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USER\Dropbox\Unicef 2020\BELDS\Work\Examples of Action Plans\"/>
    </mc:Choice>
  </mc:AlternateContent>
  <xr:revisionPtr revIDLastSave="0" documentId="8_{430D0C55-3AC0-4B28-922A-5652BA67BA36}" xr6:coauthVersionLast="45" xr6:coauthVersionMax="45" xr10:uidLastSave="{00000000-0000-0000-0000-000000000000}"/>
  <bookViews>
    <workbookView xWindow="-120" yWindow="-120" windowWidth="21840" windowHeight="13140" firstSheet="1" activeTab="2" xr2:uid="{00000000-000D-0000-FFFF-FFFF00000000}"/>
  </bookViews>
  <sheets>
    <sheet name="Curriculum Impl Plan" sheetId="11" r:id="rId1"/>
    <sheet name="Costs" sheetId="1" r:id="rId2"/>
    <sheet name="Summary" sheetId="4" r:id="rId3"/>
    <sheet name="MTEF comparison" sheetId="9" r:id="rId4"/>
    <sheet name="MTEF comp no Curr" sheetId="12" state="hidden" r:id="rId5"/>
    <sheet name="Targets" sheetId="6" r:id="rId6"/>
    <sheet name="Proj" sheetId="5" r:id="rId7"/>
    <sheet name="Proj Feed" sheetId="8" r:id="rId8"/>
    <sheet name="Proj Adult Lit" sheetId="1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4" l="1"/>
  <c r="I8" i="1"/>
  <c r="E6" i="10"/>
  <c r="E8" i="10" s="1"/>
  <c r="F8" i="10" s="1"/>
  <c r="F6" i="10"/>
  <c r="E9" i="10"/>
  <c r="F9" i="10" s="1"/>
  <c r="G9" i="10" s="1"/>
  <c r="E10" i="10"/>
  <c r="F10" i="10" s="1"/>
  <c r="G6" i="10"/>
  <c r="G10" i="10"/>
  <c r="H10" i="10" s="1"/>
  <c r="H6" i="10"/>
  <c r="H9" i="10"/>
  <c r="D47" i="8"/>
  <c r="E47" i="8"/>
  <c r="M49" i="8"/>
  <c r="D50" i="8"/>
  <c r="E50" i="8" s="1"/>
  <c r="M50" i="8"/>
  <c r="D51" i="8"/>
  <c r="F51" i="8" s="1"/>
  <c r="E51" i="8"/>
  <c r="M53" i="8" s="1"/>
  <c r="M55" i="8" s="1"/>
  <c r="D54" i="8"/>
  <c r="E54" i="8"/>
  <c r="M54" i="8"/>
  <c r="F54" i="8"/>
  <c r="D55" i="8"/>
  <c r="G55" i="8" s="1"/>
  <c r="F55" i="8"/>
  <c r="D58" i="8"/>
  <c r="G58" i="8"/>
  <c r="J75" i="8"/>
  <c r="D75" i="8"/>
  <c r="E75" i="8"/>
  <c r="M77" i="8" s="1"/>
  <c r="J78" i="8"/>
  <c r="D78" i="8"/>
  <c r="J79" i="8"/>
  <c r="D79" i="8"/>
  <c r="J82" i="8"/>
  <c r="F82" i="8" s="1"/>
  <c r="D82" i="8"/>
  <c r="E82" i="8"/>
  <c r="M82" i="8" s="1"/>
  <c r="J83" i="8"/>
  <c r="J86" i="8"/>
  <c r="E95" i="8"/>
  <c r="J95" i="8" s="1"/>
  <c r="H59" i="8"/>
  <c r="G59" i="8"/>
  <c r="F59" i="8"/>
  <c r="E59" i="8"/>
  <c r="E100" i="8"/>
  <c r="M100" i="8"/>
  <c r="F100" i="8"/>
  <c r="G100" i="8"/>
  <c r="H100" i="8"/>
  <c r="H101" i="8"/>
  <c r="G101" i="8"/>
  <c r="F101" i="8"/>
  <c r="E101" i="8"/>
  <c r="M103" i="8" s="1"/>
  <c r="D104" i="8"/>
  <c r="D105" i="8"/>
  <c r="H105" i="8" s="1"/>
  <c r="G105" i="8"/>
  <c r="E105" i="8"/>
  <c r="M107" i="8" s="1"/>
  <c r="D108" i="8"/>
  <c r="E108" i="8"/>
  <c r="M108" i="8" s="1"/>
  <c r="F108" i="8"/>
  <c r="G108" i="8"/>
  <c r="H108" i="8"/>
  <c r="H109" i="8"/>
  <c r="J114" i="8"/>
  <c r="D114" i="8"/>
  <c r="J115" i="8"/>
  <c r="D115" i="8"/>
  <c r="E115" i="8"/>
  <c r="M117" i="8" s="1"/>
  <c r="J118" i="8"/>
  <c r="D118" i="8"/>
  <c r="J119" i="8"/>
  <c r="D119" i="8"/>
  <c r="J122" i="8"/>
  <c r="D122" i="8"/>
  <c r="J123" i="8"/>
  <c r="F123" i="8" s="1"/>
  <c r="D123" i="8"/>
  <c r="H123" i="8"/>
  <c r="I135" i="8"/>
  <c r="M156" i="8"/>
  <c r="N156" i="8" s="1"/>
  <c r="O156" i="8" s="1"/>
  <c r="G109" i="8"/>
  <c r="G123" i="8"/>
  <c r="H135" i="8"/>
  <c r="F109" i="8"/>
  <c r="G135" i="8"/>
  <c r="E109" i="8"/>
  <c r="E123" i="8"/>
  <c r="E141" i="8"/>
  <c r="M141" i="8" s="1"/>
  <c r="F141" i="8"/>
  <c r="G141" i="8"/>
  <c r="H141" i="8"/>
  <c r="H142" i="8"/>
  <c r="G142" i="8"/>
  <c r="F142" i="8"/>
  <c r="E142" i="8"/>
  <c r="M144" i="8"/>
  <c r="M146" i="8" s="1"/>
  <c r="D145" i="8"/>
  <c r="E145" i="8" s="1"/>
  <c r="M145" i="8"/>
  <c r="F145" i="8"/>
  <c r="G145" i="8"/>
  <c r="H145" i="8"/>
  <c r="D146" i="8"/>
  <c r="D149" i="8"/>
  <c r="B83" i="6"/>
  <c r="C82" i="6"/>
  <c r="D82" i="6"/>
  <c r="E82" i="6" s="1"/>
  <c r="H78" i="6"/>
  <c r="B77" i="6" s="1"/>
  <c r="D43" i="8"/>
  <c r="D46" i="8"/>
  <c r="E46" i="8"/>
  <c r="M46" i="8" s="1"/>
  <c r="F47" i="8"/>
  <c r="F50" i="8"/>
  <c r="G51" i="8"/>
  <c r="G54" i="8"/>
  <c r="H55" i="8"/>
  <c r="H58" i="8"/>
  <c r="J71" i="8"/>
  <c r="D71" i="8"/>
  <c r="E71" i="8" s="1"/>
  <c r="M73" i="8" s="1"/>
  <c r="M75" i="8" s="1"/>
  <c r="N77" i="8" s="1"/>
  <c r="J74" i="8"/>
  <c r="D74" i="8"/>
  <c r="E74" i="8"/>
  <c r="M74" i="8" s="1"/>
  <c r="F75" i="8"/>
  <c r="G82" i="8"/>
  <c r="I59" i="8"/>
  <c r="I100" i="8"/>
  <c r="I101" i="8"/>
  <c r="I105" i="8"/>
  <c r="I108" i="8"/>
  <c r="I109" i="8"/>
  <c r="I123" i="8"/>
  <c r="H115" i="8"/>
  <c r="I141" i="8"/>
  <c r="I142" i="8"/>
  <c r="I145" i="8"/>
  <c r="L37" i="8"/>
  <c r="E37" i="8" s="1"/>
  <c r="N10" i="8"/>
  <c r="H37" i="8"/>
  <c r="M10" i="8"/>
  <c r="E38" i="8"/>
  <c r="M38" i="8" s="1"/>
  <c r="F38" i="8"/>
  <c r="G38" i="8"/>
  <c r="H38" i="8"/>
  <c r="H39" i="8"/>
  <c r="G39" i="8"/>
  <c r="F39" i="8"/>
  <c r="E39" i="8"/>
  <c r="M41" i="8" s="1"/>
  <c r="D42" i="8"/>
  <c r="F42" i="8"/>
  <c r="G42" i="8"/>
  <c r="H42" i="8"/>
  <c r="H43" i="8"/>
  <c r="F43" i="8"/>
  <c r="F46" i="8"/>
  <c r="G46" i="8"/>
  <c r="H46" i="8"/>
  <c r="H47" i="8"/>
  <c r="G47" i="8"/>
  <c r="G50" i="8"/>
  <c r="H50" i="8"/>
  <c r="H51" i="8"/>
  <c r="H54" i="8"/>
  <c r="B71" i="6"/>
  <c r="C70" i="6"/>
  <c r="D70" i="6"/>
  <c r="E70" i="6" s="1"/>
  <c r="H66" i="6"/>
  <c r="Q37" i="8"/>
  <c r="I38" i="8"/>
  <c r="I39" i="8"/>
  <c r="I46" i="8"/>
  <c r="I47" i="8"/>
  <c r="I50" i="8"/>
  <c r="I51" i="8"/>
  <c r="I54" i="8"/>
  <c r="I55" i="8"/>
  <c r="K230" i="1"/>
  <c r="F230" i="1"/>
  <c r="F70" i="1"/>
  <c r="G70" i="1"/>
  <c r="B26" i="6"/>
  <c r="B25" i="6"/>
  <c r="B24" i="6"/>
  <c r="B23" i="6"/>
  <c r="C24" i="6" s="1"/>
  <c r="D25" i="6" s="1"/>
  <c r="E26" i="6" s="1"/>
  <c r="B22" i="6"/>
  <c r="C23" i="6" s="1"/>
  <c r="C25" i="6"/>
  <c r="D26" i="6" s="1"/>
  <c r="C26" i="6"/>
  <c r="C22" i="6"/>
  <c r="D24" i="6"/>
  <c r="E25" i="6" s="1"/>
  <c r="D22" i="6"/>
  <c r="B27" i="6"/>
  <c r="C28" i="6"/>
  <c r="D28" i="6" s="1"/>
  <c r="E28" i="6" s="1"/>
  <c r="D23" i="6"/>
  <c r="E24" i="6" s="1"/>
  <c r="E23" i="6"/>
  <c r="F161" i="1"/>
  <c r="G161" i="1"/>
  <c r="I161" i="1"/>
  <c r="K161" i="1"/>
  <c r="F162" i="1"/>
  <c r="G162" i="1"/>
  <c r="M162" i="1"/>
  <c r="L162" i="1"/>
  <c r="K162" i="1"/>
  <c r="D93" i="6"/>
  <c r="E93" i="6"/>
  <c r="B30" i="5"/>
  <c r="C30" i="5" s="1"/>
  <c r="D30" i="5" s="1"/>
  <c r="E30" i="5"/>
  <c r="J26" i="11" s="1"/>
  <c r="F30" i="5"/>
  <c r="F42" i="5"/>
  <c r="E42" i="5"/>
  <c r="F157" i="1"/>
  <c r="G157" i="1" s="1"/>
  <c r="M157" i="1" s="1"/>
  <c r="L157" i="1"/>
  <c r="K157" i="1"/>
  <c r="K155" i="1"/>
  <c r="F155" i="1"/>
  <c r="L155" i="1"/>
  <c r="G155" i="1"/>
  <c r="M155" i="1" s="1"/>
  <c r="K156" i="1"/>
  <c r="F156" i="1"/>
  <c r="G156" i="1" s="1"/>
  <c r="M156" i="1" s="1"/>
  <c r="L156" i="1"/>
  <c r="E154" i="1"/>
  <c r="H152" i="1"/>
  <c r="I152" i="1" s="1"/>
  <c r="H151" i="1"/>
  <c r="E152" i="1"/>
  <c r="F152" i="1" s="1"/>
  <c r="G152" i="1" s="1"/>
  <c r="E151" i="1"/>
  <c r="K152" i="1"/>
  <c r="M190" i="8"/>
  <c r="M191" i="8"/>
  <c r="H191" i="8"/>
  <c r="G191" i="8"/>
  <c r="F191" i="8"/>
  <c r="I191" i="8"/>
  <c r="G190" i="8"/>
  <c r="K37" i="1"/>
  <c r="E204" i="1"/>
  <c r="K204" i="1"/>
  <c r="E203" i="1"/>
  <c r="K203" i="1" s="1"/>
  <c r="F202" i="1"/>
  <c r="G202" i="1" s="1"/>
  <c r="M202" i="1" s="1"/>
  <c r="L202" i="1"/>
  <c r="F203" i="1"/>
  <c r="L203" i="1" s="1"/>
  <c r="F204" i="1"/>
  <c r="K202" i="1"/>
  <c r="H65" i="6"/>
  <c r="H77" i="6"/>
  <c r="H79" i="6"/>
  <c r="K153" i="1"/>
  <c r="D94" i="6"/>
  <c r="F153" i="1"/>
  <c r="L153" i="1"/>
  <c r="E94" i="6"/>
  <c r="B57" i="6"/>
  <c r="H210" i="1"/>
  <c r="K210" i="1"/>
  <c r="H211" i="1"/>
  <c r="K211" i="1" s="1"/>
  <c r="H212" i="1"/>
  <c r="K212" i="1"/>
  <c r="B33" i="6"/>
  <c r="C33" i="6"/>
  <c r="C41" i="6"/>
  <c r="C42" i="6"/>
  <c r="C39" i="6" s="1"/>
  <c r="C43" i="6"/>
  <c r="D44" i="6" s="1"/>
  <c r="B43" i="6"/>
  <c r="C44" i="6" s="1"/>
  <c r="C46" i="6"/>
  <c r="D46" i="6"/>
  <c r="E46" i="6" s="1"/>
  <c r="D41" i="6"/>
  <c r="D42" i="6"/>
  <c r="F212" i="1"/>
  <c r="E42" i="6"/>
  <c r="E43" i="6"/>
  <c r="I196" i="8"/>
  <c r="M196" i="8"/>
  <c r="N196" i="8" s="1"/>
  <c r="O196" i="8"/>
  <c r="J196" i="8"/>
  <c r="I15" i="1"/>
  <c r="K8" i="1"/>
  <c r="K9" i="1"/>
  <c r="K10" i="1"/>
  <c r="K11" i="1"/>
  <c r="K12" i="1"/>
  <c r="K13" i="1"/>
  <c r="K14" i="1"/>
  <c r="K15" i="1"/>
  <c r="K16" i="1"/>
  <c r="K17" i="1"/>
  <c r="K18" i="1"/>
  <c r="K19" i="1"/>
  <c r="K20" i="1"/>
  <c r="K21" i="1"/>
  <c r="K22" i="1"/>
  <c r="K189" i="8"/>
  <c r="C10" i="6"/>
  <c r="L8" i="8"/>
  <c r="E28" i="8"/>
  <c r="I28" i="8"/>
  <c r="P28" i="8" s="1"/>
  <c r="F6" i="5" s="1"/>
  <c r="O8" i="8"/>
  <c r="H28" i="8"/>
  <c r="O28" i="8" s="1"/>
  <c r="N8" i="8"/>
  <c r="E6" i="5"/>
  <c r="K88" i="11" s="1"/>
  <c r="J145" i="1" s="1"/>
  <c r="D12" i="6"/>
  <c r="D13" i="6"/>
  <c r="D14" i="6"/>
  <c r="B15" i="5"/>
  <c r="J15" i="5"/>
  <c r="R25" i="5"/>
  <c r="V25" i="5" s="1"/>
  <c r="B18" i="5"/>
  <c r="R28" i="5" s="1"/>
  <c r="J18" i="5"/>
  <c r="V28" i="5"/>
  <c r="I26" i="11"/>
  <c r="I188" i="1"/>
  <c r="D42" i="5"/>
  <c r="E12" i="6"/>
  <c r="E13" i="6"/>
  <c r="E14" i="6"/>
  <c r="P8" i="8"/>
  <c r="Q28" i="8" s="1"/>
  <c r="G6" i="5" s="1"/>
  <c r="G9" i="5"/>
  <c r="I65" i="8"/>
  <c r="H65" i="8"/>
  <c r="G65" i="8"/>
  <c r="F65" i="8"/>
  <c r="M65" i="8"/>
  <c r="J66" i="8"/>
  <c r="D66" i="8"/>
  <c r="E66" i="8"/>
  <c r="M66" i="8"/>
  <c r="C12" i="6"/>
  <c r="C13" i="6"/>
  <c r="C14" i="6"/>
  <c r="B17" i="5"/>
  <c r="R27" i="5" s="1"/>
  <c r="J17" i="5"/>
  <c r="U27" i="5"/>
  <c r="G16" i="11"/>
  <c r="H16" i="11" s="1"/>
  <c r="G17" i="11"/>
  <c r="H17" i="11"/>
  <c r="K207" i="1"/>
  <c r="E179" i="1"/>
  <c r="B13" i="12"/>
  <c r="D15" i="12" s="1"/>
  <c r="C13" i="12"/>
  <c r="D13" i="12"/>
  <c r="B13" i="9"/>
  <c r="C13" i="9"/>
  <c r="D13" i="9"/>
  <c r="B44" i="6"/>
  <c r="F99" i="6"/>
  <c r="G99" i="6"/>
  <c r="E100" i="6"/>
  <c r="C100" i="6"/>
  <c r="F206" i="1"/>
  <c r="I206" i="1"/>
  <c r="J206" i="1" s="1"/>
  <c r="K206" i="1"/>
  <c r="K159" i="1"/>
  <c r="K160" i="1"/>
  <c r="K163" i="1"/>
  <c r="K164" i="1"/>
  <c r="K165" i="1"/>
  <c r="K166" i="1"/>
  <c r="K168" i="1"/>
  <c r="K169" i="1"/>
  <c r="K170" i="1"/>
  <c r="K171" i="1"/>
  <c r="K172" i="1"/>
  <c r="K175" i="1"/>
  <c r="E177" i="1"/>
  <c r="E178" i="1"/>
  <c r="F178" i="1" s="1"/>
  <c r="F179" i="1"/>
  <c r="E180" i="1"/>
  <c r="F180" i="1" s="1"/>
  <c r="E181" i="1"/>
  <c r="H181" i="1"/>
  <c r="E182" i="1"/>
  <c r="F182" i="1" s="1"/>
  <c r="G182" i="1" s="1"/>
  <c r="H182" i="1"/>
  <c r="E183" i="1"/>
  <c r="H183" i="1"/>
  <c r="F22" i="11"/>
  <c r="E184" i="1"/>
  <c r="H184" i="1"/>
  <c r="E186" i="1"/>
  <c r="H186" i="1"/>
  <c r="E187" i="1"/>
  <c r="F187" i="1" s="1"/>
  <c r="G187" i="1" s="1"/>
  <c r="H187" i="1"/>
  <c r="E194" i="1"/>
  <c r="F194" i="1" s="1"/>
  <c r="G194" i="1" s="1"/>
  <c r="H194" i="1"/>
  <c r="E195" i="1"/>
  <c r="F195" i="1" s="1"/>
  <c r="H195" i="1"/>
  <c r="K195" i="1"/>
  <c r="E196" i="1"/>
  <c r="H196" i="1"/>
  <c r="E197" i="1"/>
  <c r="F197" i="1"/>
  <c r="G197" i="1" s="1"/>
  <c r="M197" i="1" s="1"/>
  <c r="J197" i="1"/>
  <c r="H197" i="1"/>
  <c r="E198" i="1"/>
  <c r="F198" i="1" s="1"/>
  <c r="L198" i="1" s="1"/>
  <c r="H198" i="1"/>
  <c r="E199" i="1"/>
  <c r="H199" i="1"/>
  <c r="F158" i="1"/>
  <c r="F159" i="1"/>
  <c r="F160" i="1"/>
  <c r="I160" i="1"/>
  <c r="J160" i="1" s="1"/>
  <c r="F163" i="1"/>
  <c r="F164" i="1"/>
  <c r="L164" i="1" s="1"/>
  <c r="G164" i="1"/>
  <c r="M164" i="1" s="1"/>
  <c r="F165" i="1"/>
  <c r="L165" i="1"/>
  <c r="F166" i="1"/>
  <c r="F167" i="1"/>
  <c r="G167" i="1" s="1"/>
  <c r="F168" i="1"/>
  <c r="F169" i="1"/>
  <c r="G169" i="1" s="1"/>
  <c r="M169" i="1"/>
  <c r="F170" i="1"/>
  <c r="F171" i="1"/>
  <c r="F172" i="1"/>
  <c r="L172" i="1"/>
  <c r="F173" i="1"/>
  <c r="F174" i="1"/>
  <c r="L174" i="1" s="1"/>
  <c r="F175" i="1"/>
  <c r="G175" i="1"/>
  <c r="G153" i="1"/>
  <c r="M153" i="1" s="1"/>
  <c r="G158" i="1"/>
  <c r="G163" i="1"/>
  <c r="G165" i="1"/>
  <c r="M165" i="1"/>
  <c r="G172" i="1"/>
  <c r="M172" i="1"/>
  <c r="M175" i="1"/>
  <c r="E134" i="1"/>
  <c r="F134" i="1" s="1"/>
  <c r="G134" i="1" s="1"/>
  <c r="E128" i="1"/>
  <c r="F128" i="1" s="1"/>
  <c r="G128" i="1" s="1"/>
  <c r="J128" i="1"/>
  <c r="E129" i="1"/>
  <c r="F129" i="1" s="1"/>
  <c r="G129" i="1" s="1"/>
  <c r="J129" i="1"/>
  <c r="M129" i="1"/>
  <c r="E130" i="1"/>
  <c r="F130" i="1" s="1"/>
  <c r="G130" i="1" s="1"/>
  <c r="J130" i="1"/>
  <c r="E131" i="1"/>
  <c r="F131" i="1" s="1"/>
  <c r="G131" i="1" s="1"/>
  <c r="J131" i="1"/>
  <c r="E132" i="1"/>
  <c r="H132" i="1"/>
  <c r="K132" i="1"/>
  <c r="F132" i="1"/>
  <c r="G132" i="1" s="1"/>
  <c r="J132" i="1"/>
  <c r="M132" i="1"/>
  <c r="F70" i="11"/>
  <c r="E133" i="1" s="1"/>
  <c r="F133" i="1" s="1"/>
  <c r="K70" i="11"/>
  <c r="J133" i="1" s="1"/>
  <c r="F72" i="11"/>
  <c r="E135" i="1"/>
  <c r="F135" i="1" s="1"/>
  <c r="G135" i="1" s="1"/>
  <c r="M135" i="1" s="1"/>
  <c r="K72" i="11"/>
  <c r="J135" i="1"/>
  <c r="E136" i="1"/>
  <c r="F136" i="1" s="1"/>
  <c r="G136" i="1" s="1"/>
  <c r="J136" i="1"/>
  <c r="E137" i="1"/>
  <c r="F137" i="1" s="1"/>
  <c r="G137" i="1" s="1"/>
  <c r="J137" i="1"/>
  <c r="E138" i="1"/>
  <c r="F138" i="1" s="1"/>
  <c r="G138" i="1" s="1"/>
  <c r="M138" i="1" s="1"/>
  <c r="J138" i="1"/>
  <c r="E139" i="1"/>
  <c r="F139" i="1" s="1"/>
  <c r="G139" i="1"/>
  <c r="J139" i="1"/>
  <c r="E140" i="1"/>
  <c r="F140" i="1" s="1"/>
  <c r="G140" i="1" s="1"/>
  <c r="J140" i="1"/>
  <c r="E141" i="1"/>
  <c r="F141" i="1"/>
  <c r="G141" i="1" s="1"/>
  <c r="J141" i="1"/>
  <c r="E142" i="1"/>
  <c r="F142" i="1"/>
  <c r="G142" i="1" s="1"/>
  <c r="J142" i="1"/>
  <c r="F19" i="1"/>
  <c r="L19" i="1"/>
  <c r="G19" i="1"/>
  <c r="M19" i="1" s="1"/>
  <c r="F9" i="1"/>
  <c r="F10" i="1"/>
  <c r="F11" i="1"/>
  <c r="G11" i="1"/>
  <c r="M11" i="1" s="1"/>
  <c r="F12" i="1"/>
  <c r="F13" i="1"/>
  <c r="F14" i="1"/>
  <c r="F15" i="1"/>
  <c r="F16" i="1"/>
  <c r="G16" i="1" s="1"/>
  <c r="M16" i="1"/>
  <c r="F17" i="1"/>
  <c r="F18" i="1"/>
  <c r="F20" i="1"/>
  <c r="F21" i="1"/>
  <c r="F22" i="1"/>
  <c r="F205" i="1"/>
  <c r="G205" i="1" s="1"/>
  <c r="M205" i="1" s="1"/>
  <c r="M24" i="1"/>
  <c r="F25" i="1"/>
  <c r="F26" i="1"/>
  <c r="G26" i="1"/>
  <c r="M26" i="1" s="1"/>
  <c r="F27" i="1"/>
  <c r="G27" i="1"/>
  <c r="M27" i="1"/>
  <c r="F28" i="1"/>
  <c r="G28" i="1" s="1"/>
  <c r="M28" i="1" s="1"/>
  <c r="F29" i="1"/>
  <c r="G29" i="1"/>
  <c r="M29" i="1" s="1"/>
  <c r="F30" i="1"/>
  <c r="G30" i="1" s="1"/>
  <c r="M30" i="1" s="1"/>
  <c r="F31" i="1"/>
  <c r="G31" i="1" s="1"/>
  <c r="M31" i="1" s="1"/>
  <c r="F32" i="1"/>
  <c r="L32" i="1" s="1"/>
  <c r="G32" i="1"/>
  <c r="M32" i="1" s="1"/>
  <c r="F33" i="1"/>
  <c r="G33" i="1"/>
  <c r="M33" i="1"/>
  <c r="F34" i="1"/>
  <c r="G34" i="1"/>
  <c r="M34" i="1"/>
  <c r="F35" i="1"/>
  <c r="E36" i="1"/>
  <c r="F36" i="1" s="1"/>
  <c r="G36" i="1" s="1"/>
  <c r="M36" i="1" s="1"/>
  <c r="F37" i="1"/>
  <c r="F38" i="1"/>
  <c r="G38" i="1" s="1"/>
  <c r="M38" i="1" s="1"/>
  <c r="F39" i="1"/>
  <c r="L39" i="1" s="1"/>
  <c r="F40" i="1"/>
  <c r="G40" i="1"/>
  <c r="M40" i="1"/>
  <c r="E42" i="1"/>
  <c r="H42" i="1"/>
  <c r="K42" i="1"/>
  <c r="J42" i="1"/>
  <c r="E44" i="1"/>
  <c r="J44" i="1"/>
  <c r="E45" i="1"/>
  <c r="J45" i="1"/>
  <c r="E46" i="1"/>
  <c r="J46" i="1"/>
  <c r="E47" i="1"/>
  <c r="J47" i="1"/>
  <c r="F51" i="1"/>
  <c r="G51" i="1"/>
  <c r="M51" i="1"/>
  <c r="F52" i="1"/>
  <c r="G52" i="1" s="1"/>
  <c r="M52" i="1" s="1"/>
  <c r="F53" i="1"/>
  <c r="F54" i="1"/>
  <c r="F55" i="1"/>
  <c r="F57" i="1"/>
  <c r="G57" i="1"/>
  <c r="M57" i="1" s="1"/>
  <c r="F58" i="1"/>
  <c r="G58" i="1"/>
  <c r="M58" i="1" s="1"/>
  <c r="F59" i="1"/>
  <c r="F60" i="1"/>
  <c r="F61" i="1"/>
  <c r="G61" i="1" s="1"/>
  <c r="M61" i="1" s="1"/>
  <c r="F62" i="1"/>
  <c r="G62" i="1"/>
  <c r="M62" i="1"/>
  <c r="F64" i="1"/>
  <c r="G64" i="1" s="1"/>
  <c r="M64" i="1"/>
  <c r="F65" i="1"/>
  <c r="F66" i="1"/>
  <c r="F68" i="1"/>
  <c r="G68" i="1" s="1"/>
  <c r="M68" i="1" s="1"/>
  <c r="F69" i="1"/>
  <c r="G69" i="1" s="1"/>
  <c r="M69" i="1" s="1"/>
  <c r="L69" i="1"/>
  <c r="F73" i="1"/>
  <c r="G73" i="1" s="1"/>
  <c r="F74" i="1"/>
  <c r="G74" i="1" s="1"/>
  <c r="M74" i="1"/>
  <c r="F75" i="1"/>
  <c r="G75" i="1" s="1"/>
  <c r="M75" i="1" s="1"/>
  <c r="F76" i="1"/>
  <c r="G76" i="1"/>
  <c r="M76" i="1" s="1"/>
  <c r="F77" i="1"/>
  <c r="F78" i="1"/>
  <c r="G78" i="1" s="1"/>
  <c r="M78" i="1" s="1"/>
  <c r="F79" i="1"/>
  <c r="G79" i="1"/>
  <c r="M79" i="1"/>
  <c r="E81" i="1"/>
  <c r="J81" i="1"/>
  <c r="E82" i="1"/>
  <c r="K82" i="1" s="1"/>
  <c r="F82" i="1"/>
  <c r="G82" i="1" s="1"/>
  <c r="J82" i="1"/>
  <c r="E83" i="1"/>
  <c r="F83" i="1"/>
  <c r="J83" i="1"/>
  <c r="E84" i="1"/>
  <c r="F84" i="1"/>
  <c r="L84" i="1" s="1"/>
  <c r="G84" i="1"/>
  <c r="J84" i="1"/>
  <c r="E85" i="1"/>
  <c r="F85" i="1"/>
  <c r="G85" i="1"/>
  <c r="J85" i="1"/>
  <c r="E86" i="1"/>
  <c r="F86" i="1"/>
  <c r="G86" i="1"/>
  <c r="J86" i="1"/>
  <c r="E88" i="1"/>
  <c r="E89" i="1"/>
  <c r="F89" i="1"/>
  <c r="E90" i="1"/>
  <c r="E91" i="1"/>
  <c r="F91" i="1" s="1"/>
  <c r="L91" i="1" s="1"/>
  <c r="G91" i="1"/>
  <c r="M91" i="1"/>
  <c r="E92" i="1"/>
  <c r="F92" i="1" s="1"/>
  <c r="G92" i="1" s="1"/>
  <c r="H43" i="11" s="1"/>
  <c r="E93" i="1"/>
  <c r="F93" i="1" s="1"/>
  <c r="G93" i="1"/>
  <c r="E94" i="1"/>
  <c r="F94" i="1"/>
  <c r="E95" i="1"/>
  <c r="F95" i="1" s="1"/>
  <c r="G95" i="1" s="1"/>
  <c r="H46" i="11" s="1"/>
  <c r="E96" i="1"/>
  <c r="F96" i="1" s="1"/>
  <c r="G96" i="1" s="1"/>
  <c r="E97" i="1"/>
  <c r="F97" i="1"/>
  <c r="G48" i="11" s="1"/>
  <c r="E98" i="1"/>
  <c r="E99" i="1"/>
  <c r="F99" i="1"/>
  <c r="E100" i="1"/>
  <c r="E101" i="1"/>
  <c r="E102" i="1"/>
  <c r="F102" i="1"/>
  <c r="E103" i="1"/>
  <c r="F103" i="1" s="1"/>
  <c r="G103" i="1" s="1"/>
  <c r="M103" i="1"/>
  <c r="E104" i="1"/>
  <c r="E105" i="1"/>
  <c r="F105" i="1" s="1"/>
  <c r="E106" i="1"/>
  <c r="K106" i="1" s="1"/>
  <c r="F106" i="1"/>
  <c r="E107" i="1"/>
  <c r="F107" i="1" s="1"/>
  <c r="L107" i="1" s="1"/>
  <c r="G107" i="1"/>
  <c r="M107" i="1" s="1"/>
  <c r="E108" i="1"/>
  <c r="E109" i="1"/>
  <c r="F109" i="1"/>
  <c r="F113" i="1"/>
  <c r="G113" i="1" s="1"/>
  <c r="J157" i="8"/>
  <c r="D157" i="8"/>
  <c r="J158" i="8"/>
  <c r="D158" i="8"/>
  <c r="J161" i="8"/>
  <c r="D161" i="8"/>
  <c r="G161" i="8"/>
  <c r="J162" i="8"/>
  <c r="D162" i="8"/>
  <c r="E162" i="8" s="1"/>
  <c r="M164" i="8" s="1"/>
  <c r="J165" i="8"/>
  <c r="F114" i="1"/>
  <c r="G114" i="1" s="1"/>
  <c r="M114" i="1"/>
  <c r="F115" i="1"/>
  <c r="G115" i="1" s="1"/>
  <c r="F116" i="1"/>
  <c r="G116" i="1"/>
  <c r="M116" i="1"/>
  <c r="F117" i="1"/>
  <c r="G117" i="1" s="1"/>
  <c r="M117" i="1" s="1"/>
  <c r="F118" i="1"/>
  <c r="G118" i="1" s="1"/>
  <c r="F119" i="1"/>
  <c r="F120" i="1"/>
  <c r="F121" i="1"/>
  <c r="G121" i="1" s="1"/>
  <c r="M121" i="1" s="1"/>
  <c r="F122" i="1"/>
  <c r="L122" i="1" s="1"/>
  <c r="G122" i="1"/>
  <c r="M122" i="1" s="1"/>
  <c r="F123" i="1"/>
  <c r="G123" i="1"/>
  <c r="M123" i="1"/>
  <c r="E125" i="1"/>
  <c r="F125" i="1" s="1"/>
  <c r="G125" i="1"/>
  <c r="J125" i="1"/>
  <c r="E126" i="1"/>
  <c r="F126" i="1" s="1"/>
  <c r="G126" i="1"/>
  <c r="J126" i="1"/>
  <c r="E144" i="1"/>
  <c r="F144" i="1" s="1"/>
  <c r="G144" i="1"/>
  <c r="J144" i="1"/>
  <c r="F88" i="11"/>
  <c r="E145" i="1" s="1"/>
  <c r="F145" i="1" s="1"/>
  <c r="G145" i="1" s="1"/>
  <c r="E146" i="1"/>
  <c r="F146" i="1"/>
  <c r="G146" i="1" s="1"/>
  <c r="M146" i="1" s="1"/>
  <c r="J146" i="1"/>
  <c r="E147" i="1"/>
  <c r="F147" i="1" s="1"/>
  <c r="G147" i="1" s="1"/>
  <c r="J181" i="1"/>
  <c r="J182" i="1"/>
  <c r="F183" i="1"/>
  <c r="G183" i="1" s="1"/>
  <c r="M183" i="1" s="1"/>
  <c r="J183" i="1"/>
  <c r="J184" i="1"/>
  <c r="F186" i="1"/>
  <c r="G186" i="1" s="1"/>
  <c r="J186" i="1"/>
  <c r="J187" i="1"/>
  <c r="J194" i="1"/>
  <c r="M194" i="1"/>
  <c r="J195" i="1"/>
  <c r="F196" i="1"/>
  <c r="J196" i="1"/>
  <c r="G198" i="1"/>
  <c r="M198" i="1" s="1"/>
  <c r="J198" i="1"/>
  <c r="J199" i="1"/>
  <c r="F216" i="1"/>
  <c r="G216" i="1" s="1"/>
  <c r="M216" i="1" s="1"/>
  <c r="F217" i="1"/>
  <c r="G217" i="1" s="1"/>
  <c r="M217" i="1" s="1"/>
  <c r="F218" i="1"/>
  <c r="G218" i="1"/>
  <c r="M218" i="1"/>
  <c r="F219" i="1"/>
  <c r="F220" i="1"/>
  <c r="G220" i="1"/>
  <c r="M220" i="1"/>
  <c r="F221" i="1"/>
  <c r="G221" i="1" s="1"/>
  <c r="M221" i="1"/>
  <c r="F222" i="1"/>
  <c r="F223" i="1"/>
  <c r="L223" i="1" s="1"/>
  <c r="G223" i="1"/>
  <c r="M223" i="1"/>
  <c r="F224" i="1"/>
  <c r="G224" i="1" s="1"/>
  <c r="M224" i="1"/>
  <c r="F225" i="1"/>
  <c r="F228" i="1"/>
  <c r="L228" i="1" s="1"/>
  <c r="G228" i="1"/>
  <c r="M228" i="1" s="1"/>
  <c r="F229" i="1"/>
  <c r="F231" i="1"/>
  <c r="G231" i="1"/>
  <c r="M231" i="1" s="1"/>
  <c r="F232" i="1"/>
  <c r="F233" i="1"/>
  <c r="F234" i="1"/>
  <c r="K205" i="1"/>
  <c r="K25" i="1"/>
  <c r="K26" i="1"/>
  <c r="K27" i="1"/>
  <c r="K28" i="1"/>
  <c r="K29" i="1"/>
  <c r="K30" i="1"/>
  <c r="K31" i="1"/>
  <c r="K32" i="1"/>
  <c r="K33" i="1"/>
  <c r="K34" i="1"/>
  <c r="K38" i="1"/>
  <c r="K39" i="1"/>
  <c r="K40" i="1"/>
  <c r="H44" i="1"/>
  <c r="H45" i="1"/>
  <c r="H46" i="1"/>
  <c r="H47" i="1"/>
  <c r="K57" i="1"/>
  <c r="K58" i="1"/>
  <c r="K59" i="1"/>
  <c r="K60" i="1"/>
  <c r="K61" i="1"/>
  <c r="K62" i="1"/>
  <c r="K74" i="1"/>
  <c r="K75" i="1"/>
  <c r="K76" i="1"/>
  <c r="K77" i="1"/>
  <c r="K78" i="1"/>
  <c r="K79" i="1"/>
  <c r="H81" i="1"/>
  <c r="H82" i="1"/>
  <c r="H83" i="1"/>
  <c r="H84" i="1"/>
  <c r="K84" i="1" s="1"/>
  <c r="H85" i="1"/>
  <c r="H86" i="1"/>
  <c r="K89" i="1"/>
  <c r="K103" i="1"/>
  <c r="K105" i="1"/>
  <c r="K114" i="1"/>
  <c r="K116" i="1"/>
  <c r="K117" i="1"/>
  <c r="K119" i="1"/>
  <c r="K120" i="1"/>
  <c r="K121" i="1"/>
  <c r="K122" i="1"/>
  <c r="K123" i="1"/>
  <c r="H125" i="1"/>
  <c r="H126" i="1"/>
  <c r="K126" i="1" s="1"/>
  <c r="H128" i="1"/>
  <c r="H129" i="1"/>
  <c r="H130" i="1"/>
  <c r="H131" i="1"/>
  <c r="K131" i="1"/>
  <c r="H133" i="1"/>
  <c r="H134" i="1"/>
  <c r="K134" i="1" s="1"/>
  <c r="H135" i="1"/>
  <c r="H136" i="1"/>
  <c r="K136" i="1" s="1"/>
  <c r="H137" i="1"/>
  <c r="H138" i="1"/>
  <c r="H139" i="1"/>
  <c r="K139" i="1" s="1"/>
  <c r="H140" i="1"/>
  <c r="H141" i="1"/>
  <c r="H142" i="1"/>
  <c r="K142" i="1" s="1"/>
  <c r="H144" i="1"/>
  <c r="H145" i="1"/>
  <c r="H146" i="1"/>
  <c r="L26" i="1"/>
  <c r="L27" i="1"/>
  <c r="L33" i="1"/>
  <c r="L34" i="1"/>
  <c r="I42" i="1"/>
  <c r="I44" i="1"/>
  <c r="I45" i="1"/>
  <c r="I46" i="1"/>
  <c r="I47" i="1"/>
  <c r="L51" i="1"/>
  <c r="L52" i="1"/>
  <c r="L58" i="1"/>
  <c r="L62" i="1"/>
  <c r="L79" i="1"/>
  <c r="I81" i="1"/>
  <c r="I82" i="1"/>
  <c r="I83" i="1"/>
  <c r="I84" i="1"/>
  <c r="I85" i="1"/>
  <c r="I86" i="1"/>
  <c r="L116" i="1"/>
  <c r="L121" i="1"/>
  <c r="I125" i="1"/>
  <c r="I126" i="1"/>
  <c r="I128" i="1"/>
  <c r="I129" i="1"/>
  <c r="I130" i="1"/>
  <c r="I131" i="1"/>
  <c r="I132" i="1"/>
  <c r="I133" i="1"/>
  <c r="I134" i="1"/>
  <c r="L134" i="1"/>
  <c r="I135" i="1"/>
  <c r="I136" i="1"/>
  <c r="I137" i="1"/>
  <c r="I138" i="1"/>
  <c r="I139" i="1"/>
  <c r="I140" i="1"/>
  <c r="I141" i="1"/>
  <c r="I142" i="1"/>
  <c r="L142" i="1" s="1"/>
  <c r="I144" i="1"/>
  <c r="I145" i="1"/>
  <c r="I146" i="1"/>
  <c r="I181" i="1"/>
  <c r="I182" i="1"/>
  <c r="I183" i="1"/>
  <c r="I184" i="1"/>
  <c r="I186" i="1"/>
  <c r="I187" i="1"/>
  <c r="I194" i="1"/>
  <c r="I195" i="1"/>
  <c r="I196" i="1"/>
  <c r="I197" i="1"/>
  <c r="I198" i="1"/>
  <c r="I199" i="1"/>
  <c r="L221" i="1"/>
  <c r="L231" i="1"/>
  <c r="E26" i="4"/>
  <c r="K66" i="1"/>
  <c r="K65" i="1"/>
  <c r="K64" i="1"/>
  <c r="K54" i="1"/>
  <c r="K53" i="1"/>
  <c r="K52" i="1"/>
  <c r="K51" i="1"/>
  <c r="K55" i="1"/>
  <c r="H167" i="1"/>
  <c r="I167" i="1" s="1"/>
  <c r="H173" i="1"/>
  <c r="K173" i="1"/>
  <c r="K174" i="1"/>
  <c r="F215" i="1"/>
  <c r="G215" i="1"/>
  <c r="F214" i="1"/>
  <c r="G214" i="1"/>
  <c r="E213" i="1"/>
  <c r="G212" i="1"/>
  <c r="F211" i="1"/>
  <c r="G211" i="1" s="1"/>
  <c r="F210" i="1"/>
  <c r="G210" i="1"/>
  <c r="E71" i="1"/>
  <c r="K68" i="1"/>
  <c r="K69" i="1"/>
  <c r="H196" i="8"/>
  <c r="F6" i="1"/>
  <c r="F8" i="1"/>
  <c r="G8" i="1"/>
  <c r="M8" i="1" s="1"/>
  <c r="H35" i="1"/>
  <c r="K35" i="1"/>
  <c r="I35" i="1"/>
  <c r="F43" i="1"/>
  <c r="L43" i="1"/>
  <c r="G43" i="1"/>
  <c r="M43" i="1" s="1"/>
  <c r="I163" i="1"/>
  <c r="J163" i="1"/>
  <c r="I173" i="1"/>
  <c r="J173" i="1" s="1"/>
  <c r="F207" i="1"/>
  <c r="G207" i="1"/>
  <c r="M207" i="1"/>
  <c r="M235" i="1"/>
  <c r="F236" i="1"/>
  <c r="G236" i="1"/>
  <c r="M236" i="1"/>
  <c r="F237" i="1"/>
  <c r="L235" i="1"/>
  <c r="L236" i="1"/>
  <c r="E7" i="1"/>
  <c r="K7" i="1" s="1"/>
  <c r="K24" i="1"/>
  <c r="K43" i="1"/>
  <c r="K216" i="1"/>
  <c r="K217" i="1"/>
  <c r="K218" i="1"/>
  <c r="K219" i="1"/>
  <c r="K220" i="1"/>
  <c r="K221" i="1"/>
  <c r="K222" i="1"/>
  <c r="K223" i="1"/>
  <c r="K224" i="1"/>
  <c r="K225" i="1"/>
  <c r="K228" i="1"/>
  <c r="K229" i="1"/>
  <c r="K231" i="1"/>
  <c r="K232" i="1"/>
  <c r="K233" i="1"/>
  <c r="K234" i="1"/>
  <c r="K235" i="1"/>
  <c r="K236" i="1"/>
  <c r="K237" i="1"/>
  <c r="B34" i="5"/>
  <c r="B35" i="5"/>
  <c r="B36" i="5"/>
  <c r="B37" i="5"/>
  <c r="B38" i="5"/>
  <c r="B39" i="5"/>
  <c r="C38" i="5"/>
  <c r="E31" i="5"/>
  <c r="C59" i="6"/>
  <c r="E10" i="6"/>
  <c r="D10" i="6"/>
  <c r="N85" i="11"/>
  <c r="M85" i="11"/>
  <c r="L85" i="11"/>
  <c r="N97" i="11"/>
  <c r="M97" i="11"/>
  <c r="L97" i="11"/>
  <c r="N96" i="11"/>
  <c r="M96" i="11"/>
  <c r="L96" i="11"/>
  <c r="N95" i="11"/>
  <c r="M95" i="11"/>
  <c r="L95" i="11"/>
  <c r="N94" i="11"/>
  <c r="M94" i="11"/>
  <c r="L94" i="11"/>
  <c r="N93" i="11"/>
  <c r="M93" i="11"/>
  <c r="L93" i="11"/>
  <c r="N92" i="11"/>
  <c r="M92" i="11"/>
  <c r="L92" i="11"/>
  <c r="H191" i="1"/>
  <c r="I191" i="1"/>
  <c r="J191" i="1"/>
  <c r="H192" i="1"/>
  <c r="I192" i="1"/>
  <c r="J192" i="1"/>
  <c r="H193" i="1"/>
  <c r="I193" i="1"/>
  <c r="J193" i="1"/>
  <c r="D187" i="1"/>
  <c r="D188" i="1"/>
  <c r="D189" i="1"/>
  <c r="D190" i="1"/>
  <c r="D191" i="1"/>
  <c r="E191" i="1"/>
  <c r="D192" i="1"/>
  <c r="E192" i="1"/>
  <c r="D193" i="1"/>
  <c r="E193" i="1"/>
  <c r="D194" i="1"/>
  <c r="D195" i="1"/>
  <c r="D196" i="1"/>
  <c r="D197" i="1"/>
  <c r="D198" i="1"/>
  <c r="D199" i="1"/>
  <c r="D186" i="1"/>
  <c r="C187" i="1"/>
  <c r="C188" i="1"/>
  <c r="C189" i="1"/>
  <c r="C190" i="1"/>
  <c r="C191" i="1"/>
  <c r="C192" i="1"/>
  <c r="C193" i="1"/>
  <c r="C194" i="1"/>
  <c r="C195" i="1"/>
  <c r="C196" i="1"/>
  <c r="C197" i="1"/>
  <c r="C198" i="1"/>
  <c r="C199" i="1"/>
  <c r="C186" i="1"/>
  <c r="C178" i="1"/>
  <c r="C179" i="1"/>
  <c r="C180" i="1"/>
  <c r="C181" i="1"/>
  <c r="C182" i="1"/>
  <c r="C183" i="1"/>
  <c r="C184" i="1"/>
  <c r="C177" i="1"/>
  <c r="D145" i="1"/>
  <c r="D146" i="1"/>
  <c r="D147" i="1"/>
  <c r="D144" i="1"/>
  <c r="C145" i="1"/>
  <c r="C146" i="1"/>
  <c r="C147" i="1"/>
  <c r="C144" i="1"/>
  <c r="C129" i="1"/>
  <c r="C130" i="1"/>
  <c r="C131" i="1"/>
  <c r="C132" i="1"/>
  <c r="C133" i="1"/>
  <c r="C134" i="1"/>
  <c r="C135" i="1"/>
  <c r="C136" i="1"/>
  <c r="C137" i="1"/>
  <c r="C138" i="1"/>
  <c r="C139" i="1"/>
  <c r="C140" i="1"/>
  <c r="C141" i="1"/>
  <c r="C142" i="1"/>
  <c r="C128" i="1"/>
  <c r="D126" i="1"/>
  <c r="D125" i="1"/>
  <c r="C126" i="1"/>
  <c r="C125" i="1"/>
  <c r="I43" i="11"/>
  <c r="D89" i="1"/>
  <c r="D90" i="1"/>
  <c r="D91" i="1"/>
  <c r="D92" i="1"/>
  <c r="D93" i="1"/>
  <c r="D94" i="1"/>
  <c r="D95" i="1"/>
  <c r="D96" i="1"/>
  <c r="D97" i="1"/>
  <c r="D98" i="1"/>
  <c r="D99" i="1"/>
  <c r="D100" i="1"/>
  <c r="D101" i="1"/>
  <c r="D102" i="1"/>
  <c r="D103" i="1"/>
  <c r="D106" i="1"/>
  <c r="D107" i="1"/>
  <c r="D108" i="1"/>
  <c r="D109" i="1"/>
  <c r="D88" i="1"/>
  <c r="C89" i="1"/>
  <c r="C90" i="1"/>
  <c r="C91" i="1"/>
  <c r="C92" i="1"/>
  <c r="C93" i="1"/>
  <c r="C94" i="1"/>
  <c r="C95" i="1"/>
  <c r="C96" i="1"/>
  <c r="C97" i="1"/>
  <c r="C98" i="1"/>
  <c r="C99" i="1"/>
  <c r="C100" i="1"/>
  <c r="C101" i="1"/>
  <c r="C102" i="1"/>
  <c r="C103" i="1"/>
  <c r="C104" i="1"/>
  <c r="C105" i="1"/>
  <c r="C106" i="1"/>
  <c r="C107" i="1"/>
  <c r="C108" i="1"/>
  <c r="C109" i="1"/>
  <c r="C88" i="1"/>
  <c r="D82" i="1"/>
  <c r="D83" i="1"/>
  <c r="D84" i="1"/>
  <c r="D85" i="1"/>
  <c r="D86" i="1"/>
  <c r="D81" i="1"/>
  <c r="C82" i="1"/>
  <c r="C83" i="1"/>
  <c r="C84" i="1"/>
  <c r="C85" i="1"/>
  <c r="C86" i="1"/>
  <c r="C81" i="1"/>
  <c r="D44" i="1"/>
  <c r="D45" i="1"/>
  <c r="D46" i="1"/>
  <c r="D47" i="1"/>
  <c r="D42" i="1"/>
  <c r="C43" i="1"/>
  <c r="C44" i="1"/>
  <c r="C45" i="1"/>
  <c r="C46" i="1"/>
  <c r="C47" i="1"/>
  <c r="C42" i="1"/>
  <c r="I74" i="11"/>
  <c r="G22" i="11"/>
  <c r="H22" i="11"/>
  <c r="E127" i="1"/>
  <c r="F127" i="1" s="1"/>
  <c r="G127" i="1" s="1"/>
  <c r="G78" i="11"/>
  <c r="H78" i="11" s="1"/>
  <c r="G77" i="11"/>
  <c r="H77" i="11"/>
  <c r="L77" i="11" s="1"/>
  <c r="G76" i="11"/>
  <c r="H76" i="11" s="1"/>
  <c r="L76" i="11" s="1"/>
  <c r="G75" i="11"/>
  <c r="H75" i="11"/>
  <c r="G63" i="11"/>
  <c r="H63" i="11" s="1"/>
  <c r="L63" i="11" s="1"/>
  <c r="G62" i="11"/>
  <c r="H62" i="11"/>
  <c r="G60" i="11"/>
  <c r="H60" i="11" s="1"/>
  <c r="G37" i="11"/>
  <c r="H37" i="11"/>
  <c r="L37" i="11" s="1"/>
  <c r="G34" i="11"/>
  <c r="H34" i="11" s="1"/>
  <c r="G31" i="11"/>
  <c r="H31" i="11"/>
  <c r="G30" i="11"/>
  <c r="H30" i="11" s="1"/>
  <c r="G29" i="11"/>
  <c r="H29" i="11"/>
  <c r="G24" i="11"/>
  <c r="H24" i="11" s="1"/>
  <c r="N24" i="11" s="1"/>
  <c r="G21" i="11"/>
  <c r="H21" i="11"/>
  <c r="G20" i="11"/>
  <c r="H20" i="11" s="1"/>
  <c r="G19" i="11"/>
  <c r="H19" i="11"/>
  <c r="G18" i="11"/>
  <c r="H18" i="11" s="1"/>
  <c r="G15" i="11"/>
  <c r="H15" i="11"/>
  <c r="G13" i="11"/>
  <c r="H13" i="11" s="1"/>
  <c r="G12" i="11"/>
  <c r="H12" i="11"/>
  <c r="G9" i="11"/>
  <c r="H9" i="11" s="1"/>
  <c r="M9" i="11" s="1"/>
  <c r="G8" i="11"/>
  <c r="H8" i="11"/>
  <c r="F143" i="1"/>
  <c r="G143" i="1" s="1"/>
  <c r="N919" i="11"/>
  <c r="M919" i="11"/>
  <c r="L919" i="11"/>
  <c r="N918" i="11"/>
  <c r="M918" i="11"/>
  <c r="L918" i="11"/>
  <c r="N917" i="11"/>
  <c r="M917" i="11"/>
  <c r="L917" i="11"/>
  <c r="N916" i="11"/>
  <c r="M916" i="11"/>
  <c r="L916" i="11"/>
  <c r="N915" i="11"/>
  <c r="M915" i="11"/>
  <c r="L915" i="11"/>
  <c r="N914" i="11"/>
  <c r="M914" i="11"/>
  <c r="L914" i="11"/>
  <c r="N913" i="11"/>
  <c r="M913" i="11"/>
  <c r="L913" i="11"/>
  <c r="N912" i="11"/>
  <c r="M912" i="11"/>
  <c r="L912" i="11"/>
  <c r="N911" i="11"/>
  <c r="M911" i="11"/>
  <c r="L911" i="11"/>
  <c r="N910" i="11"/>
  <c r="M910" i="11"/>
  <c r="L910" i="11"/>
  <c r="N909" i="11"/>
  <c r="M909" i="11"/>
  <c r="L909" i="11"/>
  <c r="N908" i="11"/>
  <c r="M908" i="11"/>
  <c r="L908" i="11"/>
  <c r="N907" i="11"/>
  <c r="M907" i="11"/>
  <c r="L907" i="11"/>
  <c r="N906" i="11"/>
  <c r="M906" i="11"/>
  <c r="L906" i="11"/>
  <c r="N905" i="11"/>
  <c r="M905" i="11"/>
  <c r="L905" i="11"/>
  <c r="N904" i="11"/>
  <c r="M904" i="11"/>
  <c r="L904" i="11"/>
  <c r="N903" i="11"/>
  <c r="M903" i="11"/>
  <c r="L903" i="11"/>
  <c r="N902" i="11"/>
  <c r="M902" i="11"/>
  <c r="L902" i="11"/>
  <c r="N901" i="11"/>
  <c r="M901" i="11"/>
  <c r="L901" i="11"/>
  <c r="N900" i="11"/>
  <c r="M900" i="11"/>
  <c r="L900" i="11"/>
  <c r="N899" i="11"/>
  <c r="M899" i="11"/>
  <c r="L899" i="11"/>
  <c r="N898" i="11"/>
  <c r="M898" i="11"/>
  <c r="L898" i="11"/>
  <c r="N897" i="11"/>
  <c r="M897" i="11"/>
  <c r="L897" i="11"/>
  <c r="N896" i="11"/>
  <c r="M896" i="11"/>
  <c r="L896" i="11"/>
  <c r="N895" i="11"/>
  <c r="M895" i="11"/>
  <c r="L895" i="11"/>
  <c r="N894" i="11"/>
  <c r="M894" i="11"/>
  <c r="L894" i="11"/>
  <c r="N893" i="11"/>
  <c r="M893" i="11"/>
  <c r="L893" i="11"/>
  <c r="N892" i="11"/>
  <c r="M892" i="11"/>
  <c r="L892" i="11"/>
  <c r="N891" i="11"/>
  <c r="M891" i="11"/>
  <c r="L891" i="11"/>
  <c r="N890" i="11"/>
  <c r="M890" i="11"/>
  <c r="L890" i="11"/>
  <c r="N889" i="11"/>
  <c r="M889" i="11"/>
  <c r="L889" i="11"/>
  <c r="N888" i="11"/>
  <c r="M888" i="11"/>
  <c r="L888" i="11"/>
  <c r="N887" i="11"/>
  <c r="M887" i="11"/>
  <c r="L887" i="11"/>
  <c r="N886" i="11"/>
  <c r="M886" i="11"/>
  <c r="L886" i="11"/>
  <c r="N885" i="11"/>
  <c r="M885" i="11"/>
  <c r="L885" i="11"/>
  <c r="N884" i="11"/>
  <c r="M884" i="11"/>
  <c r="L884" i="11"/>
  <c r="N883" i="11"/>
  <c r="M883" i="11"/>
  <c r="L883" i="11"/>
  <c r="N882" i="11"/>
  <c r="M882" i="11"/>
  <c r="L882" i="11"/>
  <c r="N881" i="11"/>
  <c r="M881" i="11"/>
  <c r="L881" i="11"/>
  <c r="N880" i="11"/>
  <c r="M880" i="11"/>
  <c r="L880" i="11"/>
  <c r="N879" i="11"/>
  <c r="M879" i="11"/>
  <c r="L879" i="11"/>
  <c r="N878" i="11"/>
  <c r="M878" i="11"/>
  <c r="L878" i="11"/>
  <c r="N877" i="11"/>
  <c r="M877" i="11"/>
  <c r="L877" i="11"/>
  <c r="N876" i="11"/>
  <c r="M876" i="11"/>
  <c r="L876" i="11"/>
  <c r="N875" i="11"/>
  <c r="M875" i="11"/>
  <c r="L875" i="11"/>
  <c r="N874" i="11"/>
  <c r="M874" i="11"/>
  <c r="L874" i="11"/>
  <c r="N873" i="11"/>
  <c r="M873" i="11"/>
  <c r="L873" i="11"/>
  <c r="N872" i="11"/>
  <c r="M872" i="11"/>
  <c r="L872" i="11"/>
  <c r="N871" i="11"/>
  <c r="M871" i="11"/>
  <c r="L871" i="11"/>
  <c r="N870" i="11"/>
  <c r="M870" i="11"/>
  <c r="L870" i="11"/>
  <c r="N869" i="11"/>
  <c r="M869" i="11"/>
  <c r="L869" i="11"/>
  <c r="N868" i="11"/>
  <c r="M868" i="11"/>
  <c r="L868" i="11"/>
  <c r="N867" i="11"/>
  <c r="M867" i="11"/>
  <c r="L867" i="11"/>
  <c r="N866" i="11"/>
  <c r="M866" i="11"/>
  <c r="L866" i="11"/>
  <c r="N865" i="11"/>
  <c r="M865" i="11"/>
  <c r="L865" i="11"/>
  <c r="N864" i="11"/>
  <c r="M864" i="11"/>
  <c r="L864" i="11"/>
  <c r="N863" i="11"/>
  <c r="M863" i="11"/>
  <c r="L863" i="11"/>
  <c r="N862" i="11"/>
  <c r="M862" i="11"/>
  <c r="L862" i="11"/>
  <c r="N861" i="11"/>
  <c r="M861" i="11"/>
  <c r="L861" i="11"/>
  <c r="N860" i="11"/>
  <c r="M860" i="11"/>
  <c r="L860" i="11"/>
  <c r="N859" i="11"/>
  <c r="M859" i="11"/>
  <c r="L859" i="11"/>
  <c r="N858" i="11"/>
  <c r="M858" i="11"/>
  <c r="L858" i="11"/>
  <c r="N857" i="11"/>
  <c r="M857" i="11"/>
  <c r="L857" i="11"/>
  <c r="N856" i="11"/>
  <c r="M856" i="11"/>
  <c r="L856" i="11"/>
  <c r="N855" i="11"/>
  <c r="M855" i="11"/>
  <c r="L855" i="11"/>
  <c r="N854" i="11"/>
  <c r="M854" i="11"/>
  <c r="L854" i="11"/>
  <c r="N853" i="11"/>
  <c r="M853" i="11"/>
  <c r="L853" i="11"/>
  <c r="N852" i="11"/>
  <c r="M852" i="11"/>
  <c r="L852" i="11"/>
  <c r="N851" i="11"/>
  <c r="M851" i="11"/>
  <c r="L851" i="11"/>
  <c r="N850" i="11"/>
  <c r="M850" i="11"/>
  <c r="L850" i="11"/>
  <c r="N849" i="11"/>
  <c r="M849" i="11"/>
  <c r="L849" i="11"/>
  <c r="N848" i="11"/>
  <c r="M848" i="11"/>
  <c r="L848" i="11"/>
  <c r="N847" i="11"/>
  <c r="M847" i="11"/>
  <c r="L847" i="11"/>
  <c r="N846" i="11"/>
  <c r="M846" i="11"/>
  <c r="L846" i="11"/>
  <c r="N845" i="11"/>
  <c r="M845" i="11"/>
  <c r="L845" i="11"/>
  <c r="N844" i="11"/>
  <c r="M844" i="11"/>
  <c r="L844" i="11"/>
  <c r="N843" i="11"/>
  <c r="M843" i="11"/>
  <c r="L843" i="11"/>
  <c r="N842" i="11"/>
  <c r="M842" i="11"/>
  <c r="L842" i="11"/>
  <c r="N841" i="11"/>
  <c r="M841" i="11"/>
  <c r="L841" i="11"/>
  <c r="N840" i="11"/>
  <c r="M840" i="11"/>
  <c r="L840" i="11"/>
  <c r="N839" i="11"/>
  <c r="M839" i="11"/>
  <c r="L839" i="11"/>
  <c r="N838" i="11"/>
  <c r="M838" i="11"/>
  <c r="L838" i="11"/>
  <c r="N837" i="11"/>
  <c r="M837" i="11"/>
  <c r="L837" i="11"/>
  <c r="N836" i="11"/>
  <c r="M836" i="11"/>
  <c r="L836" i="11"/>
  <c r="N835" i="11"/>
  <c r="M835" i="11"/>
  <c r="L835" i="11"/>
  <c r="N834" i="11"/>
  <c r="M834" i="11"/>
  <c r="L834" i="11"/>
  <c r="N833" i="11"/>
  <c r="M833" i="11"/>
  <c r="L833" i="11"/>
  <c r="N832" i="11"/>
  <c r="M832" i="11"/>
  <c r="L832" i="11"/>
  <c r="N831" i="11"/>
  <c r="M831" i="11"/>
  <c r="L831" i="11"/>
  <c r="N830" i="11"/>
  <c r="M830" i="11"/>
  <c r="L830" i="11"/>
  <c r="N829" i="11"/>
  <c r="M829" i="11"/>
  <c r="L829" i="11"/>
  <c r="N828" i="11"/>
  <c r="M828" i="11"/>
  <c r="L828" i="11"/>
  <c r="N827" i="11"/>
  <c r="M827" i="11"/>
  <c r="L827" i="11"/>
  <c r="N826" i="11"/>
  <c r="M826" i="11"/>
  <c r="L826" i="11"/>
  <c r="N825" i="11"/>
  <c r="M825" i="11"/>
  <c r="L825" i="11"/>
  <c r="N824" i="11"/>
  <c r="M824" i="11"/>
  <c r="L824" i="11"/>
  <c r="N823" i="11"/>
  <c r="M823" i="11"/>
  <c r="L823" i="11"/>
  <c r="N822" i="11"/>
  <c r="M822" i="11"/>
  <c r="L822" i="11"/>
  <c r="N821" i="11"/>
  <c r="M821" i="11"/>
  <c r="L821" i="11"/>
  <c r="N820" i="11"/>
  <c r="M820" i="11"/>
  <c r="L820" i="11"/>
  <c r="N819" i="11"/>
  <c r="M819" i="11"/>
  <c r="L819" i="11"/>
  <c r="N818" i="11"/>
  <c r="M818" i="11"/>
  <c r="L818" i="11"/>
  <c r="N817" i="11"/>
  <c r="M817" i="11"/>
  <c r="L817" i="11"/>
  <c r="N816" i="11"/>
  <c r="M816" i="11"/>
  <c r="L816" i="11"/>
  <c r="N815" i="11"/>
  <c r="M815" i="11"/>
  <c r="L815" i="11"/>
  <c r="N814" i="11"/>
  <c r="M814" i="11"/>
  <c r="L814" i="11"/>
  <c r="N813" i="11"/>
  <c r="M813" i="11"/>
  <c r="L813" i="11"/>
  <c r="N812" i="11"/>
  <c r="M812" i="11"/>
  <c r="L812" i="11"/>
  <c r="N811" i="11"/>
  <c r="M811" i="11"/>
  <c r="L811" i="11"/>
  <c r="N810" i="11"/>
  <c r="M810" i="11"/>
  <c r="L810" i="11"/>
  <c r="N809" i="11"/>
  <c r="M809" i="11"/>
  <c r="L809" i="11"/>
  <c r="N808" i="11"/>
  <c r="M808" i="11"/>
  <c r="L808" i="11"/>
  <c r="N807" i="11"/>
  <c r="M807" i="11"/>
  <c r="L807" i="11"/>
  <c r="N806" i="11"/>
  <c r="M806" i="11"/>
  <c r="L806" i="11"/>
  <c r="N805" i="11"/>
  <c r="M805" i="11"/>
  <c r="L805" i="11"/>
  <c r="N804" i="11"/>
  <c r="M804" i="11"/>
  <c r="L804" i="11"/>
  <c r="N803" i="11"/>
  <c r="M803" i="11"/>
  <c r="L803" i="11"/>
  <c r="N802" i="11"/>
  <c r="M802" i="11"/>
  <c r="L802" i="11"/>
  <c r="N801" i="11"/>
  <c r="M801" i="11"/>
  <c r="L801" i="11"/>
  <c r="N800" i="11"/>
  <c r="M800" i="11"/>
  <c r="L800" i="11"/>
  <c r="N799" i="11"/>
  <c r="M799" i="11"/>
  <c r="L799" i="11"/>
  <c r="N798" i="11"/>
  <c r="M798" i="11"/>
  <c r="L798" i="11"/>
  <c r="N797" i="11"/>
  <c r="M797" i="11"/>
  <c r="L797" i="11"/>
  <c r="N796" i="11"/>
  <c r="M796" i="11"/>
  <c r="L796" i="11"/>
  <c r="N795" i="11"/>
  <c r="M795" i="11"/>
  <c r="L795" i="11"/>
  <c r="N794" i="11"/>
  <c r="M794" i="11"/>
  <c r="L794" i="11"/>
  <c r="N793" i="11"/>
  <c r="M793" i="11"/>
  <c r="L793" i="11"/>
  <c r="N792" i="11"/>
  <c r="M792" i="11"/>
  <c r="L792" i="11"/>
  <c r="N791" i="11"/>
  <c r="M791" i="11"/>
  <c r="L791" i="11"/>
  <c r="N790" i="11"/>
  <c r="M790" i="11"/>
  <c r="L790" i="11"/>
  <c r="N789" i="11"/>
  <c r="M789" i="11"/>
  <c r="L789" i="11"/>
  <c r="N788" i="11"/>
  <c r="M788" i="11"/>
  <c r="L788" i="11"/>
  <c r="N787" i="11"/>
  <c r="M787" i="11"/>
  <c r="L787" i="11"/>
  <c r="N786" i="11"/>
  <c r="M786" i="11"/>
  <c r="L786" i="11"/>
  <c r="N785" i="11"/>
  <c r="M785" i="11"/>
  <c r="L785" i="11"/>
  <c r="N784" i="11"/>
  <c r="M784" i="11"/>
  <c r="L784" i="11"/>
  <c r="N783" i="11"/>
  <c r="M783" i="11"/>
  <c r="L783" i="11"/>
  <c r="N782" i="11"/>
  <c r="M782" i="11"/>
  <c r="L782" i="11"/>
  <c r="N781" i="11"/>
  <c r="M781" i="11"/>
  <c r="L781" i="11"/>
  <c r="N780" i="11"/>
  <c r="M780" i="11"/>
  <c r="L780" i="11"/>
  <c r="N779" i="11"/>
  <c r="M779" i="11"/>
  <c r="L779" i="11"/>
  <c r="N778" i="11"/>
  <c r="M778" i="11"/>
  <c r="L778" i="11"/>
  <c r="N777" i="11"/>
  <c r="M777" i="11"/>
  <c r="L777" i="11"/>
  <c r="N776" i="11"/>
  <c r="M776" i="11"/>
  <c r="L776" i="11"/>
  <c r="N775" i="11"/>
  <c r="M775" i="11"/>
  <c r="L775" i="11"/>
  <c r="N774" i="11"/>
  <c r="M774" i="11"/>
  <c r="L774" i="11"/>
  <c r="N773" i="11"/>
  <c r="M773" i="11"/>
  <c r="L773" i="11"/>
  <c r="N772" i="11"/>
  <c r="M772" i="11"/>
  <c r="L772" i="11"/>
  <c r="N771" i="11"/>
  <c r="M771" i="11"/>
  <c r="L771" i="11"/>
  <c r="N770" i="11"/>
  <c r="M770" i="11"/>
  <c r="L770" i="11"/>
  <c r="N769" i="11"/>
  <c r="M769" i="11"/>
  <c r="L769" i="11"/>
  <c r="N768" i="11"/>
  <c r="M768" i="11"/>
  <c r="L768" i="11"/>
  <c r="N767" i="11"/>
  <c r="M767" i="11"/>
  <c r="L767" i="11"/>
  <c r="N766" i="11"/>
  <c r="M766" i="11"/>
  <c r="L766" i="11"/>
  <c r="N765" i="11"/>
  <c r="M765" i="11"/>
  <c r="L765" i="11"/>
  <c r="N764" i="11"/>
  <c r="M764" i="11"/>
  <c r="L764" i="11"/>
  <c r="N763" i="11"/>
  <c r="M763" i="11"/>
  <c r="L763" i="11"/>
  <c r="N762" i="11"/>
  <c r="M762" i="11"/>
  <c r="L762" i="11"/>
  <c r="N761" i="11"/>
  <c r="M761" i="11"/>
  <c r="L761" i="11"/>
  <c r="N760" i="11"/>
  <c r="M760" i="11"/>
  <c r="L760" i="11"/>
  <c r="N759" i="11"/>
  <c r="M759" i="11"/>
  <c r="L759" i="11"/>
  <c r="N758" i="11"/>
  <c r="M758" i="11"/>
  <c r="L758" i="11"/>
  <c r="N757" i="11"/>
  <c r="M757" i="11"/>
  <c r="L757" i="11"/>
  <c r="N756" i="11"/>
  <c r="M756" i="11"/>
  <c r="L756" i="11"/>
  <c r="N755" i="11"/>
  <c r="M755" i="11"/>
  <c r="L755" i="11"/>
  <c r="N754" i="11"/>
  <c r="M754" i="11"/>
  <c r="L754" i="11"/>
  <c r="N753" i="11"/>
  <c r="M753" i="11"/>
  <c r="L753" i="11"/>
  <c r="N752" i="11"/>
  <c r="M752" i="11"/>
  <c r="L752" i="11"/>
  <c r="N751" i="11"/>
  <c r="M751" i="11"/>
  <c r="L751" i="11"/>
  <c r="N750" i="11"/>
  <c r="M750" i="11"/>
  <c r="L750" i="11"/>
  <c r="N749" i="11"/>
  <c r="M749" i="11"/>
  <c r="L749" i="11"/>
  <c r="N748" i="11"/>
  <c r="M748" i="11"/>
  <c r="L748" i="11"/>
  <c r="N747" i="11"/>
  <c r="M747" i="11"/>
  <c r="L747" i="11"/>
  <c r="N746" i="11"/>
  <c r="M746" i="11"/>
  <c r="L746" i="11"/>
  <c r="N745" i="11"/>
  <c r="M745" i="11"/>
  <c r="L745" i="11"/>
  <c r="N744" i="11"/>
  <c r="M744" i="11"/>
  <c r="L744" i="11"/>
  <c r="N743" i="11"/>
  <c r="M743" i="11"/>
  <c r="L743" i="11"/>
  <c r="N742" i="11"/>
  <c r="M742" i="11"/>
  <c r="L742" i="11"/>
  <c r="N741" i="11"/>
  <c r="M741" i="11"/>
  <c r="L741" i="11"/>
  <c r="N740" i="11"/>
  <c r="M740" i="11"/>
  <c r="L740" i="11"/>
  <c r="N739" i="11"/>
  <c r="M739" i="11"/>
  <c r="L739" i="11"/>
  <c r="N738" i="11"/>
  <c r="M738" i="11"/>
  <c r="L738" i="11"/>
  <c r="N737" i="11"/>
  <c r="M737" i="11"/>
  <c r="L737" i="11"/>
  <c r="N736" i="11"/>
  <c r="M736" i="11"/>
  <c r="L736" i="11"/>
  <c r="N735" i="11"/>
  <c r="M735" i="11"/>
  <c r="L735" i="11"/>
  <c r="N734" i="11"/>
  <c r="M734" i="11"/>
  <c r="L734" i="11"/>
  <c r="N733" i="11"/>
  <c r="M733" i="11"/>
  <c r="L733" i="11"/>
  <c r="N732" i="11"/>
  <c r="M732" i="11"/>
  <c r="L732" i="11"/>
  <c r="N731" i="11"/>
  <c r="M731" i="11"/>
  <c r="L731" i="11"/>
  <c r="N730" i="11"/>
  <c r="M730" i="11"/>
  <c r="L730" i="11"/>
  <c r="N729" i="11"/>
  <c r="M729" i="11"/>
  <c r="L729" i="11"/>
  <c r="N728" i="11"/>
  <c r="M728" i="11"/>
  <c r="L728" i="11"/>
  <c r="N727" i="11"/>
  <c r="M727" i="11"/>
  <c r="L727" i="11"/>
  <c r="N726" i="11"/>
  <c r="M726" i="11"/>
  <c r="L726" i="11"/>
  <c r="N725" i="11"/>
  <c r="M725" i="11"/>
  <c r="L725" i="11"/>
  <c r="N724" i="11"/>
  <c r="M724" i="11"/>
  <c r="L724" i="11"/>
  <c r="N723" i="11"/>
  <c r="M723" i="11"/>
  <c r="L723" i="11"/>
  <c r="N722" i="11"/>
  <c r="M722" i="11"/>
  <c r="L722" i="11"/>
  <c r="N721" i="11"/>
  <c r="M721" i="11"/>
  <c r="L721" i="11"/>
  <c r="N720" i="11"/>
  <c r="M720" i="11"/>
  <c r="L720" i="11"/>
  <c r="N719" i="11"/>
  <c r="M719" i="11"/>
  <c r="L719" i="11"/>
  <c r="N718" i="11"/>
  <c r="M718" i="11"/>
  <c r="L718" i="11"/>
  <c r="N717" i="11"/>
  <c r="M717" i="11"/>
  <c r="L717" i="11"/>
  <c r="N716" i="11"/>
  <c r="M716" i="11"/>
  <c r="L716" i="11"/>
  <c r="N715" i="11"/>
  <c r="M715" i="11"/>
  <c r="L715" i="11"/>
  <c r="N714" i="11"/>
  <c r="M714" i="11"/>
  <c r="L714" i="11"/>
  <c r="N713" i="11"/>
  <c r="M713" i="11"/>
  <c r="L713" i="11"/>
  <c r="N712" i="11"/>
  <c r="M712" i="11"/>
  <c r="L712" i="11"/>
  <c r="N711" i="11"/>
  <c r="M711" i="11"/>
  <c r="L711" i="11"/>
  <c r="N710" i="11"/>
  <c r="M710" i="11"/>
  <c r="L710" i="11"/>
  <c r="N709" i="11"/>
  <c r="M709" i="11"/>
  <c r="L709" i="11"/>
  <c r="N708" i="11"/>
  <c r="M708" i="11"/>
  <c r="L708" i="11"/>
  <c r="N707" i="11"/>
  <c r="M707" i="11"/>
  <c r="L707" i="11"/>
  <c r="N706" i="11"/>
  <c r="M706" i="11"/>
  <c r="L706" i="11"/>
  <c r="N705" i="11"/>
  <c r="M705" i="11"/>
  <c r="L705" i="11"/>
  <c r="N704" i="11"/>
  <c r="M704" i="11"/>
  <c r="L704" i="11"/>
  <c r="N703" i="11"/>
  <c r="M703" i="11"/>
  <c r="L703" i="11"/>
  <c r="N702" i="11"/>
  <c r="M702" i="11"/>
  <c r="L702" i="11"/>
  <c r="N701" i="11"/>
  <c r="M701" i="11"/>
  <c r="L701" i="11"/>
  <c r="N700" i="11"/>
  <c r="M700" i="11"/>
  <c r="L700" i="11"/>
  <c r="N699" i="11"/>
  <c r="M699" i="11"/>
  <c r="L699" i="11"/>
  <c r="N698" i="11"/>
  <c r="M698" i="11"/>
  <c r="L698" i="11"/>
  <c r="N697" i="11"/>
  <c r="M697" i="11"/>
  <c r="L697" i="11"/>
  <c r="N696" i="11"/>
  <c r="M696" i="11"/>
  <c r="L696" i="11"/>
  <c r="N695" i="11"/>
  <c r="M695" i="11"/>
  <c r="L695" i="11"/>
  <c r="N694" i="11"/>
  <c r="M694" i="11"/>
  <c r="L694" i="11"/>
  <c r="N693" i="11"/>
  <c r="M693" i="11"/>
  <c r="L693" i="11"/>
  <c r="N692" i="11"/>
  <c r="M692" i="11"/>
  <c r="L692" i="11"/>
  <c r="N691" i="11"/>
  <c r="M691" i="11"/>
  <c r="L691" i="11"/>
  <c r="N690" i="11"/>
  <c r="M690" i="11"/>
  <c r="L690" i="11"/>
  <c r="N689" i="11"/>
  <c r="M689" i="11"/>
  <c r="L689" i="11"/>
  <c r="N688" i="11"/>
  <c r="M688" i="11"/>
  <c r="L688" i="11"/>
  <c r="N687" i="11"/>
  <c r="M687" i="11"/>
  <c r="L687" i="11"/>
  <c r="N686" i="11"/>
  <c r="M686" i="11"/>
  <c r="L686" i="11"/>
  <c r="N685" i="11"/>
  <c r="M685" i="11"/>
  <c r="L685" i="11"/>
  <c r="N684" i="11"/>
  <c r="M684" i="11"/>
  <c r="L684" i="11"/>
  <c r="N683" i="11"/>
  <c r="M683" i="11"/>
  <c r="L683" i="11"/>
  <c r="N682" i="11"/>
  <c r="M682" i="11"/>
  <c r="L682" i="11"/>
  <c r="N681" i="11"/>
  <c r="M681" i="11"/>
  <c r="L681" i="11"/>
  <c r="N680" i="11"/>
  <c r="M680" i="11"/>
  <c r="L680" i="11"/>
  <c r="N679" i="11"/>
  <c r="M679" i="11"/>
  <c r="L679" i="11"/>
  <c r="N678" i="11"/>
  <c r="M678" i="11"/>
  <c r="L678" i="11"/>
  <c r="N677" i="11"/>
  <c r="M677" i="11"/>
  <c r="L677" i="11"/>
  <c r="N676" i="11"/>
  <c r="M676" i="11"/>
  <c r="L676" i="11"/>
  <c r="N675" i="11"/>
  <c r="M675" i="11"/>
  <c r="L675" i="11"/>
  <c r="N674" i="11"/>
  <c r="M674" i="11"/>
  <c r="L674" i="11"/>
  <c r="N673" i="11"/>
  <c r="M673" i="11"/>
  <c r="L673" i="11"/>
  <c r="N672" i="11"/>
  <c r="M672" i="11"/>
  <c r="L672" i="11"/>
  <c r="N671" i="11"/>
  <c r="M671" i="11"/>
  <c r="L671" i="11"/>
  <c r="N670" i="11"/>
  <c r="M670" i="11"/>
  <c r="L670" i="11"/>
  <c r="N669" i="11"/>
  <c r="M669" i="11"/>
  <c r="L669" i="11"/>
  <c r="N668" i="11"/>
  <c r="M668" i="11"/>
  <c r="L668" i="11"/>
  <c r="N667" i="11"/>
  <c r="M667" i="11"/>
  <c r="L667" i="11"/>
  <c r="N666" i="11"/>
  <c r="M666" i="11"/>
  <c r="L666" i="11"/>
  <c r="N665" i="11"/>
  <c r="M665" i="11"/>
  <c r="L665" i="11"/>
  <c r="N664" i="11"/>
  <c r="M664" i="11"/>
  <c r="L664" i="11"/>
  <c r="N663" i="11"/>
  <c r="M663" i="11"/>
  <c r="L663" i="11"/>
  <c r="N662" i="11"/>
  <c r="M662" i="11"/>
  <c r="L662" i="11"/>
  <c r="N661" i="11"/>
  <c r="M661" i="11"/>
  <c r="L661" i="11"/>
  <c r="N660" i="11"/>
  <c r="M660" i="11"/>
  <c r="L660" i="11"/>
  <c r="N659" i="11"/>
  <c r="M659" i="11"/>
  <c r="L659" i="11"/>
  <c r="N658" i="11"/>
  <c r="M658" i="11"/>
  <c r="L658" i="11"/>
  <c r="N657" i="11"/>
  <c r="M657" i="11"/>
  <c r="L657" i="11"/>
  <c r="N656" i="11"/>
  <c r="M656" i="11"/>
  <c r="L656" i="11"/>
  <c r="N655" i="11"/>
  <c r="M655" i="11"/>
  <c r="L655" i="11"/>
  <c r="N654" i="11"/>
  <c r="M654" i="11"/>
  <c r="L654" i="11"/>
  <c r="N653" i="11"/>
  <c r="M653" i="11"/>
  <c r="L653" i="11"/>
  <c r="N652" i="11"/>
  <c r="M652" i="11"/>
  <c r="L652" i="11"/>
  <c r="N651" i="11"/>
  <c r="M651" i="11"/>
  <c r="L651" i="11"/>
  <c r="N650" i="11"/>
  <c r="M650" i="11"/>
  <c r="L650" i="11"/>
  <c r="N649" i="11"/>
  <c r="M649" i="11"/>
  <c r="L649" i="11"/>
  <c r="N648" i="11"/>
  <c r="M648" i="11"/>
  <c r="L648" i="11"/>
  <c r="N647" i="11"/>
  <c r="M647" i="11"/>
  <c r="L647" i="11"/>
  <c r="N646" i="11"/>
  <c r="M646" i="11"/>
  <c r="L646" i="11"/>
  <c r="N645" i="11"/>
  <c r="M645" i="11"/>
  <c r="L645" i="11"/>
  <c r="N644" i="11"/>
  <c r="M644" i="11"/>
  <c r="L644" i="11"/>
  <c r="N643" i="11"/>
  <c r="M643" i="11"/>
  <c r="L643" i="11"/>
  <c r="N642" i="11"/>
  <c r="M642" i="11"/>
  <c r="L642" i="11"/>
  <c r="N641" i="11"/>
  <c r="M641" i="11"/>
  <c r="L641" i="11"/>
  <c r="N640" i="11"/>
  <c r="M640" i="11"/>
  <c r="L640" i="11"/>
  <c r="N639" i="11"/>
  <c r="M639" i="11"/>
  <c r="L639" i="11"/>
  <c r="N638" i="11"/>
  <c r="M638" i="11"/>
  <c r="L638" i="11"/>
  <c r="N637" i="11"/>
  <c r="M637" i="11"/>
  <c r="L637" i="11"/>
  <c r="N636" i="11"/>
  <c r="M636" i="11"/>
  <c r="L636" i="11"/>
  <c r="N635" i="11"/>
  <c r="M635" i="11"/>
  <c r="L635" i="11"/>
  <c r="N634" i="11"/>
  <c r="M634" i="11"/>
  <c r="L634" i="11"/>
  <c r="N633" i="11"/>
  <c r="M633" i="11"/>
  <c r="L633" i="11"/>
  <c r="N632" i="11"/>
  <c r="M632" i="11"/>
  <c r="L632" i="11"/>
  <c r="N631" i="11"/>
  <c r="M631" i="11"/>
  <c r="L631" i="11"/>
  <c r="N630" i="11"/>
  <c r="M630" i="11"/>
  <c r="L630" i="11"/>
  <c r="N629" i="11"/>
  <c r="M629" i="11"/>
  <c r="L629" i="11"/>
  <c r="N628" i="11"/>
  <c r="M628" i="11"/>
  <c r="L628" i="11"/>
  <c r="N627" i="11"/>
  <c r="M627" i="11"/>
  <c r="L627" i="11"/>
  <c r="N626" i="11"/>
  <c r="M626" i="11"/>
  <c r="L626" i="11"/>
  <c r="N625" i="11"/>
  <c r="M625" i="11"/>
  <c r="L625" i="11"/>
  <c r="N624" i="11"/>
  <c r="M624" i="11"/>
  <c r="L624" i="11"/>
  <c r="N623" i="11"/>
  <c r="M623" i="11"/>
  <c r="L623" i="11"/>
  <c r="N622" i="11"/>
  <c r="M622" i="11"/>
  <c r="L622" i="11"/>
  <c r="N621" i="11"/>
  <c r="M621" i="11"/>
  <c r="L621" i="11"/>
  <c r="N620" i="11"/>
  <c r="M620" i="11"/>
  <c r="L620" i="11"/>
  <c r="N619" i="11"/>
  <c r="M619" i="11"/>
  <c r="L619" i="11"/>
  <c r="N618" i="11"/>
  <c r="M618" i="11"/>
  <c r="L618" i="11"/>
  <c r="N617" i="11"/>
  <c r="M617" i="11"/>
  <c r="L617" i="11"/>
  <c r="N616" i="11"/>
  <c r="M616" i="11"/>
  <c r="L616" i="11"/>
  <c r="N615" i="11"/>
  <c r="M615" i="11"/>
  <c r="L615" i="11"/>
  <c r="N614" i="11"/>
  <c r="M614" i="11"/>
  <c r="L614" i="11"/>
  <c r="N613" i="11"/>
  <c r="M613" i="11"/>
  <c r="L613" i="11"/>
  <c r="N612" i="11"/>
  <c r="M612" i="11"/>
  <c r="L612" i="11"/>
  <c r="N611" i="11"/>
  <c r="M611" i="11"/>
  <c r="L611" i="11"/>
  <c r="N89" i="11"/>
  <c r="M89" i="11"/>
  <c r="L89" i="11"/>
  <c r="M88" i="11"/>
  <c r="L88" i="11"/>
  <c r="N87" i="11"/>
  <c r="M87" i="11"/>
  <c r="L87" i="11"/>
  <c r="N84" i="11"/>
  <c r="M84" i="11"/>
  <c r="L84" i="11"/>
  <c r="N83" i="11"/>
  <c r="M83" i="11"/>
  <c r="L83" i="11"/>
  <c r="N82" i="11"/>
  <c r="M82" i="11"/>
  <c r="L82" i="11"/>
  <c r="N81" i="11"/>
  <c r="M81" i="11"/>
  <c r="L81" i="11"/>
  <c r="N80" i="11"/>
  <c r="M80" i="11"/>
  <c r="L80" i="11"/>
  <c r="N79" i="11"/>
  <c r="M79" i="11"/>
  <c r="L79" i="11"/>
  <c r="K78" i="11"/>
  <c r="J78" i="11"/>
  <c r="N74" i="11"/>
  <c r="M74" i="11"/>
  <c r="L74" i="11"/>
  <c r="N73" i="11"/>
  <c r="M73" i="11"/>
  <c r="L73" i="11"/>
  <c r="N72" i="11"/>
  <c r="M72" i="11"/>
  <c r="L72" i="11"/>
  <c r="M71" i="11"/>
  <c r="L71" i="11"/>
  <c r="N70" i="11"/>
  <c r="M70" i="11"/>
  <c r="L70" i="11"/>
  <c r="N69" i="11"/>
  <c r="M69" i="11"/>
  <c r="L69" i="11"/>
  <c r="N68" i="11"/>
  <c r="M68" i="11"/>
  <c r="L68" i="11"/>
  <c r="N67" i="11"/>
  <c r="M67" i="11"/>
  <c r="L67" i="11"/>
  <c r="N66" i="11"/>
  <c r="M66" i="11"/>
  <c r="L66" i="11"/>
  <c r="N65" i="11"/>
  <c r="M65" i="11"/>
  <c r="L65" i="11"/>
  <c r="N59" i="11"/>
  <c r="M59" i="11"/>
  <c r="L59" i="11"/>
  <c r="N58" i="11"/>
  <c r="M58" i="11"/>
  <c r="L58" i="11"/>
  <c r="N57" i="11"/>
  <c r="M57" i="11"/>
  <c r="L57" i="11"/>
  <c r="N56" i="11"/>
  <c r="M56" i="11"/>
  <c r="L56" i="11"/>
  <c r="N55" i="11"/>
  <c r="M55" i="11"/>
  <c r="L55" i="11"/>
  <c r="N54" i="11"/>
  <c r="M54" i="11"/>
  <c r="L54" i="11"/>
  <c r="N53" i="11"/>
  <c r="M53" i="11"/>
  <c r="L53" i="11"/>
  <c r="N42" i="11"/>
  <c r="M42" i="11"/>
  <c r="L42" i="11"/>
  <c r="N41" i="11"/>
  <c r="M41" i="11"/>
  <c r="L41" i="11"/>
  <c r="N40" i="11"/>
  <c r="M40" i="11"/>
  <c r="L40" i="11"/>
  <c r="N39" i="11"/>
  <c r="M39" i="11"/>
  <c r="L39" i="11"/>
  <c r="N37" i="11"/>
  <c r="M37" i="11"/>
  <c r="N36" i="11"/>
  <c r="M36" i="11"/>
  <c r="L36" i="11"/>
  <c r="T35" i="11"/>
  <c r="S35" i="11"/>
  <c r="R35" i="11"/>
  <c r="N35" i="11"/>
  <c r="M35" i="11"/>
  <c r="L35" i="11"/>
  <c r="N33" i="11"/>
  <c r="M33" i="11"/>
  <c r="L33" i="11"/>
  <c r="N32" i="11"/>
  <c r="M32" i="11"/>
  <c r="L32" i="11"/>
  <c r="M31" i="11"/>
  <c r="L30" i="11"/>
  <c r="N25" i="11"/>
  <c r="M25" i="11"/>
  <c r="L25" i="11"/>
  <c r="M24" i="11"/>
  <c r="L24" i="11"/>
  <c r="N22" i="11"/>
  <c r="M22" i="11"/>
  <c r="L22" i="11"/>
  <c r="M21" i="11"/>
  <c r="L21" i="11"/>
  <c r="N19" i="11"/>
  <c r="N12" i="11"/>
  <c r="M12" i="11"/>
  <c r="L12" i="11"/>
  <c r="N11" i="11"/>
  <c r="M11" i="11"/>
  <c r="L11" i="11"/>
  <c r="N10" i="11"/>
  <c r="M10" i="11"/>
  <c r="L10" i="11"/>
  <c r="N9" i="11"/>
  <c r="L9" i="11"/>
  <c r="L8" i="11"/>
  <c r="N29" i="11"/>
  <c r="L19" i="11"/>
  <c r="L29" i="11"/>
  <c r="M13" i="11"/>
  <c r="N31" i="11"/>
  <c r="M76" i="11"/>
  <c r="L13" i="11"/>
  <c r="N13" i="11"/>
  <c r="M19" i="11"/>
  <c r="N21" i="11"/>
  <c r="M29" i="11"/>
  <c r="L31" i="11"/>
  <c r="N76" i="11"/>
  <c r="N8" i="11"/>
  <c r="M8" i="11"/>
  <c r="N62" i="11"/>
  <c r="M62" i="11"/>
  <c r="L75" i="11"/>
  <c r="N75" i="11"/>
  <c r="M75" i="11"/>
  <c r="L62" i="11"/>
  <c r="M63" i="11"/>
  <c r="N63" i="11"/>
  <c r="N77" i="11"/>
  <c r="M77" i="11"/>
  <c r="F41" i="1"/>
  <c r="G41" i="1" s="1"/>
  <c r="F42" i="1"/>
  <c r="G42" i="1" s="1"/>
  <c r="F47" i="1"/>
  <c r="G47" i="1" s="1"/>
  <c r="F124" i="1"/>
  <c r="G124" i="1" s="1"/>
  <c r="F80" i="1"/>
  <c r="G80" i="1"/>
  <c r="F87" i="1"/>
  <c r="G87" i="1"/>
  <c r="F176" i="1"/>
  <c r="G176" i="1"/>
  <c r="F185" i="1"/>
  <c r="G185" i="1"/>
  <c r="V198" i="1"/>
  <c r="U198" i="1"/>
  <c r="T198" i="1"/>
  <c r="D150" i="8"/>
  <c r="C42" i="5"/>
  <c r="C48" i="5" s="1"/>
  <c r="N42" i="5"/>
  <c r="M42" i="5"/>
  <c r="L42" i="5"/>
  <c r="K42" i="5"/>
  <c r="J39" i="5"/>
  <c r="J49" i="5" s="1"/>
  <c r="J38" i="5"/>
  <c r="J48" i="5"/>
  <c r="J37" i="5"/>
  <c r="J47" i="5" s="1"/>
  <c r="B49" i="5"/>
  <c r="B48" i="5"/>
  <c r="B47" i="5"/>
  <c r="J36" i="5"/>
  <c r="J46" i="5" s="1"/>
  <c r="J35" i="5"/>
  <c r="J45" i="5"/>
  <c r="J34" i="5"/>
  <c r="J44" i="5" s="1"/>
  <c r="J50" i="5" s="1"/>
  <c r="B46" i="5"/>
  <c r="B45" i="5"/>
  <c r="B44" i="5"/>
  <c r="J19" i="5"/>
  <c r="J16" i="5"/>
  <c r="J14" i="5"/>
  <c r="B6" i="5"/>
  <c r="B9" i="5" s="1"/>
  <c r="B19" i="5"/>
  <c r="B16" i="5"/>
  <c r="R26" i="5" s="1"/>
  <c r="B14" i="5"/>
  <c r="S27" i="5"/>
  <c r="R29" i="5"/>
  <c r="R24" i="5"/>
  <c r="T24" i="5" s="1"/>
  <c r="U25" i="5"/>
  <c r="S25" i="5"/>
  <c r="T25" i="5"/>
  <c r="V27" i="5"/>
  <c r="V29" i="5"/>
  <c r="J30" i="5"/>
  <c r="K30" i="5" s="1"/>
  <c r="L30" i="5" s="1"/>
  <c r="M30" i="5" s="1"/>
  <c r="N30" i="5"/>
  <c r="O30" i="5" s="1"/>
  <c r="J20" i="5"/>
  <c r="J166" i="8"/>
  <c r="J167" i="8" s="1"/>
  <c r="E137" i="8"/>
  <c r="E138" i="8" s="1"/>
  <c r="E96" i="8"/>
  <c r="J87" i="8"/>
  <c r="J70" i="8"/>
  <c r="J67" i="8"/>
  <c r="D70" i="8"/>
  <c r="D67" i="8"/>
  <c r="F67" i="8" s="1"/>
  <c r="D44" i="8"/>
  <c r="D40" i="8"/>
  <c r="U24" i="5"/>
  <c r="S24" i="5"/>
  <c r="T27" i="5"/>
  <c r="V26" i="5"/>
  <c r="T26" i="5"/>
  <c r="U28" i="5"/>
  <c r="S28" i="5"/>
  <c r="T28" i="5"/>
  <c r="J96" i="8"/>
  <c r="I82" i="8"/>
  <c r="H82" i="8"/>
  <c r="I78" i="8"/>
  <c r="H78" i="8"/>
  <c r="G78" i="8"/>
  <c r="I74" i="8"/>
  <c r="H74" i="8"/>
  <c r="G74" i="8"/>
  <c r="F74" i="8"/>
  <c r="I71" i="8"/>
  <c r="H71" i="8"/>
  <c r="G71" i="8"/>
  <c r="F71" i="8"/>
  <c r="E70" i="8"/>
  <c r="M70" i="8" s="1"/>
  <c r="I66" i="8"/>
  <c r="H66" i="8"/>
  <c r="G66" i="8"/>
  <c r="F66" i="8"/>
  <c r="J163" i="8"/>
  <c r="J159" i="8"/>
  <c r="J151" i="8"/>
  <c r="J147" i="8"/>
  <c r="J143" i="8"/>
  <c r="J124" i="8"/>
  <c r="J120" i="8"/>
  <c r="J116" i="8"/>
  <c r="J110" i="8"/>
  <c r="J106" i="8"/>
  <c r="J102" i="8"/>
  <c r="J84" i="8"/>
  <c r="J80" i="8"/>
  <c r="J76" i="8"/>
  <c r="J68" i="8"/>
  <c r="J60" i="8"/>
  <c r="J56" i="8"/>
  <c r="J52" i="8"/>
  <c r="J48" i="8"/>
  <c r="J44" i="8"/>
  <c r="F35" i="8"/>
  <c r="G35" i="8" s="1"/>
  <c r="H35" i="8" s="1"/>
  <c r="I35" i="8"/>
  <c r="J35" i="8"/>
  <c r="J40" i="8"/>
  <c r="E40" i="8"/>
  <c r="F44" i="8"/>
  <c r="H44" i="8"/>
  <c r="G40" i="8"/>
  <c r="F40" i="8"/>
  <c r="H40" i="8"/>
  <c r="I40" i="8"/>
  <c r="Q21" i="8"/>
  <c r="P21" i="8"/>
  <c r="O21" i="8"/>
  <c r="N21" i="8"/>
  <c r="M21" i="8"/>
  <c r="L21" i="8"/>
  <c r="M20" i="8"/>
  <c r="Q19" i="8"/>
  <c r="P19" i="8"/>
  <c r="O19" i="8"/>
  <c r="N19" i="8"/>
  <c r="N16" i="8" s="1"/>
  <c r="M19" i="8"/>
  <c r="L19" i="8"/>
  <c r="Q15" i="8"/>
  <c r="Q16" i="8"/>
  <c r="P15" i="8"/>
  <c r="P16" i="8"/>
  <c r="O15" i="8"/>
  <c r="O16" i="8"/>
  <c r="N15" i="8"/>
  <c r="M15" i="8"/>
  <c r="M16" i="8" s="1"/>
  <c r="L15" i="8"/>
  <c r="L16" i="8"/>
  <c r="M13" i="8"/>
  <c r="O12" i="8"/>
  <c r="Q11" i="8"/>
  <c r="Q12" i="8"/>
  <c r="P11" i="8"/>
  <c r="P12" i="8" s="1"/>
  <c r="O11" i="8"/>
  <c r="L11" i="8"/>
  <c r="L12" i="8"/>
  <c r="N9" i="8"/>
  <c r="N11" i="8" s="1"/>
  <c r="N12" i="8" s="1"/>
  <c r="M9" i="8"/>
  <c r="M11" i="8"/>
  <c r="M12" i="8"/>
  <c r="Q8" i="8"/>
  <c r="M8" i="8"/>
  <c r="F28" i="8"/>
  <c r="M28" i="8"/>
  <c r="G28" i="8"/>
  <c r="E196" i="8"/>
  <c r="G196" i="8"/>
  <c r="H184" i="8"/>
  <c r="I184" i="8" s="1"/>
  <c r="J184" i="8" s="1"/>
  <c r="L181" i="8"/>
  <c r="J181" i="8"/>
  <c r="E181" i="8"/>
  <c r="D166" i="8"/>
  <c r="L140" i="8"/>
  <c r="J65" i="8"/>
  <c r="E65" i="8"/>
  <c r="M4" i="8"/>
  <c r="N4" i="8" s="1"/>
  <c r="O4" i="8" s="1"/>
  <c r="P4" i="8"/>
  <c r="Q4" i="8"/>
  <c r="E4" i="8"/>
  <c r="F4" i="8"/>
  <c r="G4" i="8"/>
  <c r="H4" i="8"/>
  <c r="F190" i="8"/>
  <c r="N28" i="8"/>
  <c r="D48" i="8"/>
  <c r="I48" i="8"/>
  <c r="G48" i="8"/>
  <c r="E48" i="8"/>
  <c r="H48" i="8"/>
  <c r="F48" i="8"/>
  <c r="D56" i="8"/>
  <c r="H56" i="8"/>
  <c r="F56" i="8"/>
  <c r="I56" i="8"/>
  <c r="G56" i="8"/>
  <c r="D102" i="8"/>
  <c r="D106" i="8"/>
  <c r="D110" i="8"/>
  <c r="D116" i="8"/>
  <c r="I114" i="8"/>
  <c r="H114" i="8"/>
  <c r="D120" i="8"/>
  <c r="I118" i="8"/>
  <c r="D124" i="8"/>
  <c r="H150" i="8"/>
  <c r="F150" i="8"/>
  <c r="I150" i="8"/>
  <c r="G150" i="8"/>
  <c r="E150" i="8"/>
  <c r="H158" i="8"/>
  <c r="I158" i="8"/>
  <c r="I162" i="8"/>
  <c r="H166" i="8"/>
  <c r="G166" i="8"/>
  <c r="E166" i="8"/>
  <c r="D52" i="8"/>
  <c r="I52" i="8"/>
  <c r="G52" i="8"/>
  <c r="E52" i="8"/>
  <c r="F52" i="8"/>
  <c r="H52" i="8"/>
  <c r="D87" i="8"/>
  <c r="D60" i="8"/>
  <c r="H60" i="8"/>
  <c r="G60" i="8"/>
  <c r="H110" i="8"/>
  <c r="I115" i="8"/>
  <c r="D143" i="8"/>
  <c r="H143" i="8"/>
  <c r="F143" i="8"/>
  <c r="D147" i="8"/>
  <c r="D151" i="8"/>
  <c r="D159" i="8"/>
  <c r="I157" i="8"/>
  <c r="I159" i="8" s="1"/>
  <c r="G157" i="8"/>
  <c r="H157" i="8"/>
  <c r="D163" i="8"/>
  <c r="I161" i="8"/>
  <c r="I163" i="8" s="1"/>
  <c r="H161" i="8"/>
  <c r="D4" i="8"/>
  <c r="L129" i="8"/>
  <c r="D6" i="5"/>
  <c r="D9" i="5"/>
  <c r="L152" i="8"/>
  <c r="L172" i="8"/>
  <c r="I4" i="8"/>
  <c r="J4" i="8"/>
  <c r="L61" i="8"/>
  <c r="L128" i="8"/>
  <c r="L127" i="8" s="1"/>
  <c r="L168" i="8"/>
  <c r="L173" i="8" s="1"/>
  <c r="L171" i="8" s="1"/>
  <c r="L89" i="8"/>
  <c r="L90" i="8" s="1"/>
  <c r="F110" i="8"/>
  <c r="G143" i="8"/>
  <c r="Q181" i="8"/>
  <c r="E143" i="8"/>
  <c r="I143" i="8"/>
  <c r="H159" i="8"/>
  <c r="I116" i="8"/>
  <c r="E110" i="8"/>
  <c r="I110" i="8"/>
  <c r="F102" i="8"/>
  <c r="E102" i="8"/>
  <c r="I102" i="8"/>
  <c r="D80" i="8"/>
  <c r="H79" i="8"/>
  <c r="H80" i="8" s="1"/>
  <c r="I79" i="8"/>
  <c r="I80" i="8"/>
  <c r="H116" i="8"/>
  <c r="G110" i="8"/>
  <c r="H102" i="8"/>
  <c r="G102" i="8"/>
  <c r="D76" i="8"/>
  <c r="H75" i="8"/>
  <c r="H76" i="8" s="1"/>
  <c r="I75" i="8"/>
  <c r="I76" i="8"/>
  <c r="G75" i="8"/>
  <c r="G76" i="8"/>
  <c r="O185" i="8"/>
  <c r="P185" i="8"/>
  <c r="N185" i="8"/>
  <c r="Q185" i="8"/>
  <c r="M186" i="8"/>
  <c r="K16" i="5"/>
  <c r="C18" i="5"/>
  <c r="C28" i="5"/>
  <c r="E76" i="8"/>
  <c r="O186" i="8"/>
  <c r="N186" i="8"/>
  <c r="N187" i="8"/>
  <c r="M187" i="8"/>
  <c r="O187" i="8"/>
  <c r="N184" i="8"/>
  <c r="P186" i="8"/>
  <c r="Q187" i="8"/>
  <c r="Q186" i="8"/>
  <c r="P187" i="8"/>
  <c r="C27" i="4"/>
  <c r="B20" i="5"/>
  <c r="B50" i="5"/>
  <c r="M148" i="1"/>
  <c r="L148" i="1"/>
  <c r="K148" i="1"/>
  <c r="G50" i="11"/>
  <c r="G43" i="11"/>
  <c r="G47" i="11"/>
  <c r="H47" i="11"/>
  <c r="K227" i="1"/>
  <c r="B22" i="4"/>
  <c r="E5" i="12" s="1"/>
  <c r="G232" i="1"/>
  <c r="M232" i="1" s="1"/>
  <c r="L232" i="1"/>
  <c r="F101" i="1"/>
  <c r="G52" i="11"/>
  <c r="G54" i="1"/>
  <c r="M54" i="1" s="1"/>
  <c r="L54" i="1"/>
  <c r="G171" i="1"/>
  <c r="M171" i="1" s="1"/>
  <c r="L171" i="1"/>
  <c r="L204" i="1"/>
  <c r="G204" i="1"/>
  <c r="M204" i="1" s="1"/>
  <c r="L167" i="1"/>
  <c r="G66" i="1"/>
  <c r="M66" i="1"/>
  <c r="L66" i="1"/>
  <c r="L18" i="1"/>
  <c r="G18" i="1"/>
  <c r="M18" i="1"/>
  <c r="M136" i="1"/>
  <c r="L170" i="1"/>
  <c r="G170" i="1"/>
  <c r="M170" i="1" s="1"/>
  <c r="J167" i="1"/>
  <c r="M167" i="1"/>
  <c r="K50" i="1"/>
  <c r="B6" i="4" s="1"/>
  <c r="L146" i="1"/>
  <c r="L57" i="1"/>
  <c r="L59" i="1"/>
  <c r="L60" i="1"/>
  <c r="L44" i="1"/>
  <c r="L36" i="1"/>
  <c r="L31" i="1"/>
  <c r="K140" i="1"/>
  <c r="G119" i="1"/>
  <c r="M119" i="1" s="1"/>
  <c r="L119" i="1"/>
  <c r="G106" i="1"/>
  <c r="M106" i="1" s="1"/>
  <c r="L106" i="1"/>
  <c r="G94" i="1"/>
  <c r="H45" i="11"/>
  <c r="G45" i="11"/>
  <c r="M85" i="1"/>
  <c r="F81" i="1"/>
  <c r="G81" i="1"/>
  <c r="M81" i="1" s="1"/>
  <c r="M80" i="1" s="1"/>
  <c r="D11" i="4" s="1"/>
  <c r="K81" i="1"/>
  <c r="M141" i="1"/>
  <c r="G160" i="1"/>
  <c r="M160" i="1" s="1"/>
  <c r="L160" i="1"/>
  <c r="L8" i="1"/>
  <c r="G237" i="1"/>
  <c r="M237" i="1" s="1"/>
  <c r="L237" i="1"/>
  <c r="L220" i="1"/>
  <c r="L103" i="1"/>
  <c r="L29" i="1"/>
  <c r="L24" i="1"/>
  <c r="L25" i="1"/>
  <c r="L28" i="1"/>
  <c r="L30" i="1"/>
  <c r="L37" i="1"/>
  <c r="L40" i="1"/>
  <c r="K146" i="1"/>
  <c r="K85" i="1"/>
  <c r="K83" i="1"/>
  <c r="K80" i="1" s="1"/>
  <c r="B11" i="4" s="1"/>
  <c r="G222" i="1"/>
  <c r="M222" i="1" s="1"/>
  <c r="L222" i="1"/>
  <c r="G59" i="1"/>
  <c r="M59" i="1"/>
  <c r="M56" i="1" s="1"/>
  <c r="D7" i="4" s="1"/>
  <c r="G60" i="1"/>
  <c r="M60" i="1"/>
  <c r="K199" i="1"/>
  <c r="L195" i="1"/>
  <c r="K44" i="1"/>
  <c r="M144" i="1"/>
  <c r="M125" i="1"/>
  <c r="M128" i="1"/>
  <c r="L163" i="1"/>
  <c r="L216" i="1"/>
  <c r="L139" i="1"/>
  <c r="L135" i="1"/>
  <c r="L47" i="1"/>
  <c r="L42" i="1"/>
  <c r="L45" i="1"/>
  <c r="L46" i="1"/>
  <c r="K145" i="1"/>
  <c r="K133" i="1"/>
  <c r="K130" i="1"/>
  <c r="K91" i="1"/>
  <c r="M86" i="1"/>
  <c r="M82" i="1"/>
  <c r="M137" i="1"/>
  <c r="K196" i="1"/>
  <c r="K186" i="1"/>
  <c r="H5" i="12"/>
  <c r="E5" i="9"/>
  <c r="H5" i="9" s="1"/>
  <c r="M186" i="1"/>
  <c r="F177" i="1"/>
  <c r="G120" i="1"/>
  <c r="M120" i="1" s="1"/>
  <c r="L120" i="1"/>
  <c r="F88" i="1"/>
  <c r="K88" i="1"/>
  <c r="G77" i="1"/>
  <c r="M77" i="1" s="1"/>
  <c r="L77" i="1"/>
  <c r="G25" i="1"/>
  <c r="M25" i="1"/>
  <c r="G37" i="1"/>
  <c r="M37" i="1"/>
  <c r="G166" i="1"/>
  <c r="M166" i="1" s="1"/>
  <c r="L166" i="1"/>
  <c r="G159" i="1"/>
  <c r="M159" i="1" s="1"/>
  <c r="L159" i="1"/>
  <c r="F213" i="1"/>
  <c r="H44" i="11"/>
  <c r="K63" i="1"/>
  <c r="B8" i="4" s="1"/>
  <c r="L224" i="1"/>
  <c r="L218" i="1"/>
  <c r="L194" i="1"/>
  <c r="L141" i="1"/>
  <c r="L123" i="1"/>
  <c r="L78" i="1"/>
  <c r="L64" i="1"/>
  <c r="L205" i="1"/>
  <c r="L207" i="1"/>
  <c r="K135" i="1"/>
  <c r="K86" i="1"/>
  <c r="G229" i="1"/>
  <c r="M229" i="1" s="1"/>
  <c r="L229" i="1"/>
  <c r="L233" i="1"/>
  <c r="G219" i="1"/>
  <c r="M219" i="1" s="1"/>
  <c r="L219" i="1"/>
  <c r="F199" i="1"/>
  <c r="L199" i="1"/>
  <c r="K45" i="1"/>
  <c r="L21" i="1"/>
  <c r="G21" i="1"/>
  <c r="M21" i="1"/>
  <c r="G174" i="1"/>
  <c r="M174" i="1" s="1"/>
  <c r="G173" i="1"/>
  <c r="M173" i="1"/>
  <c r="L173" i="1"/>
  <c r="L16" i="1"/>
  <c r="F45" i="1"/>
  <c r="G45" i="1"/>
  <c r="G213" i="1"/>
  <c r="L145" i="1"/>
  <c r="L136" i="1"/>
  <c r="L132" i="1"/>
  <c r="L114" i="1"/>
  <c r="K141" i="1"/>
  <c r="K109" i="1"/>
  <c r="K102" i="1"/>
  <c r="K46" i="1"/>
  <c r="G20" i="1"/>
  <c r="M20" i="1"/>
  <c r="L20" i="1"/>
  <c r="L175" i="1"/>
  <c r="L169" i="1"/>
  <c r="K183" i="1"/>
  <c r="K167" i="1"/>
  <c r="F71" i="1"/>
  <c r="G71" i="1"/>
  <c r="K56" i="1"/>
  <c r="B7" i="4" s="1"/>
  <c r="G233" i="1"/>
  <c r="M233" i="1"/>
  <c r="L196" i="1"/>
  <c r="G196" i="1"/>
  <c r="M196" i="1" s="1"/>
  <c r="L109" i="1"/>
  <c r="G109" i="1"/>
  <c r="M109" i="1" s="1"/>
  <c r="L105" i="1"/>
  <c r="G105" i="1"/>
  <c r="M105" i="1" s="1"/>
  <c r="M46" i="1"/>
  <c r="F46" i="1"/>
  <c r="G46" i="1" s="1"/>
  <c r="M44" i="1"/>
  <c r="F44" i="1"/>
  <c r="G44" i="1"/>
  <c r="M163" i="1"/>
  <c r="K181" i="1"/>
  <c r="F181" i="1"/>
  <c r="G181" i="1"/>
  <c r="M181" i="1" s="1"/>
  <c r="L130" i="1"/>
  <c r="K36" i="1"/>
  <c r="K23" i="1" s="1"/>
  <c r="B4" i="4" s="1"/>
  <c r="L12" i="1"/>
  <c r="G12" i="1"/>
  <c r="M12" i="1" s="1"/>
  <c r="M131" i="1"/>
  <c r="K194" i="1"/>
  <c r="M182" i="1"/>
  <c r="M187" i="1"/>
  <c r="M42" i="1"/>
  <c r="M142" i="1"/>
  <c r="K198" i="1"/>
  <c r="K201" i="1"/>
  <c r="B20" i="4"/>
  <c r="E11" i="9" s="1"/>
  <c r="H11" i="9" s="1"/>
  <c r="M126" i="1"/>
  <c r="M124" i="1" s="1"/>
  <c r="D14" i="4"/>
  <c r="G179" i="1"/>
  <c r="L83" i="1"/>
  <c r="L22" i="1"/>
  <c r="G22" i="1"/>
  <c r="M22" i="1"/>
  <c r="L13" i="1"/>
  <c r="G13" i="1"/>
  <c r="M13" i="1"/>
  <c r="G44" i="11"/>
  <c r="L186" i="1"/>
  <c r="L183" i="1"/>
  <c r="L144" i="1"/>
  <c r="L140" i="1"/>
  <c r="L138" i="1"/>
  <c r="L128" i="1"/>
  <c r="L126" i="1"/>
  <c r="L117" i="1"/>
  <c r="L86" i="1"/>
  <c r="L74" i="1"/>
  <c r="L68" i="1"/>
  <c r="K144" i="1"/>
  <c r="K138" i="1"/>
  <c r="K128" i="1"/>
  <c r="K127" i="1" s="1"/>
  <c r="B15" i="4" s="1"/>
  <c r="K107" i="1"/>
  <c r="G195" i="1"/>
  <c r="M195" i="1" s="1"/>
  <c r="G178" i="1"/>
  <c r="F108" i="1"/>
  <c r="L108" i="1" s="1"/>
  <c r="K108" i="1"/>
  <c r="F104" i="1"/>
  <c r="K104" i="1"/>
  <c r="F100" i="1"/>
  <c r="G100" i="1" s="1"/>
  <c r="F98" i="1"/>
  <c r="G98" i="1" s="1"/>
  <c r="K90" i="1"/>
  <c r="F90" i="1"/>
  <c r="L85" i="1"/>
  <c r="G15" i="1"/>
  <c r="M15" i="1"/>
  <c r="L15" i="1"/>
  <c r="L11" i="1"/>
  <c r="G177" i="1"/>
  <c r="G101" i="1"/>
  <c r="G99" i="1"/>
  <c r="G97" i="1"/>
  <c r="L17" i="1"/>
  <c r="G17" i="1"/>
  <c r="M17" i="1" s="1"/>
  <c r="L9" i="1"/>
  <c r="G9" i="1"/>
  <c r="M9" i="1"/>
  <c r="G46" i="11"/>
  <c r="L197" i="1"/>
  <c r="L187" i="1"/>
  <c r="L182" i="1"/>
  <c r="L137" i="1"/>
  <c r="L131" i="1"/>
  <c r="L129" i="1"/>
  <c r="L125" i="1"/>
  <c r="L82" i="1"/>
  <c r="L80" i="1" s="1"/>
  <c r="C11" i="4" s="1"/>
  <c r="L76" i="1"/>
  <c r="K137" i="1"/>
  <c r="K129" i="1"/>
  <c r="K125" i="1"/>
  <c r="K124" i="1"/>
  <c r="B14" i="4" s="1"/>
  <c r="G180" i="1"/>
  <c r="M145" i="1"/>
  <c r="M84" i="1"/>
  <c r="G83" i="1"/>
  <c r="M83" i="1"/>
  <c r="M45" i="1"/>
  <c r="M130" i="1"/>
  <c r="K187" i="1"/>
  <c r="M139" i="1"/>
  <c r="K197" i="1"/>
  <c r="K182" i="1"/>
  <c r="F196" i="8"/>
  <c r="J92" i="1"/>
  <c r="H92" i="1"/>
  <c r="K92" i="1"/>
  <c r="L43" i="11" s="1"/>
  <c r="L81" i="1"/>
  <c r="L124" i="1"/>
  <c r="C14" i="4" s="1"/>
  <c r="G199" i="1"/>
  <c r="M199" i="1"/>
  <c r="L181" i="1"/>
  <c r="E11" i="12"/>
  <c r="H11" i="12"/>
  <c r="G88" i="1"/>
  <c r="M88" i="1"/>
  <c r="L88" i="1"/>
  <c r="G49" i="11"/>
  <c r="L90" i="1"/>
  <c r="G90" i="1"/>
  <c r="M90" i="1"/>
  <c r="H50" i="11"/>
  <c r="G108" i="1"/>
  <c r="M108" i="1"/>
  <c r="H48" i="11"/>
  <c r="H52" i="11"/>
  <c r="L104" i="1"/>
  <c r="G104" i="1"/>
  <c r="M104" i="1" s="1"/>
  <c r="M92" i="1"/>
  <c r="K43" i="11"/>
  <c r="H51" i="11"/>
  <c r="H49" i="11"/>
  <c r="N43" i="11"/>
  <c r="N74" i="8" l="1"/>
  <c r="F76" i="8"/>
  <c r="J88" i="8"/>
  <c r="H87" i="8"/>
  <c r="I87" i="8"/>
  <c r="E87" i="8"/>
  <c r="M20" i="11"/>
  <c r="N20" i="11"/>
  <c r="L20" i="11"/>
  <c r="N60" i="11"/>
  <c r="M60" i="11"/>
  <c r="L60" i="11"/>
  <c r="G87" i="8"/>
  <c r="F68" i="8"/>
  <c r="M34" i="11"/>
  <c r="L34" i="11"/>
  <c r="N34" i="11"/>
  <c r="L41" i="1"/>
  <c r="C5" i="4" s="1"/>
  <c r="L56" i="1"/>
  <c r="C7" i="4" s="1"/>
  <c r="P184" i="8"/>
  <c r="Q184" i="8"/>
  <c r="F87" i="8"/>
  <c r="M185" i="8"/>
  <c r="C6" i="5"/>
  <c r="C9" i="5" s="1"/>
  <c r="U29" i="5"/>
  <c r="T29" i="5"/>
  <c r="S29" i="5"/>
  <c r="H67" i="8"/>
  <c r="H68" i="8" s="1"/>
  <c r="D68" i="8"/>
  <c r="I67" i="8"/>
  <c r="I68" i="8" s="1"/>
  <c r="G67" i="8"/>
  <c r="G68" i="8" s="1"/>
  <c r="E67" i="8"/>
  <c r="L78" i="11"/>
  <c r="M78" i="11"/>
  <c r="N78" i="11"/>
  <c r="G51" i="11"/>
  <c r="K41" i="1"/>
  <c r="B5" i="4" s="1"/>
  <c r="O184" i="8"/>
  <c r="Q182" i="8"/>
  <c r="J40" i="5"/>
  <c r="G181" i="8"/>
  <c r="N181" i="8" s="1"/>
  <c r="H181" i="8"/>
  <c r="O181" i="8" s="1"/>
  <c r="N182" i="8" s="1"/>
  <c r="I181" i="8"/>
  <c r="P181" i="8" s="1"/>
  <c r="O182" i="8" s="1"/>
  <c r="I70" i="8"/>
  <c r="I72" i="8" s="1"/>
  <c r="D72" i="8"/>
  <c r="H70" i="8"/>
  <c r="H72" i="8" s="1"/>
  <c r="H163" i="8"/>
  <c r="F181" i="8"/>
  <c r="M181" i="8" s="1"/>
  <c r="L182" i="8" s="1"/>
  <c r="F166" i="8"/>
  <c r="I166" i="8"/>
  <c r="E72" i="8"/>
  <c r="F70" i="8"/>
  <c r="F72" i="8" s="1"/>
  <c r="U26" i="5"/>
  <c r="S26" i="5"/>
  <c r="V24" i="5"/>
  <c r="N30" i="11"/>
  <c r="M30" i="11"/>
  <c r="G70" i="8"/>
  <c r="G72" i="8" s="1"/>
  <c r="J72" i="8"/>
  <c r="G158" i="8"/>
  <c r="G159" i="8" s="1"/>
  <c r="E158" i="8"/>
  <c r="M160" i="8" s="1"/>
  <c r="G55" i="1"/>
  <c r="M55" i="1" s="1"/>
  <c r="M50" i="1" s="1"/>
  <c r="L55" i="1"/>
  <c r="C27" i="6"/>
  <c r="B29" i="6"/>
  <c r="D29" i="6" s="1"/>
  <c r="H67" i="6"/>
  <c r="B65" i="6"/>
  <c r="N37" i="8"/>
  <c r="E149" i="8"/>
  <c r="H149" i="8"/>
  <c r="H151" i="8" s="1"/>
  <c r="F149" i="8"/>
  <c r="F151" i="8" s="1"/>
  <c r="G149" i="8"/>
  <c r="G151" i="8" s="1"/>
  <c r="I149" i="8"/>
  <c r="I151" i="8" s="1"/>
  <c r="D165" i="8"/>
  <c r="H122" i="8"/>
  <c r="H124" i="8" s="1"/>
  <c r="G122" i="8"/>
  <c r="G124" i="8" s="1"/>
  <c r="E122" i="8"/>
  <c r="I122" i="8"/>
  <c r="I124" i="8" s="1"/>
  <c r="F122" i="8"/>
  <c r="F124" i="8" s="1"/>
  <c r="E118" i="8"/>
  <c r="G118" i="8"/>
  <c r="F118" i="8"/>
  <c r="H118" i="8"/>
  <c r="H120" i="8" s="1"/>
  <c r="L217" i="1"/>
  <c r="L61" i="1"/>
  <c r="H162" i="8"/>
  <c r="F162" i="8"/>
  <c r="F158" i="8"/>
  <c r="F157" i="8"/>
  <c r="E157" i="8"/>
  <c r="L102" i="1"/>
  <c r="G102" i="1"/>
  <c r="M102" i="1" s="1"/>
  <c r="G89" i="1"/>
  <c r="M89" i="1" s="1"/>
  <c r="L89" i="1"/>
  <c r="G65" i="1"/>
  <c r="M65" i="1" s="1"/>
  <c r="M63" i="1" s="1"/>
  <c r="D8" i="4" s="1"/>
  <c r="L65" i="1"/>
  <c r="L63" i="1" s="1"/>
  <c r="C8" i="4" s="1"/>
  <c r="M47" i="1"/>
  <c r="M41" i="1" s="1"/>
  <c r="D5" i="4" s="1"/>
  <c r="K47" i="1"/>
  <c r="G35" i="1"/>
  <c r="M35" i="1" s="1"/>
  <c r="M23" i="1" s="1"/>
  <c r="D4" i="4" s="1"/>
  <c r="L35" i="1"/>
  <c r="L23" i="1" s="1"/>
  <c r="C4" i="4" s="1"/>
  <c r="F184" i="1"/>
  <c r="K184" i="1"/>
  <c r="J97" i="1"/>
  <c r="K48" i="11" s="1"/>
  <c r="H188" i="1"/>
  <c r="F26" i="11"/>
  <c r="F9" i="5"/>
  <c r="I92" i="1"/>
  <c r="D43" i="6"/>
  <c r="E44" i="6" s="1"/>
  <c r="G203" i="1"/>
  <c r="M203" i="1" s="1"/>
  <c r="J152" i="1"/>
  <c r="M152" i="1" s="1"/>
  <c r="L152" i="1"/>
  <c r="J161" i="1"/>
  <c r="M161" i="1" s="1"/>
  <c r="L161" i="1"/>
  <c r="H95" i="8"/>
  <c r="H96" i="8" s="1"/>
  <c r="I95" i="8"/>
  <c r="I96" i="8" s="1"/>
  <c r="F95" i="8"/>
  <c r="G8" i="10"/>
  <c r="H73" i="1"/>
  <c r="K73" i="1" s="1"/>
  <c r="K72" i="1" s="1"/>
  <c r="B10" i="4" s="1"/>
  <c r="B40" i="5"/>
  <c r="B53" i="5" s="1"/>
  <c r="G6" i="1"/>
  <c r="F7" i="1"/>
  <c r="B35" i="6"/>
  <c r="B36" i="6" s="1"/>
  <c r="L75" i="1"/>
  <c r="L38" i="1"/>
  <c r="G53" i="1"/>
  <c r="M53" i="1" s="1"/>
  <c r="L53" i="1"/>
  <c r="G10" i="1"/>
  <c r="M10" i="1" s="1"/>
  <c r="L10" i="1"/>
  <c r="M140" i="1"/>
  <c r="K151" i="1"/>
  <c r="F151" i="1"/>
  <c r="K154" i="1"/>
  <c r="F154" i="1"/>
  <c r="G30" i="5"/>
  <c r="K26" i="11"/>
  <c r="J188" i="1" s="1"/>
  <c r="G230" i="1"/>
  <c r="M230" i="1" s="1"/>
  <c r="M227" i="1" s="1"/>
  <c r="D22" i="4" s="1"/>
  <c r="L230" i="1"/>
  <c r="L227" i="1" s="1"/>
  <c r="C22" i="4" s="1"/>
  <c r="H104" i="8"/>
  <c r="H106" i="8" s="1"/>
  <c r="G104" i="8"/>
  <c r="G106" i="8" s="1"/>
  <c r="I104" i="8"/>
  <c r="I106" i="8" s="1"/>
  <c r="E104" i="8"/>
  <c r="F104" i="8"/>
  <c r="G95" i="8"/>
  <c r="G96" i="8" s="1"/>
  <c r="G79" i="8"/>
  <c r="G80" i="8" s="1"/>
  <c r="E79" i="8"/>
  <c r="M81" i="8" s="1"/>
  <c r="M83" i="8" s="1"/>
  <c r="N88" i="11"/>
  <c r="G234" i="1"/>
  <c r="M234" i="1" s="1"/>
  <c r="L234" i="1"/>
  <c r="G225" i="1"/>
  <c r="M225" i="1" s="1"/>
  <c r="L225" i="1"/>
  <c r="G162" i="8"/>
  <c r="G163" i="8" s="1"/>
  <c r="F161" i="8"/>
  <c r="E161" i="8"/>
  <c r="G39" i="1"/>
  <c r="M39" i="1" s="1"/>
  <c r="G133" i="1"/>
  <c r="M133" i="1" s="1"/>
  <c r="L133" i="1"/>
  <c r="L127" i="1" s="1"/>
  <c r="C15" i="4" s="1"/>
  <c r="L168" i="1"/>
  <c r="G168" i="1"/>
  <c r="M168" i="1" s="1"/>
  <c r="L206" i="1"/>
  <c r="L201" i="1" s="1"/>
  <c r="C20" i="4" s="1"/>
  <c r="G206" i="1"/>
  <c r="M206" i="1" s="1"/>
  <c r="D15" i="9"/>
  <c r="M67" i="8"/>
  <c r="E9" i="5"/>
  <c r="I37" i="8"/>
  <c r="P37" i="8" s="1"/>
  <c r="F37" i="8"/>
  <c r="M37" i="8" s="1"/>
  <c r="M39" i="8" s="1"/>
  <c r="G37" i="8"/>
  <c r="L14" i="1"/>
  <c r="G14" i="1"/>
  <c r="M14" i="1" s="1"/>
  <c r="P156" i="8"/>
  <c r="F119" i="8"/>
  <c r="H119" i="8"/>
  <c r="G119" i="8"/>
  <c r="E119" i="8"/>
  <c r="M121" i="8" s="1"/>
  <c r="I119" i="8"/>
  <c r="I120" i="8" s="1"/>
  <c r="E114" i="8"/>
  <c r="F114" i="8"/>
  <c r="F116" i="8" s="1"/>
  <c r="G114" i="8"/>
  <c r="G116" i="8" s="1"/>
  <c r="N57" i="8"/>
  <c r="N54" i="8"/>
  <c r="N190" i="8"/>
  <c r="C20" i="6"/>
  <c r="C78" i="6"/>
  <c r="D79" i="6" s="1"/>
  <c r="E80" i="6" s="1"/>
  <c r="B78" i="6"/>
  <c r="C79" i="6" s="1"/>
  <c r="D80" i="6" s="1"/>
  <c r="E81" i="6" s="1"/>
  <c r="G146" i="8"/>
  <c r="G147" i="8" s="1"/>
  <c r="E146" i="8"/>
  <c r="I146" i="8"/>
  <c r="I147" i="8" s="1"/>
  <c r="H146" i="8"/>
  <c r="H147" i="8" s="1"/>
  <c r="F146" i="8"/>
  <c r="F147" i="8" s="1"/>
  <c r="N148" i="8"/>
  <c r="N145" i="8"/>
  <c r="O37" i="8"/>
  <c r="E43" i="8"/>
  <c r="M45" i="8" s="1"/>
  <c r="M47" i="8" s="1"/>
  <c r="I43" i="8"/>
  <c r="F79" i="8"/>
  <c r="M51" i="8"/>
  <c r="G43" i="8"/>
  <c r="G44" i="8" s="1"/>
  <c r="E42" i="8"/>
  <c r="I42" i="8"/>
  <c r="I44" i="8" s="1"/>
  <c r="M109" i="8"/>
  <c r="F78" i="8"/>
  <c r="F80" i="8" s="1"/>
  <c r="E78" i="8"/>
  <c r="E58" i="8"/>
  <c r="D86" i="8"/>
  <c r="F58" i="8"/>
  <c r="F60" i="8" s="1"/>
  <c r="I58" i="8"/>
  <c r="I60" i="8" s="1"/>
  <c r="F115" i="8"/>
  <c r="G115" i="8"/>
  <c r="F86" i="8"/>
  <c r="F88" i="8" s="1"/>
  <c r="F105" i="8"/>
  <c r="D83" i="8"/>
  <c r="E55" i="8"/>
  <c r="F5" i="12" l="1"/>
  <c r="I5" i="12" s="1"/>
  <c r="F5" i="9"/>
  <c r="I5" i="9" s="1"/>
  <c r="G5" i="9"/>
  <c r="J5" i="9" s="1"/>
  <c r="G5" i="12"/>
  <c r="J5" i="12" s="1"/>
  <c r="F11" i="9"/>
  <c r="F11" i="12"/>
  <c r="D6" i="4"/>
  <c r="M78" i="8"/>
  <c r="M79" i="8" s="1"/>
  <c r="E80" i="8"/>
  <c r="M148" i="8"/>
  <c r="E147" i="8"/>
  <c r="Q156" i="8"/>
  <c r="G7" i="1"/>
  <c r="B66" i="6"/>
  <c r="C67" i="6" s="1"/>
  <c r="D68" i="6" s="1"/>
  <c r="E69" i="6" s="1"/>
  <c r="B68" i="6"/>
  <c r="C69" i="6" s="1"/>
  <c r="C66" i="6"/>
  <c r="D67" i="6" s="1"/>
  <c r="E68" i="6" s="1"/>
  <c r="B67" i="6"/>
  <c r="C68" i="6" s="1"/>
  <c r="D69" i="6" s="1"/>
  <c r="B69" i="6"/>
  <c r="M57" i="8"/>
  <c r="M59" i="8" s="1"/>
  <c r="E56" i="8"/>
  <c r="M42" i="8"/>
  <c r="M43" i="8" s="1"/>
  <c r="E44" i="8"/>
  <c r="N46" i="8"/>
  <c r="N49" i="8"/>
  <c r="N51" i="8" s="1"/>
  <c r="C16" i="5"/>
  <c r="C26" i="5" s="1"/>
  <c r="N41" i="8"/>
  <c r="N65" i="8"/>
  <c r="N67" i="8" s="1"/>
  <c r="N38" i="8"/>
  <c r="C14" i="5"/>
  <c r="L151" i="1"/>
  <c r="G151" i="1"/>
  <c r="M151" i="1" s="1"/>
  <c r="M99" i="8"/>
  <c r="M101" i="8" s="1"/>
  <c r="F96" i="8"/>
  <c r="M113" i="8" s="1"/>
  <c r="M118" i="8"/>
  <c r="M119" i="8" s="1"/>
  <c r="E120" i="8"/>
  <c r="N39" i="8"/>
  <c r="P182" i="8"/>
  <c r="F83" i="8"/>
  <c r="F84" i="8" s="1"/>
  <c r="H83" i="8"/>
  <c r="H84" i="8" s="1"/>
  <c r="G83" i="8"/>
  <c r="G84" i="8" s="1"/>
  <c r="E83" i="8"/>
  <c r="I83" i="8"/>
  <c r="I84" i="8" s="1"/>
  <c r="D84" i="8"/>
  <c r="M161" i="8"/>
  <c r="E163" i="8"/>
  <c r="L50" i="1"/>
  <c r="J43" i="11"/>
  <c r="L92" i="1"/>
  <c r="M43" i="11" s="1"/>
  <c r="D27" i="6"/>
  <c r="C35" i="6"/>
  <c r="C36" i="6" s="1"/>
  <c r="D36" i="6" s="1"/>
  <c r="G86" i="8"/>
  <c r="G88" i="8" s="1"/>
  <c r="H86" i="8"/>
  <c r="H88" i="8" s="1"/>
  <c r="E86" i="8"/>
  <c r="I86" i="8"/>
  <c r="I88" i="8" s="1"/>
  <c r="D88" i="8"/>
  <c r="N108" i="8"/>
  <c r="C36" i="5"/>
  <c r="C46" i="5" s="1"/>
  <c r="N50" i="8"/>
  <c r="N53" i="8"/>
  <c r="N55" i="8" s="1"/>
  <c r="C17" i="5"/>
  <c r="C27" i="5" s="1"/>
  <c r="B80" i="6"/>
  <c r="C81" i="6" s="1"/>
  <c r="B79" i="6"/>
  <c r="C80" i="6" s="1"/>
  <c r="D81" i="6" s="1"/>
  <c r="M114" i="8"/>
  <c r="E116" i="8"/>
  <c r="H97" i="1"/>
  <c r="H98" i="1"/>
  <c r="F163" i="8"/>
  <c r="F106" i="8"/>
  <c r="G154" i="1"/>
  <c r="M154" i="1" s="1"/>
  <c r="L154" i="1"/>
  <c r="I97" i="1"/>
  <c r="M157" i="8"/>
  <c r="M158" i="8" s="1"/>
  <c r="E159" i="8"/>
  <c r="F120" i="8"/>
  <c r="G165" i="8"/>
  <c r="G167" i="8" s="1"/>
  <c r="F165" i="8"/>
  <c r="F167" i="8" s="1"/>
  <c r="E165" i="8"/>
  <c r="H165" i="8"/>
  <c r="H167" i="8" s="1"/>
  <c r="D167" i="8"/>
  <c r="I165" i="8"/>
  <c r="I167" i="8" s="1"/>
  <c r="M162" i="8"/>
  <c r="M182" i="8"/>
  <c r="M69" i="8"/>
  <c r="M71" i="8" s="1"/>
  <c r="E68" i="8"/>
  <c r="M58" i="8"/>
  <c r="E60" i="8"/>
  <c r="B81" i="6"/>
  <c r="C29" i="6"/>
  <c r="N69" i="8"/>
  <c r="K14" i="5"/>
  <c r="N66" i="8"/>
  <c r="N85" i="8"/>
  <c r="N82" i="8"/>
  <c r="K18" i="5"/>
  <c r="M104" i="8"/>
  <c r="M105" i="8" s="1"/>
  <c r="E106" i="8"/>
  <c r="H8" i="10"/>
  <c r="J73" i="1" s="1"/>
  <c r="M73" i="1" s="1"/>
  <c r="M72" i="1" s="1"/>
  <c r="D10" i="4" s="1"/>
  <c r="I73" i="1"/>
  <c r="L73" i="1" s="1"/>
  <c r="L72" i="1" s="1"/>
  <c r="C10" i="4" s="1"/>
  <c r="M201" i="1"/>
  <c r="D20" i="4" s="1"/>
  <c r="E188" i="1"/>
  <c r="G26" i="11"/>
  <c r="H26" i="11" s="1"/>
  <c r="G184" i="1"/>
  <c r="M184" i="1" s="1"/>
  <c r="L184" i="1"/>
  <c r="F159" i="8"/>
  <c r="G120" i="8"/>
  <c r="M122" i="8"/>
  <c r="M123" i="8" s="1"/>
  <c r="E124" i="8"/>
  <c r="M149" i="8"/>
  <c r="E151" i="8"/>
  <c r="M97" i="1"/>
  <c r="N48" i="11" s="1"/>
  <c r="N122" i="8" l="1"/>
  <c r="K36" i="5"/>
  <c r="K46" i="5" s="1"/>
  <c r="F138" i="8"/>
  <c r="F137" i="8" s="1"/>
  <c r="M140" i="8" s="1"/>
  <c r="M142" i="8" s="1"/>
  <c r="J48" i="11"/>
  <c r="L97" i="1"/>
  <c r="M48" i="11" s="1"/>
  <c r="M86" i="8"/>
  <c r="E88" i="8"/>
  <c r="E27" i="6"/>
  <c r="D35" i="6"/>
  <c r="D33" i="6" s="1"/>
  <c r="D34" i="6" s="1"/>
  <c r="I211" i="1" s="1"/>
  <c r="L211" i="1" s="1"/>
  <c r="O53" i="8"/>
  <c r="O55" i="8" s="1"/>
  <c r="D17" i="5"/>
  <c r="D27" i="5" s="1"/>
  <c r="O50" i="8"/>
  <c r="G11" i="9"/>
  <c r="G11" i="12"/>
  <c r="N118" i="8"/>
  <c r="N121" i="8"/>
  <c r="N123" i="8" s="1"/>
  <c r="K35" i="5"/>
  <c r="K45" i="5" s="1"/>
  <c r="N104" i="8"/>
  <c r="N107" i="8"/>
  <c r="N109" i="8" s="1"/>
  <c r="C35" i="5"/>
  <c r="C45" i="5" s="1"/>
  <c r="N161" i="8"/>
  <c r="N164" i="8"/>
  <c r="K38" i="5"/>
  <c r="K48" i="5" s="1"/>
  <c r="M165" i="8"/>
  <c r="M166" i="8" s="1"/>
  <c r="E167" i="8"/>
  <c r="I48" i="11"/>
  <c r="K97" i="1"/>
  <c r="L48" i="11" s="1"/>
  <c r="M85" i="8"/>
  <c r="M87" i="8" s="1"/>
  <c r="E84" i="8"/>
  <c r="M115" i="8"/>
  <c r="C24" i="5"/>
  <c r="D20" i="6"/>
  <c r="D21" i="6" s="1"/>
  <c r="M150" i="8"/>
  <c r="I11" i="9"/>
  <c r="F188" i="1"/>
  <c r="K188" i="1"/>
  <c r="N70" i="8"/>
  <c r="N71" i="8" s="1"/>
  <c r="N73" i="8"/>
  <c r="N75" i="8" s="1"/>
  <c r="K15" i="5"/>
  <c r="O66" i="8"/>
  <c r="L14" i="5"/>
  <c r="O69" i="8"/>
  <c r="I49" i="11"/>
  <c r="I15" i="11" s="1"/>
  <c r="K98" i="1"/>
  <c r="L49" i="11" s="1"/>
  <c r="O54" i="8"/>
  <c r="O57" i="8"/>
  <c r="D18" i="5"/>
  <c r="D28" i="5" s="1"/>
  <c r="N58" i="8"/>
  <c r="N59" i="8" s="1"/>
  <c r="N99" i="8"/>
  <c r="N101" i="8" s="1"/>
  <c r="N113" i="8"/>
  <c r="M61" i="8"/>
  <c r="C19" i="5"/>
  <c r="C29" i="5" s="1"/>
  <c r="N81" i="8"/>
  <c r="N83" i="8" s="1"/>
  <c r="N78" i="8"/>
  <c r="N79" i="8" s="1"/>
  <c r="K17" i="5"/>
  <c r="I11" i="12"/>
  <c r="L26" i="11"/>
  <c r="M26" i="11"/>
  <c r="N26" i="11"/>
  <c r="N160" i="8"/>
  <c r="N157" i="8"/>
  <c r="N158" i="8" s="1"/>
  <c r="K37" i="5"/>
  <c r="K47" i="5" s="1"/>
  <c r="C6" i="4"/>
  <c r="O41" i="8"/>
  <c r="D14" i="5"/>
  <c r="O38" i="8"/>
  <c r="O39" i="8" s="1"/>
  <c r="O65" i="8"/>
  <c r="N100" i="8"/>
  <c r="N103" i="8"/>
  <c r="N105" i="8" s="1"/>
  <c r="C34" i="5"/>
  <c r="M128" i="8"/>
  <c r="N42" i="8"/>
  <c r="N43" i="8" s="1"/>
  <c r="N45" i="8"/>
  <c r="N47" i="8" s="1"/>
  <c r="C15" i="5"/>
  <c r="C25" i="5" s="1"/>
  <c r="O45" i="8" l="1"/>
  <c r="D15" i="5"/>
  <c r="D25" i="5" s="1"/>
  <c r="O42" i="8"/>
  <c r="O43" i="8" s="1"/>
  <c r="L15" i="5"/>
  <c r="O70" i="8"/>
  <c r="O73" i="8"/>
  <c r="C44" i="5"/>
  <c r="C50" i="5" s="1"/>
  <c r="P38" i="8"/>
  <c r="P39" i="8" s="1"/>
  <c r="P41" i="8"/>
  <c r="P65" i="8"/>
  <c r="E14" i="5"/>
  <c r="O160" i="8"/>
  <c r="L37" i="5"/>
  <c r="L47" i="5" s="1"/>
  <c r="O157" i="8"/>
  <c r="O158" i="8" s="1"/>
  <c r="O81" i="8"/>
  <c r="O83" i="8" s="1"/>
  <c r="O78" i="8"/>
  <c r="L17" i="5"/>
  <c r="O71" i="8"/>
  <c r="O77" i="8"/>
  <c r="O79" i="8" s="1"/>
  <c r="L16" i="5"/>
  <c r="O74" i="8"/>
  <c r="G188" i="1"/>
  <c r="M188" i="1" s="1"/>
  <c r="L188" i="1"/>
  <c r="E22" i="6"/>
  <c r="I210" i="1"/>
  <c r="L210" i="1" s="1"/>
  <c r="J11" i="12"/>
  <c r="P57" i="8"/>
  <c r="E18" i="5"/>
  <c r="E28" i="5" s="1"/>
  <c r="P54" i="8"/>
  <c r="O49" i="8"/>
  <c r="O51" i="8" s="1"/>
  <c r="D16" i="5"/>
  <c r="O46" i="8"/>
  <c r="O107" i="8"/>
  <c r="O109" i="8" s="1"/>
  <c r="D35" i="5"/>
  <c r="D45" i="5" s="1"/>
  <c r="O104" i="8"/>
  <c r="D24" i="5"/>
  <c r="N162" i="8"/>
  <c r="O82" i="8"/>
  <c r="O85" i="8"/>
  <c r="L18" i="5"/>
  <c r="O100" i="8"/>
  <c r="D34" i="5"/>
  <c r="O103" i="8"/>
  <c r="O105" i="8" s="1"/>
  <c r="N128" i="8"/>
  <c r="H177" i="1"/>
  <c r="K177" i="1" s="1"/>
  <c r="L15" i="11"/>
  <c r="N86" i="8"/>
  <c r="N87" i="8" s="1"/>
  <c r="K19" i="5"/>
  <c r="K20" i="5" s="1"/>
  <c r="M89" i="8"/>
  <c r="M90" i="8" s="1"/>
  <c r="N165" i="8"/>
  <c r="K39" i="5"/>
  <c r="K49" i="5" s="1"/>
  <c r="O122" i="8"/>
  <c r="L36" i="5"/>
  <c r="L46" i="5" s="1"/>
  <c r="G138" i="8"/>
  <c r="G137" i="8" s="1"/>
  <c r="N140" i="8" s="1"/>
  <c r="J11" i="9"/>
  <c r="N144" i="8"/>
  <c r="N146" i="8" s="1"/>
  <c r="N141" i="8"/>
  <c r="C37" i="5"/>
  <c r="C47" i="5" s="1"/>
  <c r="M152" i="8"/>
  <c r="M172" i="8" s="1"/>
  <c r="M171" i="8" s="1"/>
  <c r="M168" i="8"/>
  <c r="M173" i="8" s="1"/>
  <c r="D19" i="5"/>
  <c r="O99" i="8"/>
  <c r="O101" i="8" s="1"/>
  <c r="O58" i="8"/>
  <c r="N61" i="8"/>
  <c r="O59" i="8"/>
  <c r="C20" i="5"/>
  <c r="O108" i="8"/>
  <c r="D36" i="5"/>
  <c r="D46" i="5" s="1"/>
  <c r="M127" i="8"/>
  <c r="O67" i="8"/>
  <c r="N149" i="8"/>
  <c r="N150" i="8" s="1"/>
  <c r="C39" i="5"/>
  <c r="C49" i="5" s="1"/>
  <c r="N117" i="8"/>
  <c r="N119" i="8" s="1"/>
  <c r="N114" i="8"/>
  <c r="N115" i="8" s="1"/>
  <c r="M129" i="8"/>
  <c r="K34" i="5"/>
  <c r="N166" i="8"/>
  <c r="E35" i="6"/>
  <c r="E33" i="6" s="1"/>
  <c r="E34" i="6" s="1"/>
  <c r="J211" i="1" s="1"/>
  <c r="M211" i="1" s="1"/>
  <c r="E20" i="6"/>
  <c r="E21" i="6" s="1"/>
  <c r="J210" i="1" s="1"/>
  <c r="M210" i="1" s="1"/>
  <c r="E15" i="5" l="1"/>
  <c r="E25" i="5" s="1"/>
  <c r="P42" i="8"/>
  <c r="P45" i="8"/>
  <c r="O114" i="8"/>
  <c r="O117" i="8"/>
  <c r="L34" i="5"/>
  <c r="N129" i="8"/>
  <c r="N127" i="8" s="1"/>
  <c r="P58" i="8"/>
  <c r="E19" i="5"/>
  <c r="O61" i="8"/>
  <c r="E34" i="5"/>
  <c r="P103" i="8"/>
  <c r="P105" i="8" s="1"/>
  <c r="P100" i="8"/>
  <c r="O128" i="8"/>
  <c r="O161" i="8"/>
  <c r="O162" i="8" s="1"/>
  <c r="O164" i="8"/>
  <c r="O166" i="8" s="1"/>
  <c r="L38" i="5"/>
  <c r="L48" i="5" s="1"/>
  <c r="P50" i="8"/>
  <c r="P53" i="8"/>
  <c r="P55" i="8" s="1"/>
  <c r="E17" i="5"/>
  <c r="P81" i="8"/>
  <c r="M17" i="5"/>
  <c r="P78" i="8"/>
  <c r="H93" i="1"/>
  <c r="K93" i="1" s="1"/>
  <c r="I44" i="11"/>
  <c r="E24" i="5"/>
  <c r="L39" i="5"/>
  <c r="L49" i="5" s="1"/>
  <c r="O165" i="8"/>
  <c r="O121" i="8"/>
  <c r="O123" i="8" s="1"/>
  <c r="O118" i="8"/>
  <c r="L35" i="5"/>
  <c r="L45" i="5" s="1"/>
  <c r="P66" i="8"/>
  <c r="M14" i="5"/>
  <c r="P69" i="8"/>
  <c r="D29" i="5"/>
  <c r="O86" i="8"/>
  <c r="L19" i="5"/>
  <c r="L20" i="5" s="1"/>
  <c r="N89" i="8"/>
  <c r="N90" i="8" s="1"/>
  <c r="P108" i="8"/>
  <c r="E36" i="5"/>
  <c r="E46" i="5" s="1"/>
  <c r="P70" i="8"/>
  <c r="M15" i="5"/>
  <c r="P73" i="8"/>
  <c r="P85" i="8"/>
  <c r="P82" i="8"/>
  <c r="M18" i="5"/>
  <c r="P67" i="8"/>
  <c r="C40" i="5"/>
  <c r="C52" i="5" s="1"/>
  <c r="K44" i="5"/>
  <c r="K50" i="5" s="1"/>
  <c r="K40" i="5"/>
  <c r="O113" i="8"/>
  <c r="O115" i="8" s="1"/>
  <c r="N142" i="8"/>
  <c r="P104" i="8"/>
  <c r="E35" i="5"/>
  <c r="E45" i="5" s="1"/>
  <c r="P107" i="8"/>
  <c r="P109" i="8" s="1"/>
  <c r="O87" i="8"/>
  <c r="D20" i="5"/>
  <c r="B72" i="6" s="1"/>
  <c r="B73" i="6" s="1"/>
  <c r="N168" i="8"/>
  <c r="N173" i="8" s="1"/>
  <c r="P43" i="8"/>
  <c r="O75" i="8"/>
  <c r="D39" i="5"/>
  <c r="D49" i="5" s="1"/>
  <c r="O149" i="8"/>
  <c r="O145" i="8"/>
  <c r="D38" i="5"/>
  <c r="D48" i="5" s="1"/>
  <c r="O148" i="8"/>
  <c r="D44" i="5"/>
  <c r="I90" i="11"/>
  <c r="D26" i="5"/>
  <c r="P59" i="8"/>
  <c r="P160" i="8"/>
  <c r="P157" i="8"/>
  <c r="P158" i="8" s="1"/>
  <c r="M37" i="5"/>
  <c r="M47" i="5" s="1"/>
  <c r="Q38" i="8"/>
  <c r="Q39" i="8" s="1"/>
  <c r="G14" i="5" s="1"/>
  <c r="F14" i="5"/>
  <c r="Q41" i="8"/>
  <c r="Q65" i="8"/>
  <c r="O47" i="8"/>
  <c r="P164" i="8" l="1"/>
  <c r="P161" i="8"/>
  <c r="M38" i="5"/>
  <c r="M48" i="5" s="1"/>
  <c r="O168" i="8"/>
  <c r="O173" i="8" s="1"/>
  <c r="Q58" i="8"/>
  <c r="F19" i="5"/>
  <c r="P86" i="8"/>
  <c r="P87" i="8" s="1"/>
  <c r="M19" i="5"/>
  <c r="O89" i="8"/>
  <c r="O90" i="8" s="1"/>
  <c r="O144" i="8"/>
  <c r="O146" i="8" s="1"/>
  <c r="O141" i="8"/>
  <c r="D37" i="5"/>
  <c r="N152" i="8"/>
  <c r="N172" i="8" s="1"/>
  <c r="N171" i="8" s="1"/>
  <c r="P165" i="8"/>
  <c r="M39" i="5"/>
  <c r="M49" i="5" s="1"/>
  <c r="Q43" i="8"/>
  <c r="G15" i="5" s="1"/>
  <c r="G25" i="5" s="1"/>
  <c r="Q108" i="8"/>
  <c r="F36" i="5"/>
  <c r="F46" i="5" s="1"/>
  <c r="F18" i="5"/>
  <c r="Q54" i="8"/>
  <c r="Q57" i="8"/>
  <c r="Q59" i="8" s="1"/>
  <c r="L44" i="5"/>
  <c r="L50" i="5" s="1"/>
  <c r="L40" i="5"/>
  <c r="F24" i="5"/>
  <c r="H147" i="1"/>
  <c r="K147" i="1" s="1"/>
  <c r="K143" i="1" s="1"/>
  <c r="B16" i="4" s="1"/>
  <c r="L90" i="11"/>
  <c r="P83" i="8"/>
  <c r="H95" i="1"/>
  <c r="E44" i="5"/>
  <c r="O119" i="8"/>
  <c r="I27" i="11"/>
  <c r="F15" i="5"/>
  <c r="Q42" i="8"/>
  <c r="Q45" i="8"/>
  <c r="P71" i="8"/>
  <c r="H94" i="1"/>
  <c r="K94" i="1" s="1"/>
  <c r="L45" i="11" s="1"/>
  <c r="E27" i="5"/>
  <c r="H99" i="1" s="1"/>
  <c r="I45" i="11"/>
  <c r="P47" i="8"/>
  <c r="N37" i="5"/>
  <c r="N47" i="5" s="1"/>
  <c r="Q157" i="8"/>
  <c r="Q158" i="8" s="1"/>
  <c r="Q160" i="8"/>
  <c r="O150" i="8"/>
  <c r="P117" i="8"/>
  <c r="P114" i="8"/>
  <c r="O129" i="8"/>
  <c r="M34" i="5"/>
  <c r="Q66" i="8"/>
  <c r="Q67" i="8" s="1"/>
  <c r="O14" i="5" s="1"/>
  <c r="Q69" i="8"/>
  <c r="N14" i="5"/>
  <c r="P122" i="8"/>
  <c r="M36" i="5"/>
  <c r="M46" i="5" s="1"/>
  <c r="H138" i="8"/>
  <c r="H137" i="8" s="1"/>
  <c r="O140" i="8" s="1"/>
  <c r="F35" i="5"/>
  <c r="Q107" i="8"/>
  <c r="Q109" i="8" s="1"/>
  <c r="G36" i="5" s="1"/>
  <c r="Q104" i="8"/>
  <c r="E29" i="5"/>
  <c r="P162" i="8"/>
  <c r="P46" i="8"/>
  <c r="E16" i="5"/>
  <c r="P49" i="8"/>
  <c r="P51" i="8" s="1"/>
  <c r="G24" i="5"/>
  <c r="P77" i="8"/>
  <c r="P79" i="8" s="1"/>
  <c r="M16" i="5"/>
  <c r="M20" i="5" s="1"/>
  <c r="P74" i="8"/>
  <c r="P75" i="8" s="1"/>
  <c r="C73" i="6"/>
  <c r="D73" i="6"/>
  <c r="H113" i="1"/>
  <c r="L44" i="11"/>
  <c r="O127" i="8"/>
  <c r="P113" i="8"/>
  <c r="P115" i="8" s="1"/>
  <c r="P99" i="8"/>
  <c r="P101" i="8" s="1"/>
  <c r="N19" i="5" l="1"/>
  <c r="Q86" i="8"/>
  <c r="P89" i="8"/>
  <c r="P90" i="8" s="1"/>
  <c r="Q99" i="8"/>
  <c r="Q101" i="8" s="1"/>
  <c r="Q113" i="8"/>
  <c r="Q77" i="8"/>
  <c r="Q79" i="8" s="1"/>
  <c r="O17" i="5" s="1"/>
  <c r="Q74" i="8"/>
  <c r="N16" i="5"/>
  <c r="H115" i="1"/>
  <c r="K115" i="1" s="1"/>
  <c r="H118" i="1"/>
  <c r="K118" i="1" s="1"/>
  <c r="K113" i="1"/>
  <c r="K112" i="1" s="1"/>
  <c r="Q50" i="8"/>
  <c r="F17" i="5"/>
  <c r="F27" i="5" s="1"/>
  <c r="Q53" i="8"/>
  <c r="Q55" i="8" s="1"/>
  <c r="G18" i="5" s="1"/>
  <c r="G28" i="5" s="1"/>
  <c r="Q161" i="8"/>
  <c r="Q164" i="8"/>
  <c r="N38" i="5"/>
  <c r="N48" i="5" s="1"/>
  <c r="M40" i="5"/>
  <c r="M44" i="5"/>
  <c r="M50" i="5" s="1"/>
  <c r="I93" i="1"/>
  <c r="F25" i="5"/>
  <c r="I98" i="1" s="1"/>
  <c r="J27" i="11"/>
  <c r="I189" i="1" s="1"/>
  <c r="H100" i="1"/>
  <c r="H158" i="1"/>
  <c r="K158" i="1" s="1"/>
  <c r="K150" i="1" s="1"/>
  <c r="K71" i="5"/>
  <c r="Q81" i="8"/>
  <c r="N17" i="5"/>
  <c r="Q78" i="8"/>
  <c r="I95" i="1"/>
  <c r="F45" i="5"/>
  <c r="I100" i="1" s="1"/>
  <c r="F16" i="5"/>
  <c r="Q49" i="8"/>
  <c r="Q51" i="8" s="1"/>
  <c r="G17" i="5" s="1"/>
  <c r="G27" i="5" s="1"/>
  <c r="Q46" i="8"/>
  <c r="Q47" i="8" s="1"/>
  <c r="F28" i="5"/>
  <c r="I99" i="1" s="1"/>
  <c r="I94" i="1"/>
  <c r="F29" i="5"/>
  <c r="O142" i="8"/>
  <c r="Q162" i="8"/>
  <c r="O38" i="5" s="1"/>
  <c r="O48" i="5" s="1"/>
  <c r="F27" i="11"/>
  <c r="H189" i="1"/>
  <c r="P148" i="8"/>
  <c r="P150" i="8" s="1"/>
  <c r="E38" i="5"/>
  <c r="E48" i="5" s="1"/>
  <c r="P145" i="8"/>
  <c r="Q114" i="8"/>
  <c r="N34" i="5"/>
  <c r="Q117" i="8"/>
  <c r="G46" i="5"/>
  <c r="J100" i="1" s="1"/>
  <c r="J95" i="1"/>
  <c r="P149" i="8"/>
  <c r="E39" i="5"/>
  <c r="D47" i="5"/>
  <c r="D40" i="5"/>
  <c r="J90" i="11"/>
  <c r="E26" i="5"/>
  <c r="E20" i="5"/>
  <c r="C72" i="6" s="1"/>
  <c r="C64" i="6" s="1"/>
  <c r="N20" i="5"/>
  <c r="N15" i="5"/>
  <c r="Q73" i="8"/>
  <c r="Q70" i="8"/>
  <c r="Q71" i="8" s="1"/>
  <c r="O15" i="5" s="1"/>
  <c r="I46" i="11"/>
  <c r="K95" i="1"/>
  <c r="L46" i="11" s="1"/>
  <c r="Q100" i="8"/>
  <c r="Q103" i="8"/>
  <c r="Q105" i="8" s="1"/>
  <c r="G35" i="5" s="1"/>
  <c r="G45" i="5" s="1"/>
  <c r="F34" i="5"/>
  <c r="P128" i="8"/>
  <c r="P119" i="8"/>
  <c r="O37" i="5"/>
  <c r="O47" i="5" s="1"/>
  <c r="I50" i="11"/>
  <c r="I16" i="11" s="1"/>
  <c r="K99" i="1"/>
  <c r="L50" i="11" s="1"/>
  <c r="P118" i="8"/>
  <c r="P121" i="8"/>
  <c r="P123" i="8" s="1"/>
  <c r="M35" i="5"/>
  <c r="M45" i="5" s="1"/>
  <c r="Q85" i="8"/>
  <c r="Q87" i="8" s="1"/>
  <c r="Q82" i="8"/>
  <c r="N18" i="5"/>
  <c r="F20" i="5"/>
  <c r="D72" i="6" s="1"/>
  <c r="D64" i="6" s="1"/>
  <c r="G19" i="5"/>
  <c r="P61" i="8"/>
  <c r="P166" i="8"/>
  <c r="G16" i="5" l="1"/>
  <c r="Q61" i="8"/>
  <c r="Q190" i="8" s="1"/>
  <c r="O19" i="5"/>
  <c r="Q121" i="8"/>
  <c r="N35" i="5"/>
  <c r="N45" i="5" s="1"/>
  <c r="Q118" i="8"/>
  <c r="Q119" i="8" s="1"/>
  <c r="O35" i="5" s="1"/>
  <c r="O45" i="5" s="1"/>
  <c r="B84" i="6"/>
  <c r="B85" i="6" s="1"/>
  <c r="D52" i="5"/>
  <c r="B45" i="6" s="1"/>
  <c r="M95" i="1"/>
  <c r="N46" i="11" s="1"/>
  <c r="K46" i="11"/>
  <c r="P129" i="8"/>
  <c r="P127" i="8" s="1"/>
  <c r="F39" i="5"/>
  <c r="Q149" i="8"/>
  <c r="J46" i="11"/>
  <c r="L95" i="1"/>
  <c r="M46" i="11" s="1"/>
  <c r="N39" i="5"/>
  <c r="N49" i="5" s="1"/>
  <c r="Q165" i="8"/>
  <c r="J94" i="1"/>
  <c r="G29" i="5"/>
  <c r="J99" i="1" s="1"/>
  <c r="F44" i="5"/>
  <c r="P168" i="8"/>
  <c r="P173" i="8" s="1"/>
  <c r="I147" i="1"/>
  <c r="L147" i="1" s="1"/>
  <c r="L143" i="1" s="1"/>
  <c r="C16" i="4" s="1"/>
  <c r="M90" i="11"/>
  <c r="N44" i="5"/>
  <c r="N40" i="5"/>
  <c r="J50" i="11"/>
  <c r="J16" i="11" s="1"/>
  <c r="L99" i="1"/>
  <c r="M50" i="11" s="1"/>
  <c r="J51" i="11"/>
  <c r="J17" i="11" s="1"/>
  <c r="L100" i="1"/>
  <c r="M51" i="11" s="1"/>
  <c r="Q83" i="8"/>
  <c r="O18" i="5" s="1"/>
  <c r="I51" i="11"/>
  <c r="I17" i="11" s="1"/>
  <c r="K100" i="1"/>
  <c r="L51" i="11" s="1"/>
  <c r="K111" i="1"/>
  <c r="B13" i="4"/>
  <c r="G34" i="5"/>
  <c r="Q128" i="8"/>
  <c r="C65" i="6"/>
  <c r="C71" i="6"/>
  <c r="I28" i="11"/>
  <c r="D50" i="5"/>
  <c r="K51" i="11"/>
  <c r="K17" i="11" s="1"/>
  <c r="M100" i="1"/>
  <c r="N51" i="11" s="1"/>
  <c r="J49" i="11"/>
  <c r="J15" i="11" s="1"/>
  <c r="L98" i="1"/>
  <c r="M49" i="11" s="1"/>
  <c r="D71" i="6"/>
  <c r="H178" i="1"/>
  <c r="K178" i="1" s="1"/>
  <c r="L16" i="11"/>
  <c r="Q75" i="8"/>
  <c r="O16" i="5" s="1"/>
  <c r="O20" i="5" s="1"/>
  <c r="Q122" i="8"/>
  <c r="N36" i="5"/>
  <c r="N46" i="5" s="1"/>
  <c r="I138" i="8"/>
  <c r="I137" i="8" s="1"/>
  <c r="P140" i="8" s="1"/>
  <c r="P142" i="8" s="1"/>
  <c r="E49" i="5"/>
  <c r="I113" i="1"/>
  <c r="E189" i="1"/>
  <c r="G27" i="11"/>
  <c r="H27" i="11" s="1"/>
  <c r="E37" i="5"/>
  <c r="P141" i="8"/>
  <c r="P144" i="8"/>
  <c r="P146" i="8" s="1"/>
  <c r="O152" i="8"/>
  <c r="O172" i="8" s="1"/>
  <c r="O171" i="8" s="1"/>
  <c r="J45" i="11"/>
  <c r="L94" i="1"/>
  <c r="M45" i="11" s="1"/>
  <c r="K90" i="11"/>
  <c r="F26" i="5"/>
  <c r="B17" i="4"/>
  <c r="L93" i="1"/>
  <c r="J44" i="11"/>
  <c r="Q166" i="8"/>
  <c r="O39" i="5" s="1"/>
  <c r="O49" i="5" s="1"/>
  <c r="Q115" i="8"/>
  <c r="E7" i="12" l="1"/>
  <c r="H7" i="12" s="1"/>
  <c r="H96" i="1"/>
  <c r="E47" i="5"/>
  <c r="E40" i="5"/>
  <c r="Q168" i="8"/>
  <c r="Q173" i="8" s="1"/>
  <c r="E9" i="9"/>
  <c r="H9" i="9" s="1"/>
  <c r="E9" i="12"/>
  <c r="H9" i="12" s="1"/>
  <c r="I178" i="1"/>
  <c r="L178" i="1" s="1"/>
  <c r="M16" i="11"/>
  <c r="K50" i="11"/>
  <c r="K16" i="11" s="1"/>
  <c r="M99" i="1"/>
  <c r="N50" i="11" s="1"/>
  <c r="L27" i="11"/>
  <c r="M27" i="11"/>
  <c r="J179" i="1"/>
  <c r="M179" i="1" s="1"/>
  <c r="N17" i="11"/>
  <c r="K45" i="11"/>
  <c r="M94" i="1"/>
  <c r="N45" i="11" s="1"/>
  <c r="J147" i="1"/>
  <c r="M147" i="1" s="1"/>
  <c r="M143" i="1" s="1"/>
  <c r="D16" i="4" s="1"/>
  <c r="N90" i="11"/>
  <c r="F38" i="5"/>
  <c r="Q148" i="8"/>
  <c r="Q150" i="8" s="1"/>
  <c r="G39" i="5" s="1"/>
  <c r="Q145" i="8"/>
  <c r="K189" i="1"/>
  <c r="F189" i="1"/>
  <c r="Q141" i="8"/>
  <c r="F37" i="5"/>
  <c r="P152" i="8"/>
  <c r="P172" i="8" s="1"/>
  <c r="Q144" i="8"/>
  <c r="I179" i="1"/>
  <c r="L179" i="1" s="1"/>
  <c r="M17" i="11"/>
  <c r="N50" i="5"/>
  <c r="K27" i="11"/>
  <c r="J189" i="1" s="1"/>
  <c r="I158" i="1"/>
  <c r="L158" i="1" s="1"/>
  <c r="L150" i="1" s="1"/>
  <c r="P191" i="8"/>
  <c r="O191" i="8"/>
  <c r="I6" i="1" s="1"/>
  <c r="L6" i="1" s="1"/>
  <c r="N191" i="8"/>
  <c r="I118" i="1"/>
  <c r="L118" i="1" s="1"/>
  <c r="L113" i="1"/>
  <c r="I115" i="1"/>
  <c r="L115" i="1" s="1"/>
  <c r="H70" i="1"/>
  <c r="K70" i="1" s="1"/>
  <c r="D66" i="6"/>
  <c r="M44" i="11"/>
  <c r="O34" i="5"/>
  <c r="M15" i="11"/>
  <c r="I177" i="1"/>
  <c r="L177" i="1" s="1"/>
  <c r="H190" i="1"/>
  <c r="F28" i="11"/>
  <c r="G44" i="5"/>
  <c r="H179" i="1"/>
  <c r="K179" i="1" s="1"/>
  <c r="L17" i="11"/>
  <c r="F49" i="5"/>
  <c r="J113" i="1"/>
  <c r="B52" i="6"/>
  <c r="B47" i="6"/>
  <c r="Q123" i="8"/>
  <c r="Q129" i="8" s="1"/>
  <c r="Q127" i="8" s="1"/>
  <c r="G26" i="5"/>
  <c r="J98" i="1" s="1"/>
  <c r="J93" i="1"/>
  <c r="G20" i="5"/>
  <c r="E72" i="6" s="1"/>
  <c r="E64" i="6" s="1"/>
  <c r="D85" i="6"/>
  <c r="C85" i="6"/>
  <c r="Q89" i="8"/>
  <c r="Q90" i="8" s="1"/>
  <c r="F47" i="5" l="1"/>
  <c r="K71" i="11"/>
  <c r="F40" i="5"/>
  <c r="E71" i="6"/>
  <c r="E190" i="1"/>
  <c r="G28" i="11"/>
  <c r="H28" i="11" s="1"/>
  <c r="L112" i="1"/>
  <c r="K44" i="11"/>
  <c r="M93" i="1"/>
  <c r="B53" i="6"/>
  <c r="B60" i="6"/>
  <c r="B61" i="6" s="1"/>
  <c r="E67" i="6"/>
  <c r="D65" i="6"/>
  <c r="C17" i="4"/>
  <c r="Q146" i="8"/>
  <c r="G38" i="5" s="1"/>
  <c r="G48" i="5" s="1"/>
  <c r="L189" i="1"/>
  <c r="G189" i="1"/>
  <c r="M189" i="1" s="1"/>
  <c r="I96" i="1"/>
  <c r="F48" i="5"/>
  <c r="I101" i="1" s="1"/>
  <c r="O36" i="5"/>
  <c r="O46" i="5" s="1"/>
  <c r="J138" i="8"/>
  <c r="J137" i="8" s="1"/>
  <c r="Q140" i="8" s="1"/>
  <c r="Q142" i="8" s="1"/>
  <c r="H101" i="1"/>
  <c r="J28" i="11"/>
  <c r="I190" i="1" s="1"/>
  <c r="E50" i="5"/>
  <c r="Q188" i="8"/>
  <c r="J6" i="1"/>
  <c r="M6" i="1" s="1"/>
  <c r="J96" i="1"/>
  <c r="G49" i="5"/>
  <c r="J101" i="1" s="1"/>
  <c r="N27" i="11"/>
  <c r="J178" i="1"/>
  <c r="M178" i="1" s="1"/>
  <c r="N16" i="11"/>
  <c r="K96" i="1"/>
  <c r="I47" i="11"/>
  <c r="K49" i="11"/>
  <c r="K15" i="11" s="1"/>
  <c r="M98" i="1"/>
  <c r="N49" i="11" s="1"/>
  <c r="M113" i="1"/>
  <c r="J115" i="1"/>
  <c r="M115" i="1" s="1"/>
  <c r="J118" i="1"/>
  <c r="M118" i="1" s="1"/>
  <c r="J158" i="1"/>
  <c r="M158" i="1" s="1"/>
  <c r="M150" i="1" s="1"/>
  <c r="O44" i="5"/>
  <c r="H6" i="1"/>
  <c r="K6" i="1" s="1"/>
  <c r="K5" i="1" s="1"/>
  <c r="O190" i="8"/>
  <c r="P190" i="8" s="1"/>
  <c r="P171" i="8"/>
  <c r="P196" i="8"/>
  <c r="O197" i="8" s="1"/>
  <c r="I7" i="1" s="1"/>
  <c r="L7" i="1" s="1"/>
  <c r="L5" i="1" s="1"/>
  <c r="C84" i="6"/>
  <c r="C76" i="6" s="1"/>
  <c r="E52" i="5"/>
  <c r="C45" i="6" s="1"/>
  <c r="C3" i="4" l="1"/>
  <c r="L4" i="1"/>
  <c r="F190" i="1"/>
  <c r="K190" i="1"/>
  <c r="K185" i="1" s="1"/>
  <c r="B19" i="4" s="1"/>
  <c r="B3" i="4"/>
  <c r="K4" i="1"/>
  <c r="D53" i="6"/>
  <c r="D50" i="6" s="1"/>
  <c r="C53" i="6"/>
  <c r="M112" i="1"/>
  <c r="L47" i="11"/>
  <c r="K87" i="1"/>
  <c r="B12" i="4" s="1"/>
  <c r="E66" i="6"/>
  <c r="E65" i="6" s="1"/>
  <c r="J70" i="1" s="1"/>
  <c r="M70" i="1" s="1"/>
  <c r="I70" i="1"/>
  <c r="L70" i="1" s="1"/>
  <c r="N71" i="11"/>
  <c r="J134" i="1"/>
  <c r="M134" i="1" s="1"/>
  <c r="M127" i="1" s="1"/>
  <c r="D15" i="4" s="1"/>
  <c r="C52" i="6"/>
  <c r="C60" i="6" s="1"/>
  <c r="C47" i="6"/>
  <c r="D47" i="6" s="1"/>
  <c r="O40" i="5"/>
  <c r="K47" i="11"/>
  <c r="M96" i="1"/>
  <c r="N47" i="11" s="1"/>
  <c r="J52" i="11"/>
  <c r="J18" i="11" s="1"/>
  <c r="L101" i="1"/>
  <c r="K28" i="11"/>
  <c r="J190" i="1" s="1"/>
  <c r="F50" i="5"/>
  <c r="G37" i="5"/>
  <c r="Q152" i="8"/>
  <c r="Q172" i="8" s="1"/>
  <c r="F7" i="12"/>
  <c r="I7" i="12" s="1"/>
  <c r="L28" i="11"/>
  <c r="M28" i="11"/>
  <c r="N28" i="11"/>
  <c r="D84" i="6"/>
  <c r="D76" i="6" s="1"/>
  <c r="F52" i="5"/>
  <c r="D45" i="6" s="1"/>
  <c r="D52" i="6" s="1"/>
  <c r="D60" i="6" s="1"/>
  <c r="D17" i="4"/>
  <c r="K52" i="11"/>
  <c r="K18" i="11" s="1"/>
  <c r="M101" i="1"/>
  <c r="N52" i="11" s="1"/>
  <c r="N44" i="11"/>
  <c r="M87" i="1"/>
  <c r="D12" i="4" s="1"/>
  <c r="C77" i="6"/>
  <c r="C83" i="6"/>
  <c r="O50" i="5"/>
  <c r="J177" i="1"/>
  <c r="M177" i="1" s="1"/>
  <c r="N15" i="11"/>
  <c r="I52" i="11"/>
  <c r="I18" i="11" s="1"/>
  <c r="K101" i="1"/>
  <c r="L52" i="11" s="1"/>
  <c r="L96" i="1"/>
  <c r="M47" i="11" s="1"/>
  <c r="J47" i="11"/>
  <c r="C61" i="6"/>
  <c r="C57" i="6" s="1"/>
  <c r="D61" i="6"/>
  <c r="D57" i="6" s="1"/>
  <c r="L111" i="1"/>
  <c r="C13" i="4"/>
  <c r="H180" i="1" l="1"/>
  <c r="K180" i="1" s="1"/>
  <c r="K176" i="1" s="1"/>
  <c r="L18" i="11"/>
  <c r="F9" i="9"/>
  <c r="I9" i="9" s="1"/>
  <c r="F9" i="12"/>
  <c r="I9" i="12" s="1"/>
  <c r="Q171" i="8"/>
  <c r="Q196" i="8"/>
  <c r="P197" i="8" s="1"/>
  <c r="J7" i="1" s="1"/>
  <c r="M7" i="1" s="1"/>
  <c r="M5" i="1" s="1"/>
  <c r="D78" i="6"/>
  <c r="E79" i="6" s="1"/>
  <c r="H71" i="1"/>
  <c r="K71" i="1" s="1"/>
  <c r="K67" i="1" s="1"/>
  <c r="G47" i="5"/>
  <c r="G50" i="5" s="1"/>
  <c r="G40" i="5"/>
  <c r="I180" i="1"/>
  <c r="L180" i="1" s="1"/>
  <c r="L176" i="1" s="1"/>
  <c r="M18" i="11"/>
  <c r="D39" i="6"/>
  <c r="D40" i="6" s="1"/>
  <c r="D13" i="4"/>
  <c r="M111" i="1"/>
  <c r="C58" i="6"/>
  <c r="H215" i="1"/>
  <c r="K215" i="1" s="1"/>
  <c r="G7" i="12"/>
  <c r="J7" i="12" s="1"/>
  <c r="M52" i="11"/>
  <c r="L87" i="1"/>
  <c r="C12" i="4" s="1"/>
  <c r="L190" i="1"/>
  <c r="L185" i="1" s="1"/>
  <c r="C19" i="4" s="1"/>
  <c r="G190" i="1"/>
  <c r="M190" i="1" s="1"/>
  <c r="M185" i="1" s="1"/>
  <c r="D19" i="4" s="1"/>
  <c r="D58" i="6"/>
  <c r="I214" i="1" s="1"/>
  <c r="L214" i="1" s="1"/>
  <c r="I215" i="1"/>
  <c r="L215" i="1" s="1"/>
  <c r="M176" i="1"/>
  <c r="J180" i="1"/>
  <c r="M180" i="1" s="1"/>
  <c r="N18" i="11"/>
  <c r="D77" i="6"/>
  <c r="D83" i="6"/>
  <c r="C50" i="6"/>
  <c r="C51" i="6" s="1"/>
  <c r="H213" i="1" s="1"/>
  <c r="K213" i="1" s="1"/>
  <c r="E8" i="12"/>
  <c r="H8" i="12" s="1"/>
  <c r="E8" i="9"/>
  <c r="H8" i="9" s="1"/>
  <c r="F8" i="9"/>
  <c r="I8" i="9" s="1"/>
  <c r="F8" i="12"/>
  <c r="I8" i="12" s="1"/>
  <c r="D18" i="4" l="1"/>
  <c r="G7" i="9" s="1"/>
  <c r="J7" i="9" s="1"/>
  <c r="M149" i="1"/>
  <c r="E78" i="6"/>
  <c r="I71" i="1"/>
  <c r="L71" i="1" s="1"/>
  <c r="L67" i="1" s="1"/>
  <c r="D51" i="6"/>
  <c r="I213" i="1" s="1"/>
  <c r="L213" i="1" s="1"/>
  <c r="G9" i="12"/>
  <c r="J9" i="12" s="1"/>
  <c r="G9" i="9"/>
  <c r="J9" i="9" s="1"/>
  <c r="C18" i="4"/>
  <c r="F7" i="9" s="1"/>
  <c r="I7" i="9" s="1"/>
  <c r="L149" i="1"/>
  <c r="K49" i="1"/>
  <c r="B9" i="4"/>
  <c r="K209" i="1"/>
  <c r="B21" i="4" s="1"/>
  <c r="G52" i="5"/>
  <c r="E45" i="6" s="1"/>
  <c r="E84" i="6"/>
  <c r="E76" i="6" s="1"/>
  <c r="D3" i="4"/>
  <c r="M4" i="1"/>
  <c r="H214" i="1"/>
  <c r="K214" i="1" s="1"/>
  <c r="D59" i="6"/>
  <c r="E59" i="6" s="1"/>
  <c r="I212" i="1"/>
  <c r="L212" i="1" s="1"/>
  <c r="L209" i="1" s="1"/>
  <c r="C21" i="4" s="1"/>
  <c r="E41" i="6"/>
  <c r="B18" i="4"/>
  <c r="E7" i="9" s="1"/>
  <c r="H7" i="9" s="1"/>
  <c r="K149" i="1"/>
  <c r="C9" i="4" l="1"/>
  <c r="L49" i="1"/>
  <c r="G8" i="12"/>
  <c r="J8" i="12" s="1"/>
  <c r="G8" i="9"/>
  <c r="J8" i="9" s="1"/>
  <c r="E6" i="12"/>
  <c r="H6" i="12" s="1"/>
  <c r="E6" i="9"/>
  <c r="H6" i="9" s="1"/>
  <c r="B23" i="4"/>
  <c r="B28" i="4" s="1"/>
  <c r="E77" i="6"/>
  <c r="J71" i="1" s="1"/>
  <c r="M71" i="1" s="1"/>
  <c r="M67" i="1" s="1"/>
  <c r="E83" i="6"/>
  <c r="E10" i="9"/>
  <c r="E10" i="12"/>
  <c r="F10" i="12"/>
  <c r="F10" i="9"/>
  <c r="E39" i="6"/>
  <c r="E40" i="6" s="1"/>
  <c r="J212" i="1" s="1"/>
  <c r="M212" i="1" s="1"/>
  <c r="E52" i="6"/>
  <c r="H10" i="12" l="1"/>
  <c r="E13" i="12"/>
  <c r="E13" i="9"/>
  <c r="H10" i="9"/>
  <c r="I10" i="9"/>
  <c r="E50" i="6"/>
  <c r="E51" i="6" s="1"/>
  <c r="J213" i="1" s="1"/>
  <c r="M213" i="1" s="1"/>
  <c r="E60" i="6"/>
  <c r="E57" i="6" s="1"/>
  <c r="B29" i="4"/>
  <c r="I10" i="12"/>
  <c r="D9" i="4"/>
  <c r="M49" i="1"/>
  <c r="F6" i="9"/>
  <c r="I6" i="9" s="1"/>
  <c r="F6" i="12"/>
  <c r="I6" i="12" s="1"/>
  <c r="C23" i="4"/>
  <c r="C28" i="4" s="1"/>
  <c r="C29" i="4" s="1"/>
  <c r="C30" i="4" s="1"/>
  <c r="H13" i="9" l="1"/>
  <c r="B30" i="4"/>
  <c r="G6" i="12"/>
  <c r="J6" i="12" s="1"/>
  <c r="G6" i="9"/>
  <c r="J6" i="9" s="1"/>
  <c r="H13" i="12"/>
  <c r="F13" i="9"/>
  <c r="I13" i="9" s="1"/>
  <c r="F13" i="12"/>
  <c r="I13" i="12" s="1"/>
  <c r="E58" i="6"/>
  <c r="J214" i="1" s="1"/>
  <c r="M214" i="1" s="1"/>
  <c r="J215" i="1"/>
  <c r="M215" i="1" s="1"/>
  <c r="M209" i="1" s="1"/>
  <c r="D21" i="4" s="1"/>
  <c r="G10" i="9" l="1"/>
  <c r="G10" i="12"/>
  <c r="D23" i="4"/>
  <c r="D28" i="4" s="1"/>
  <c r="D29" i="4" l="1"/>
  <c r="E28" i="4"/>
  <c r="J10" i="12"/>
  <c r="G13" i="12"/>
  <c r="J10" i="9"/>
  <c r="G13" i="9"/>
  <c r="J13" i="12" l="1"/>
  <c r="G15" i="12"/>
  <c r="J15" i="12" s="1"/>
  <c r="J13" i="9"/>
  <c r="G15" i="9"/>
  <c r="D30" i="4"/>
  <c r="E29" i="4"/>
  <c r="E30" i="4" s="1"/>
  <c r="G17" i="9" l="1"/>
  <c r="G17" i="12"/>
  <c r="J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Erin Tanner</author>
    <author>Hamish Colquhoun</author>
    <author>Magda</author>
  </authors>
  <commentList>
    <comment ref="B8" authorId="0" shapeId="0" xr:uid="{00000000-0006-0000-0000-000001000000}">
      <text>
        <r>
          <rPr>
            <b/>
            <sz val="9"/>
            <color indexed="81"/>
            <rFont val="Tahoma"/>
            <family val="2"/>
          </rPr>
          <t>Erin Tanner:</t>
        </r>
        <r>
          <rPr>
            <sz val="9"/>
            <color indexed="81"/>
            <rFont val="Tahoma"/>
            <family val="2"/>
          </rPr>
          <t xml:space="preserve">
Maintenance is included in contract with web hoster</t>
        </r>
      </text>
    </comment>
    <comment ref="I15" authorId="1" shapeId="0" xr:uid="{00000000-0006-0000-0000-000002000000}">
      <text>
        <r>
          <rPr>
            <b/>
            <sz val="9"/>
            <color indexed="81"/>
            <rFont val="Tahoma"/>
            <family val="2"/>
          </rPr>
          <t>Hamish Colquhoun:</t>
        </r>
        <r>
          <rPr>
            <sz val="9"/>
            <color indexed="81"/>
            <rFont val="Tahoma"/>
            <family val="2"/>
          </rPr>
          <t xml:space="preserve">
Same requirements as for printing teacher guides.</t>
        </r>
      </text>
    </comment>
    <comment ref="B24" authorId="0" shapeId="0" xr:uid="{00000000-0006-0000-0000-000003000000}">
      <text>
        <r>
          <rPr>
            <b/>
            <sz val="9"/>
            <color indexed="81"/>
            <rFont val="Tahoma"/>
            <family val="2"/>
          </rPr>
          <t>Erin Tanner:</t>
        </r>
        <r>
          <rPr>
            <sz val="9"/>
            <color indexed="81"/>
            <rFont val="Tahoma"/>
            <family val="2"/>
          </rPr>
          <t xml:space="preserve">
There will be 30 Trainers in each trainings session. They will be held at province level. They will be 5 days each.</t>
        </r>
      </text>
    </comment>
    <comment ref="B25" authorId="0" shapeId="0" xr:uid="{00000000-0006-0000-0000-000004000000}">
      <text>
        <r>
          <rPr>
            <b/>
            <sz val="9"/>
            <color indexed="81"/>
            <rFont val="Tahoma"/>
            <family val="2"/>
          </rPr>
          <t>Erin Tanner:</t>
        </r>
        <r>
          <rPr>
            <sz val="9"/>
            <color indexed="81"/>
            <rFont val="Tahoma"/>
            <family val="2"/>
          </rPr>
          <t xml:space="preserve">
The trainings will be 5 days each. There will be 50 teachers in each training session. They will be held at district level in all districts.</t>
        </r>
      </text>
    </comment>
    <comment ref="B26" authorId="2" shapeId="0" xr:uid="{00000000-0006-0000-0000-000005000000}">
      <text>
        <r>
          <rPr>
            <b/>
            <sz val="9"/>
            <color indexed="81"/>
            <rFont val="Tahoma"/>
            <family val="2"/>
          </rPr>
          <t>Magda:</t>
        </r>
        <r>
          <rPr>
            <sz val="9"/>
            <color indexed="81"/>
            <rFont val="Tahoma"/>
            <family val="2"/>
          </rPr>
          <t xml:space="preserve">
Assumes 5 days training, 5 trainers in each session, on average 27 sessions in each district (50 teachers in each session), cost of rooms 20,000 per school per day, cost of trainer 20,000 per day, facilitation to teachers for tranport and food 11,000 per day.</t>
        </r>
      </text>
    </comment>
    <comment ref="B27" authorId="2" shapeId="0" xr:uid="{00000000-0006-0000-0000-000006000000}">
      <text>
        <r>
          <rPr>
            <b/>
            <sz val="9"/>
            <color indexed="81"/>
            <rFont val="Tahoma"/>
            <family val="2"/>
          </rPr>
          <t>Magda:</t>
        </r>
        <r>
          <rPr>
            <sz val="9"/>
            <color indexed="81"/>
            <rFont val="Tahoma"/>
            <family val="2"/>
          </rPr>
          <t xml:space="preserve">
Assumes 6 days training sessions, 4 trainers in each session, on average 27 sessions in each district (50 teachers in each session), cost of rooms 20,000 per school per day, cost of trainer 20,000 per day, facilitation to teachers for tranport and food 11,000 per day.</t>
        </r>
      </text>
    </comment>
    <comment ref="I27" authorId="1" shapeId="0" xr:uid="{00000000-0006-0000-0000-000007000000}">
      <text>
        <r>
          <rPr>
            <b/>
            <sz val="9"/>
            <color indexed="81"/>
            <rFont val="Tahoma"/>
            <family val="2"/>
          </rPr>
          <t>Hamish Colquhoun:</t>
        </r>
        <r>
          <rPr>
            <sz val="9"/>
            <color indexed="81"/>
            <rFont val="Tahoma"/>
            <family val="2"/>
          </rPr>
          <t xml:space="preserve">
Assumption of all S1 and S2 teachers trained to try to capture total number of teachers teaching S1 classes.</t>
        </r>
      </text>
    </comment>
    <comment ref="J27" authorId="1" shapeId="0" xr:uid="{00000000-0006-0000-0000-000008000000}">
      <text>
        <r>
          <rPr>
            <b/>
            <sz val="9"/>
            <color indexed="81"/>
            <rFont val="Tahoma"/>
            <family val="2"/>
          </rPr>
          <t>Hamish Colquhoun:</t>
        </r>
        <r>
          <rPr>
            <sz val="9"/>
            <color indexed="81"/>
            <rFont val="Tahoma"/>
            <family val="2"/>
          </rPr>
          <t xml:space="preserve">
This should be targeted at S2 teachers.</t>
        </r>
      </text>
    </comment>
    <comment ref="K27" authorId="1" shapeId="0" xr:uid="{00000000-0006-0000-0000-000009000000}">
      <text>
        <r>
          <rPr>
            <b/>
            <sz val="9"/>
            <color indexed="81"/>
            <rFont val="Tahoma"/>
            <family val="2"/>
          </rPr>
          <t>Hamish Colquhoun:</t>
        </r>
        <r>
          <rPr>
            <sz val="9"/>
            <color indexed="81"/>
            <rFont val="Tahoma"/>
            <family val="2"/>
          </rPr>
          <t xml:space="preserve">
This should be targeted at S3 teachers.</t>
        </r>
      </text>
    </comment>
    <comment ref="B28" authorId="2" shapeId="0" xr:uid="{00000000-0006-0000-0000-00000A000000}">
      <text>
        <r>
          <rPr>
            <b/>
            <sz val="9"/>
            <color indexed="81"/>
            <rFont val="Tahoma"/>
            <family val="2"/>
          </rPr>
          <t>Magda:</t>
        </r>
        <r>
          <rPr>
            <sz val="9"/>
            <color indexed="81"/>
            <rFont val="Tahoma"/>
            <family val="2"/>
          </rPr>
          <t xml:space="preserve">
Assumes 6 days training sessions, 4 trainers in each session, on average 27 sessions in each district (50 teachers in each session), cost of rooms 20,000 per school per day, cost of trainer 20,000 per day, facilitation to teachers for tranport and food 11,000 per day.</t>
        </r>
      </text>
    </comment>
    <comment ref="I28" authorId="1" shapeId="0" xr:uid="{00000000-0006-0000-0000-00000B000000}">
      <text>
        <r>
          <rPr>
            <b/>
            <sz val="9"/>
            <color indexed="81"/>
            <rFont val="Tahoma"/>
            <family val="2"/>
          </rPr>
          <t>Hamish Colquhoun:</t>
        </r>
        <r>
          <rPr>
            <sz val="9"/>
            <color indexed="81"/>
            <rFont val="Tahoma"/>
            <family val="2"/>
          </rPr>
          <t xml:space="preserve">
Assumption of all S4 and S5 teachers to try and capture how many teachers cover S4 classes given that calculation of teachers per grade is by simple ratio to number of students.</t>
        </r>
      </text>
    </comment>
    <comment ref="B31" authorId="0" shapeId="0" xr:uid="{00000000-0006-0000-0000-00000C000000}">
      <text>
        <r>
          <rPr>
            <b/>
            <sz val="9"/>
            <color indexed="81"/>
            <rFont val="Tahoma"/>
            <family val="2"/>
          </rPr>
          <t>Erin Tanner:</t>
        </r>
        <r>
          <rPr>
            <sz val="9"/>
            <color indexed="81"/>
            <rFont val="Tahoma"/>
            <family val="2"/>
          </rPr>
          <t xml:space="preserve">
4 days per teacher
</t>
        </r>
      </text>
    </comment>
    <comment ref="B37" authorId="0" shapeId="0" xr:uid="{00000000-0006-0000-0000-00000D000000}">
      <text>
        <r>
          <rPr>
            <b/>
            <sz val="9"/>
            <color indexed="81"/>
            <rFont val="Tahoma"/>
            <family val="2"/>
          </rPr>
          <t>Erin Tanner:</t>
        </r>
        <r>
          <rPr>
            <sz val="9"/>
            <color indexed="81"/>
            <rFont val="Tahoma"/>
            <family val="2"/>
          </rPr>
          <t xml:space="preserve">
One strategy for this is to assign a Qaer from the central training pool to supervise each training session for 1-2 days</t>
        </r>
      </text>
    </comment>
    <comment ref="A67" authorId="0" shapeId="0" xr:uid="{00000000-0006-0000-0000-00000E000000}">
      <text>
        <r>
          <rPr>
            <b/>
            <sz val="9"/>
            <color indexed="81"/>
            <rFont val="Tahoma"/>
            <family val="2"/>
          </rPr>
          <t>Erin Tanner:</t>
        </r>
        <r>
          <rPr>
            <sz val="9"/>
            <color indexed="81"/>
            <rFont val="Tahoma"/>
            <family val="2"/>
          </rPr>
          <t xml:space="preserve">
This work is still under development so the costing is TBD</t>
        </r>
      </text>
    </comment>
    <comment ref="F68" authorId="2" shapeId="0" xr:uid="{00000000-0006-0000-0000-00000F000000}">
      <text>
        <r>
          <rPr>
            <b/>
            <sz val="9"/>
            <color indexed="81"/>
            <rFont val="Tahoma"/>
            <family val="2"/>
          </rPr>
          <t>Magda:</t>
        </r>
        <r>
          <rPr>
            <sz val="9"/>
            <color indexed="81"/>
            <rFont val="Tahoma"/>
            <family val="2"/>
          </rPr>
          <t xml:space="preserve">
Janvier's cost per visited school</t>
        </r>
      </text>
    </comment>
    <comment ref="J68" authorId="2" shapeId="0" xr:uid="{00000000-0006-0000-0000-000010000000}">
      <text>
        <r>
          <rPr>
            <b/>
            <sz val="9"/>
            <color indexed="81"/>
            <rFont val="Tahoma"/>
            <family val="2"/>
          </rPr>
          <t>Magda:</t>
        </r>
        <r>
          <rPr>
            <sz val="9"/>
            <color indexed="81"/>
            <rFont val="Tahoma"/>
            <family val="2"/>
          </rPr>
          <t xml:space="preserve">
To be confirmed</t>
        </r>
      </text>
    </comment>
    <comment ref="F69" authorId="2" shapeId="0" xr:uid="{00000000-0006-0000-0000-000011000000}">
      <text>
        <r>
          <rPr>
            <b/>
            <sz val="9"/>
            <color indexed="81"/>
            <rFont val="Tahoma"/>
            <family val="2"/>
          </rPr>
          <t>Magda:</t>
        </r>
        <r>
          <rPr>
            <sz val="9"/>
            <color indexed="81"/>
            <rFont val="Tahoma"/>
            <family val="2"/>
          </rPr>
          <t xml:space="preserve">
from Desire</t>
        </r>
      </text>
    </comment>
    <comment ref="J69" authorId="2" shapeId="0" xr:uid="{00000000-0006-0000-0000-000012000000}">
      <text>
        <r>
          <rPr>
            <b/>
            <sz val="9"/>
            <color indexed="81"/>
            <rFont val="Tahoma"/>
            <family val="2"/>
          </rPr>
          <t>Magda:</t>
        </r>
        <r>
          <rPr>
            <sz val="9"/>
            <color indexed="81"/>
            <rFont val="Tahoma"/>
            <family val="2"/>
          </rPr>
          <t xml:space="preserve">
from Desire</t>
        </r>
      </text>
    </comment>
    <comment ref="F70" authorId="2" shapeId="0" xr:uid="{00000000-0006-0000-0000-000013000000}">
      <text>
        <r>
          <rPr>
            <b/>
            <sz val="9"/>
            <color indexed="81"/>
            <rFont val="Tahoma"/>
            <family val="2"/>
          </rPr>
          <t>Magda:</t>
        </r>
        <r>
          <rPr>
            <sz val="9"/>
            <color indexed="81"/>
            <rFont val="Tahoma"/>
            <family val="2"/>
          </rPr>
          <t xml:space="preserve">
From desire</t>
        </r>
      </text>
    </comment>
    <comment ref="K70" authorId="2" shapeId="0" xr:uid="{00000000-0006-0000-0000-000014000000}">
      <text>
        <r>
          <rPr>
            <b/>
            <sz val="9"/>
            <color indexed="81"/>
            <rFont val="Tahoma"/>
            <family val="2"/>
          </rPr>
          <t>Magda:</t>
        </r>
        <r>
          <rPr>
            <sz val="9"/>
            <color indexed="81"/>
            <rFont val="Tahoma"/>
            <family val="2"/>
          </rPr>
          <t xml:space="preserve">
from Desire</t>
        </r>
      </text>
    </comment>
    <comment ref="E74" authorId="2" shapeId="0" xr:uid="{00000000-0006-0000-0000-000015000000}">
      <text>
        <r>
          <rPr>
            <b/>
            <sz val="9"/>
            <color indexed="81"/>
            <rFont val="Tahoma"/>
            <family val="2"/>
          </rPr>
          <t>Magda:</t>
        </r>
        <r>
          <rPr>
            <sz val="9"/>
            <color indexed="81"/>
            <rFont val="Tahoma"/>
            <family val="2"/>
          </rPr>
          <t xml:space="preserve">
cost from Desire; of everything. Excludes only marking and registration</t>
        </r>
      </text>
    </comment>
    <comment ref="F74" authorId="1" shapeId="0" xr:uid="{00000000-0006-0000-0000-000016000000}">
      <text>
        <r>
          <rPr>
            <b/>
            <sz val="9"/>
            <color indexed="81"/>
            <rFont val="Tahoma"/>
            <family val="2"/>
          </rPr>
          <t>Hamish Colquhoun:</t>
        </r>
        <r>
          <rPr>
            <sz val="9"/>
            <color indexed="81"/>
            <rFont val="Tahoma"/>
            <family val="2"/>
          </rPr>
          <t xml:space="preserve">
Magda - unit cost of 271,905 can't be right.  What is the cost for?  Writing the exam paper or getting the students to sit it?  Perhaps unit cost is a factor of 10 out.
In ESSP unit cost per student sitting an exam was 9,694 RWF; of which 92% was paid by REB and 8% was paid by districts.</t>
        </r>
      </text>
    </comment>
    <comment ref="I74" authorId="2" shapeId="0" xr:uid="{00000000-0006-0000-0000-000017000000}">
      <text>
        <r>
          <rPr>
            <b/>
            <sz val="9"/>
            <color indexed="81"/>
            <rFont val="Tahoma"/>
            <family val="2"/>
          </rPr>
          <t>Magda:</t>
        </r>
        <r>
          <rPr>
            <sz val="9"/>
            <color indexed="81"/>
            <rFont val="Tahoma"/>
            <family val="2"/>
          </rPr>
          <t xml:space="preserve">
from desire</t>
        </r>
      </text>
    </comment>
    <comment ref="F88" authorId="2" shapeId="0" xr:uid="{00000000-0006-0000-0000-000018000000}">
      <text>
        <r>
          <rPr>
            <b/>
            <sz val="9"/>
            <color indexed="81"/>
            <rFont val="Tahoma"/>
            <family val="2"/>
          </rPr>
          <t>Magda:</t>
        </r>
        <r>
          <rPr>
            <sz val="9"/>
            <color indexed="81"/>
            <rFont val="Tahoma"/>
            <family val="2"/>
          </rPr>
          <t xml:space="preserve">
cost based on a class of 42</t>
        </r>
      </text>
    </comment>
    <comment ref="E90" authorId="2" shapeId="0" xr:uid="{00000000-0006-0000-0000-000019000000}">
      <text>
        <r>
          <rPr>
            <b/>
            <sz val="9"/>
            <color indexed="81"/>
            <rFont val="Tahoma"/>
            <family val="2"/>
          </rPr>
          <t>Magda:</t>
        </r>
        <r>
          <rPr>
            <sz val="9"/>
            <color indexed="81"/>
            <rFont val="Tahoma"/>
            <family val="2"/>
          </rPr>
          <t xml:space="preserve">
But LARS tests prim 2 and prim 5</t>
        </r>
      </text>
    </comment>
    <comment ref="E95" authorId="2" shapeId="0" xr:uid="{00000000-0006-0000-0000-00001A000000}">
      <text>
        <r>
          <rPr>
            <b/>
            <sz val="9"/>
            <color indexed="81"/>
            <rFont val="Tahoma"/>
            <family val="2"/>
          </rPr>
          <t>Magda:</t>
        </r>
        <r>
          <rPr>
            <sz val="9"/>
            <color indexed="81"/>
            <rFont val="Tahoma"/>
            <family val="2"/>
          </rPr>
          <t xml:space="preserve">
Support needed - this will be a cost.</t>
        </r>
      </text>
    </comment>
    <comment ref="B97" authorId="2" shapeId="0" xr:uid="{00000000-0006-0000-0000-00001B000000}">
      <text>
        <r>
          <rPr>
            <b/>
            <sz val="9"/>
            <color indexed="81"/>
            <rFont val="Tahoma"/>
            <family val="2"/>
          </rPr>
          <t>Magda:</t>
        </r>
        <r>
          <rPr>
            <sz val="9"/>
            <color indexed="81"/>
            <rFont val="Tahoma"/>
            <family val="2"/>
          </rPr>
          <t xml:space="preserve">
Consultant to be employed for this. Assumed 15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Hamish Colquhoun</author>
    <author>Magda</author>
    <author>Lenovo</author>
    <author>User</author>
  </authors>
  <commentList>
    <comment ref="D6" authorId="0" shapeId="0" xr:uid="{00000000-0006-0000-0100-000001000000}">
      <text>
        <r>
          <rPr>
            <b/>
            <sz val="9"/>
            <color indexed="81"/>
            <rFont val="Tahoma"/>
            <family val="2"/>
          </rPr>
          <t>Hamish Colquhoun:</t>
        </r>
        <r>
          <rPr>
            <sz val="9"/>
            <color indexed="81"/>
            <rFont val="Tahoma"/>
            <family val="2"/>
          </rPr>
          <t xml:space="preserve">
Including requisite number of desks, tables, chairs, latrines.</t>
        </r>
      </text>
    </comment>
    <comment ref="D7" authorId="1" shapeId="0" xr:uid="{00000000-0006-0000-0100-000002000000}">
      <text>
        <r>
          <rPr>
            <b/>
            <sz val="9"/>
            <color indexed="81"/>
            <rFont val="Tahoma"/>
            <family val="2"/>
          </rPr>
          <t>Magda:</t>
        </r>
        <r>
          <rPr>
            <sz val="9"/>
            <color indexed="81"/>
            <rFont val="Tahoma"/>
            <family val="2"/>
          </rPr>
          <t xml:space="preserve">
MTEF 15/16: 600  new classrooms with 180 library rooms and  1,044 Latrines constructed. 20,700 desks, 1620 tables, 3780 chairs and 720 wooden Shelves delivered to schools.</t>
        </r>
      </text>
    </comment>
    <comment ref="D8" authorId="1" shapeId="0" xr:uid="{00000000-0006-0000-0100-000003000000}">
      <text>
        <r>
          <rPr>
            <b/>
            <sz val="9"/>
            <color indexed="81"/>
            <rFont val="Tahoma"/>
            <family val="2"/>
          </rPr>
          <t>Magda:</t>
        </r>
        <r>
          <rPr>
            <sz val="9"/>
            <color indexed="81"/>
            <rFont val="Tahoma"/>
            <family val="2"/>
          </rPr>
          <t xml:space="preserve">
MTEF 15/16: 300  New classrooms and 360 Latrines constructed for school readiness programme</t>
        </r>
      </text>
    </comment>
    <comment ref="E8" authorId="0" shapeId="0" xr:uid="{00000000-0006-0000-0100-000004000000}">
      <text>
        <r>
          <rPr>
            <b/>
            <sz val="9"/>
            <color indexed="81"/>
            <rFont val="Tahoma"/>
            <family val="2"/>
          </rPr>
          <t>Hamish Colquhoun:</t>
        </r>
        <r>
          <rPr>
            <sz val="9"/>
            <color indexed="81"/>
            <rFont val="Tahoma"/>
            <family val="2"/>
          </rPr>
          <t xml:space="preserve">
Cost estimated from budget submission 2015/16</t>
        </r>
      </text>
    </comment>
    <comment ref="E9" authorId="0" shapeId="0" xr:uid="{00000000-0006-0000-0100-000005000000}">
      <text>
        <r>
          <rPr>
            <b/>
            <sz val="9"/>
            <color indexed="81"/>
            <rFont val="Tahoma"/>
            <family val="2"/>
          </rPr>
          <t>Hamish Colquhoun:</t>
        </r>
        <r>
          <rPr>
            <sz val="9"/>
            <color indexed="81"/>
            <rFont val="Tahoma"/>
            <family val="2"/>
          </rPr>
          <t xml:space="preserve">
In MTEF, unit cost for library room has been set the same as that for a prim classroom.</t>
        </r>
      </text>
    </comment>
    <comment ref="H9" authorId="0" shapeId="0" xr:uid="{00000000-0006-0000-0100-000006000000}">
      <text>
        <r>
          <rPr>
            <b/>
            <sz val="9"/>
            <color indexed="81"/>
            <rFont val="Tahoma"/>
            <family val="2"/>
          </rPr>
          <t xml:space="preserve">Hamish Colquhoun:
</t>
        </r>
        <r>
          <rPr>
            <sz val="9"/>
            <color indexed="81"/>
            <rFont val="Tahoma"/>
            <family val="2"/>
          </rPr>
          <t>Should become target linked.</t>
        </r>
      </text>
    </comment>
    <comment ref="D11" authorId="1" shapeId="0" xr:uid="{00000000-0006-0000-0100-000007000000}">
      <text>
        <r>
          <rPr>
            <b/>
            <sz val="9"/>
            <color indexed="81"/>
            <rFont val="Tahoma"/>
            <family val="2"/>
          </rPr>
          <t>Magda:</t>
        </r>
        <r>
          <rPr>
            <sz val="9"/>
            <color indexed="81"/>
            <rFont val="Tahoma"/>
            <family val="2"/>
          </rPr>
          <t xml:space="preserve">
MTEF 15/16: 5 New dormitories, 3 multipurpose halls, 3 dining halls, 2 fences and 2 playgrounds constructed</t>
        </r>
      </text>
    </comment>
    <comment ref="H14" authorId="1" shapeId="0" xr:uid="{00000000-0006-0000-0100-000008000000}">
      <text>
        <r>
          <rPr>
            <b/>
            <sz val="9"/>
            <color indexed="81"/>
            <rFont val="Tahoma"/>
            <family val="2"/>
          </rPr>
          <t>Magda:</t>
        </r>
        <r>
          <rPr>
            <sz val="9"/>
            <color indexed="81"/>
            <rFont val="Tahoma"/>
            <family val="2"/>
          </rPr>
          <t xml:space="preserve">
provides one library room per each 12 and 9YBE school in the country</t>
        </r>
      </text>
    </comment>
    <comment ref="H35" authorId="1" shapeId="0" xr:uid="{00000000-0006-0000-0100-000009000000}">
      <text>
        <r>
          <rPr>
            <b/>
            <sz val="9"/>
            <color indexed="81"/>
            <rFont val="Tahoma"/>
            <family val="2"/>
          </rPr>
          <t>Magda:</t>
        </r>
        <r>
          <rPr>
            <sz val="9"/>
            <color indexed="81"/>
            <rFont val="Tahoma"/>
            <family val="2"/>
          </rPr>
          <t xml:space="preserve">
SEOs(416) 60 staff at district level, plus schools (4000) all times term (3), time two - number of tools</t>
        </r>
      </text>
    </comment>
    <comment ref="I35" authorId="1" shapeId="0" xr:uid="{00000000-0006-0000-0100-00000A000000}">
      <text>
        <r>
          <rPr>
            <b/>
            <sz val="9"/>
            <color indexed="81"/>
            <rFont val="Tahoma"/>
            <family val="2"/>
          </rPr>
          <t>Magda:</t>
        </r>
        <r>
          <rPr>
            <sz val="9"/>
            <color indexed="81"/>
            <rFont val="Tahoma"/>
            <family val="2"/>
          </rPr>
          <t xml:space="preserve">
number the same (26856), but this shows that cost will be lower, because no longer need updating - only printing.</t>
        </r>
      </text>
    </comment>
    <comment ref="J35" authorId="1" shapeId="0" xr:uid="{00000000-0006-0000-0100-00000B000000}">
      <text>
        <r>
          <rPr>
            <b/>
            <sz val="9"/>
            <color indexed="81"/>
            <rFont val="Tahoma"/>
            <family val="2"/>
          </rPr>
          <t>Magda:</t>
        </r>
        <r>
          <rPr>
            <sz val="9"/>
            <color indexed="81"/>
            <rFont val="Tahoma"/>
            <family val="2"/>
          </rPr>
          <t xml:space="preserve">
number the same (26856), but this shows that cost will be lower, because no longer need updating - only printing.</t>
        </r>
      </text>
    </comment>
    <comment ref="D36" authorId="1" shapeId="0" xr:uid="{00000000-0006-0000-0100-00000C000000}">
      <text>
        <r>
          <rPr>
            <b/>
            <sz val="9"/>
            <color indexed="81"/>
            <rFont val="Tahoma"/>
            <family val="2"/>
          </rPr>
          <t>Magda:</t>
        </r>
        <r>
          <rPr>
            <sz val="9"/>
            <color indexed="81"/>
            <rFont val="Tahoma"/>
            <family val="2"/>
          </rPr>
          <t xml:space="preserve">
3 days training</t>
        </r>
      </text>
    </comment>
    <comment ref="C54" authorId="1" shapeId="0" xr:uid="{00000000-0006-0000-0100-00000D000000}">
      <text>
        <r>
          <rPr>
            <b/>
            <sz val="9"/>
            <color indexed="81"/>
            <rFont val="Tahoma"/>
            <family val="2"/>
          </rPr>
          <t>Magda:</t>
        </r>
        <r>
          <rPr>
            <sz val="9"/>
            <color indexed="81"/>
            <rFont val="Tahoma"/>
            <family val="2"/>
          </rPr>
          <t xml:space="preserve">
In MTEF, this is only for upper secondary schools.</t>
        </r>
      </text>
    </comment>
    <comment ref="P58" authorId="2" shapeId="0" xr:uid="{00000000-0006-0000-0100-00000E000000}">
      <text>
        <r>
          <rPr>
            <b/>
            <sz val="9"/>
            <color indexed="81"/>
            <rFont val="Tahoma"/>
            <family val="2"/>
          </rPr>
          <t>Lenovo:</t>
        </r>
        <r>
          <rPr>
            <sz val="9"/>
            <color indexed="81"/>
            <rFont val="Tahoma"/>
            <family val="2"/>
          </rPr>
          <t xml:space="preserve">
VVOB, as co-chair of the taskforce on pre-service teacher training, supports URCE in the development/revision of the pre-service teacher training curriculum</t>
        </r>
      </text>
    </comment>
    <comment ref="E70" authorId="0" shapeId="0" xr:uid="{00000000-0006-0000-0100-00000F000000}">
      <text>
        <r>
          <rPr>
            <b/>
            <sz val="9"/>
            <color indexed="81"/>
            <rFont val="Tahoma"/>
            <family val="2"/>
          </rPr>
          <t>Hamish Colquhoun:</t>
        </r>
        <r>
          <rPr>
            <sz val="9"/>
            <color indexed="81"/>
            <rFont val="Tahoma"/>
            <family val="2"/>
          </rPr>
          <t xml:space="preserve">
Unit cost from Meshak in 2012.  $1,800 at the time.</t>
        </r>
      </text>
    </comment>
    <comment ref="C73" authorId="1" shapeId="0" xr:uid="{00000000-0006-0000-0100-000010000000}">
      <text>
        <r>
          <rPr>
            <b/>
            <sz val="9"/>
            <color indexed="81"/>
            <rFont val="Tahoma"/>
            <family val="2"/>
          </rPr>
          <t>Magda:</t>
        </r>
        <r>
          <rPr>
            <sz val="9"/>
            <color indexed="81"/>
            <rFont val="Tahoma"/>
            <family val="2"/>
          </rPr>
          <t xml:space="preserve">
In earlier drafts of REB SP, only predicted printing 15,200 in 2014/15. None for other years</t>
        </r>
      </text>
    </comment>
    <comment ref="H73" authorId="1" shapeId="0" xr:uid="{00000000-0006-0000-0100-000011000000}">
      <text>
        <r>
          <rPr>
            <b/>
            <sz val="9"/>
            <color indexed="81"/>
            <rFont val="Tahoma"/>
            <family val="2"/>
          </rPr>
          <t>Magda:</t>
        </r>
        <r>
          <rPr>
            <sz val="9"/>
            <color indexed="81"/>
            <rFont val="Tahoma"/>
            <family val="2"/>
          </rPr>
          <t xml:space="preserve">
Number of all literacy centres (priavate , public , gov aided ). Predicted to increase in %age to follow the increase in %age of literacy learners. </t>
        </r>
      </text>
    </comment>
    <comment ref="I92" authorId="0" shapeId="0" xr:uid="{00000000-0006-0000-0100-000012000000}">
      <text>
        <r>
          <rPr>
            <b/>
            <sz val="9"/>
            <color indexed="81"/>
            <rFont val="Tahoma"/>
            <family val="2"/>
          </rPr>
          <t>Hamish Colquhoun:</t>
        </r>
        <r>
          <rPr>
            <sz val="9"/>
            <color indexed="81"/>
            <rFont val="Tahoma"/>
            <family val="2"/>
          </rPr>
          <t xml:space="preserve">
Only for additional students.  All other books recycled.</t>
        </r>
      </text>
    </comment>
    <comment ref="J92" authorId="0" shapeId="0" xr:uid="{00000000-0006-0000-0100-000013000000}">
      <text>
        <r>
          <rPr>
            <b/>
            <sz val="9"/>
            <color indexed="81"/>
            <rFont val="Tahoma"/>
            <family val="2"/>
          </rPr>
          <t>Hamish Colquhoun:</t>
        </r>
        <r>
          <rPr>
            <sz val="9"/>
            <color indexed="81"/>
            <rFont val="Tahoma"/>
            <family val="2"/>
          </rPr>
          <t xml:space="preserve">
Only for additional students.  All other books recycled.</t>
        </r>
      </text>
    </comment>
    <comment ref="C93" authorId="0" shapeId="0" xr:uid="{00000000-0006-0000-0100-000014000000}">
      <text>
        <r>
          <rPr>
            <b/>
            <sz val="9"/>
            <color indexed="81"/>
            <rFont val="Tahoma"/>
            <family val="2"/>
          </rPr>
          <t>Hamish Colquhoun:</t>
        </r>
        <r>
          <rPr>
            <sz val="9"/>
            <color indexed="81"/>
            <rFont val="Tahoma"/>
            <family val="2"/>
          </rPr>
          <t xml:space="preserve">
P1 in 2016; P2 in 2017; P3 in 2018.  All books recycled for following cohorts.</t>
        </r>
      </text>
    </comment>
    <comment ref="H93" authorId="0" shapeId="0" xr:uid="{00000000-0006-0000-0100-000015000000}">
      <text>
        <r>
          <rPr>
            <b/>
            <sz val="9"/>
            <color indexed="81"/>
            <rFont val="Tahoma"/>
            <family val="2"/>
          </rPr>
          <t>Hamish Colquhoun:</t>
        </r>
        <r>
          <rPr>
            <sz val="9"/>
            <color indexed="81"/>
            <rFont val="Tahoma"/>
            <family val="2"/>
          </rPr>
          <t xml:space="preserve">
5 books per student * number of students in P1 2016.  Target ratio of books per student in targets tab.</t>
        </r>
      </text>
    </comment>
    <comment ref="I93" authorId="0" shapeId="0" xr:uid="{00000000-0006-0000-0100-000016000000}">
      <text>
        <r>
          <rPr>
            <b/>
            <sz val="9"/>
            <color indexed="81"/>
            <rFont val="Tahoma"/>
            <family val="2"/>
          </rPr>
          <t>Hamish Colquhoun:</t>
        </r>
        <r>
          <rPr>
            <sz val="9"/>
            <color indexed="81"/>
            <rFont val="Tahoma"/>
            <family val="2"/>
          </rPr>
          <t xml:space="preserve">
(Number of students in P2 in 2017 * 5 books per student) / target ratio of students per book.
PLUS
Enrolment increase in P1 from previous year...</t>
        </r>
      </text>
    </comment>
    <comment ref="J93" authorId="0" shapeId="0" xr:uid="{00000000-0006-0000-0100-000017000000}">
      <text>
        <r>
          <rPr>
            <b/>
            <sz val="9"/>
            <color indexed="81"/>
            <rFont val="Tahoma"/>
            <family val="2"/>
          </rPr>
          <t>Hamish Colquhoun:</t>
        </r>
        <r>
          <rPr>
            <sz val="9"/>
            <color indexed="81"/>
            <rFont val="Tahoma"/>
            <family val="2"/>
          </rPr>
          <t xml:space="preserve">
(Number of students in P3 in 2017 * 5 books per student) / target ratio of students per book.</t>
        </r>
      </text>
    </comment>
    <comment ref="H94" authorId="0" shapeId="0" xr:uid="{00000000-0006-0000-0100-000018000000}">
      <text>
        <r>
          <rPr>
            <b/>
            <sz val="9"/>
            <color indexed="81"/>
            <rFont val="Tahoma"/>
            <family val="2"/>
          </rPr>
          <t>Hamish Colquhoun:</t>
        </r>
        <r>
          <rPr>
            <sz val="9"/>
            <color indexed="81"/>
            <rFont val="Tahoma"/>
            <family val="2"/>
          </rPr>
          <t xml:space="preserve">
6 books per student * number of students in P4 2016.  Target ratio in targets tab.</t>
        </r>
      </text>
    </comment>
    <comment ref="H95" authorId="0" shapeId="0" xr:uid="{00000000-0006-0000-0100-000019000000}">
      <text>
        <r>
          <rPr>
            <b/>
            <sz val="9"/>
            <color indexed="81"/>
            <rFont val="Tahoma"/>
            <family val="2"/>
          </rPr>
          <t>Hamish Colquhoun:</t>
        </r>
        <r>
          <rPr>
            <sz val="9"/>
            <color indexed="81"/>
            <rFont val="Tahoma"/>
            <family val="2"/>
          </rPr>
          <t xml:space="preserve">
10 books per student (this needs to be checked with Meschak - there are 13 subjects, but does each student do every subject??) x number of students in S1 2016.  Ratio of books per student in targets tab.</t>
        </r>
      </text>
    </comment>
    <comment ref="H96" authorId="0" shapeId="0" xr:uid="{00000000-0006-0000-0100-00001A000000}">
      <text>
        <r>
          <rPr>
            <b/>
            <sz val="9"/>
            <color indexed="81"/>
            <rFont val="Tahoma"/>
            <family val="2"/>
          </rPr>
          <t>Hamish Colquhoun:</t>
        </r>
        <r>
          <rPr>
            <sz val="9"/>
            <color indexed="81"/>
            <rFont val="Tahoma"/>
            <family val="2"/>
          </rPr>
          <t xml:space="preserve">
5 books per student x number of students in S4 in 2016.  Ratio of books per student in targets tab.</t>
        </r>
      </text>
    </comment>
    <comment ref="H97" authorId="0" shapeId="0" xr:uid="{00000000-0006-0000-0100-00001B000000}">
      <text>
        <r>
          <rPr>
            <b/>
            <sz val="9"/>
            <color indexed="81"/>
            <rFont val="Tahoma"/>
            <family val="2"/>
          </rPr>
          <t>Hamish Colquhoun:</t>
        </r>
        <r>
          <rPr>
            <sz val="9"/>
            <color indexed="81"/>
            <rFont val="Tahoma"/>
            <family val="2"/>
          </rPr>
          <t xml:space="preserve">
Number of Pre-Primary teachers in 2016 * 1 guide each.</t>
        </r>
      </text>
    </comment>
    <comment ref="I97" authorId="0" shapeId="0" xr:uid="{00000000-0006-0000-0100-00001C000000}">
      <text>
        <r>
          <rPr>
            <b/>
            <sz val="9"/>
            <color indexed="81"/>
            <rFont val="Tahoma"/>
            <family val="2"/>
          </rPr>
          <t>Hamish Colquhoun:</t>
        </r>
        <r>
          <rPr>
            <sz val="9"/>
            <color indexed="81"/>
            <rFont val="Tahoma"/>
            <family val="2"/>
          </rPr>
          <t xml:space="preserve">
Additional pre-primary teachers (2017-2016) * one guide each.</t>
        </r>
      </text>
    </comment>
    <comment ref="J97" authorId="0" shapeId="0" xr:uid="{00000000-0006-0000-0100-00001D000000}">
      <text>
        <r>
          <rPr>
            <b/>
            <sz val="9"/>
            <color indexed="81"/>
            <rFont val="Tahoma"/>
            <family val="2"/>
          </rPr>
          <t>Hamish Colquhoun:</t>
        </r>
        <r>
          <rPr>
            <sz val="9"/>
            <color indexed="81"/>
            <rFont val="Tahoma"/>
            <family val="2"/>
          </rPr>
          <t xml:space="preserve">
Additional pre-primary teachers (2018-2017) * one guide each.</t>
        </r>
      </text>
    </comment>
    <comment ref="H98" authorId="0" shapeId="0" xr:uid="{00000000-0006-0000-0100-00001E000000}">
      <text>
        <r>
          <rPr>
            <b/>
            <sz val="9"/>
            <color indexed="81"/>
            <rFont val="Tahoma"/>
            <family val="2"/>
          </rPr>
          <t>Hamish Colquhoun:</t>
        </r>
        <r>
          <rPr>
            <sz val="9"/>
            <color indexed="81"/>
            <rFont val="Tahoma"/>
            <family val="2"/>
          </rPr>
          <t xml:space="preserve">
Number of P1 teachers 2016 * 5 subjects each</t>
        </r>
      </text>
    </comment>
    <comment ref="I98" authorId="0" shapeId="0" xr:uid="{00000000-0006-0000-0100-00001F000000}">
      <text>
        <r>
          <rPr>
            <b/>
            <sz val="9"/>
            <color indexed="81"/>
            <rFont val="Tahoma"/>
            <family val="2"/>
          </rPr>
          <t>Hamish Colquhoun:</t>
        </r>
        <r>
          <rPr>
            <sz val="9"/>
            <color indexed="81"/>
            <rFont val="Tahoma"/>
            <family val="2"/>
          </rPr>
          <t xml:space="preserve">
Number of P2 teachers in 2017 * 5 subjects each.</t>
        </r>
      </text>
    </comment>
    <comment ref="J98" authorId="0" shapeId="0" xr:uid="{00000000-0006-0000-0100-000020000000}">
      <text>
        <r>
          <rPr>
            <b/>
            <sz val="9"/>
            <color indexed="81"/>
            <rFont val="Tahoma"/>
            <family val="2"/>
          </rPr>
          <t>Hamish Colquhoun:</t>
        </r>
        <r>
          <rPr>
            <sz val="9"/>
            <color indexed="81"/>
            <rFont val="Tahoma"/>
            <family val="2"/>
          </rPr>
          <t xml:space="preserve">
Number of P3 teachers in 2018 * 5 subjects each.</t>
        </r>
      </text>
    </comment>
    <comment ref="H99" authorId="0" shapeId="0" xr:uid="{00000000-0006-0000-0100-000021000000}">
      <text>
        <r>
          <rPr>
            <b/>
            <sz val="9"/>
            <color indexed="81"/>
            <rFont val="Tahoma"/>
            <family val="2"/>
          </rPr>
          <t>Hamish Colquhoun:</t>
        </r>
        <r>
          <rPr>
            <sz val="9"/>
            <color indexed="81"/>
            <rFont val="Tahoma"/>
            <family val="2"/>
          </rPr>
          <t xml:space="preserve">
Number of P4 teachers in 2016 * 6 subjects each.</t>
        </r>
      </text>
    </comment>
    <comment ref="I99" authorId="0" shapeId="0" xr:uid="{00000000-0006-0000-0100-000022000000}">
      <text>
        <r>
          <rPr>
            <b/>
            <sz val="9"/>
            <color indexed="81"/>
            <rFont val="Tahoma"/>
            <family val="2"/>
          </rPr>
          <t>Hamish Colquhoun:</t>
        </r>
        <r>
          <rPr>
            <sz val="9"/>
            <color indexed="81"/>
            <rFont val="Tahoma"/>
            <family val="2"/>
          </rPr>
          <t xml:space="preserve">
Number of P5 teachers in 2017 * 6 subjects each.</t>
        </r>
      </text>
    </comment>
    <comment ref="J99" authorId="0" shapeId="0" xr:uid="{00000000-0006-0000-0100-000023000000}">
      <text>
        <r>
          <rPr>
            <b/>
            <sz val="9"/>
            <color indexed="81"/>
            <rFont val="Tahoma"/>
            <family val="2"/>
          </rPr>
          <t>Hamish Colquhoun:</t>
        </r>
        <r>
          <rPr>
            <sz val="9"/>
            <color indexed="81"/>
            <rFont val="Tahoma"/>
            <family val="2"/>
          </rPr>
          <t xml:space="preserve">
Number of P6 teachers in 2018 * 6 subjects each.</t>
        </r>
      </text>
    </comment>
    <comment ref="H100" authorId="0" shapeId="0" xr:uid="{00000000-0006-0000-0100-000024000000}">
      <text>
        <r>
          <rPr>
            <b/>
            <sz val="9"/>
            <color indexed="81"/>
            <rFont val="Tahoma"/>
            <family val="2"/>
          </rPr>
          <t>Hamish Colquhoun:</t>
        </r>
        <r>
          <rPr>
            <sz val="9"/>
            <color indexed="81"/>
            <rFont val="Tahoma"/>
            <family val="2"/>
          </rPr>
          <t xml:space="preserve">
Number of S1 teachers in 2016 * 2 subjects each.</t>
        </r>
      </text>
    </comment>
    <comment ref="I100" authorId="0" shapeId="0" xr:uid="{00000000-0006-0000-0100-000025000000}">
      <text>
        <r>
          <rPr>
            <b/>
            <sz val="9"/>
            <color indexed="81"/>
            <rFont val="Tahoma"/>
            <family val="2"/>
          </rPr>
          <t>Hamish Colquhoun:</t>
        </r>
        <r>
          <rPr>
            <sz val="9"/>
            <color indexed="81"/>
            <rFont val="Tahoma"/>
            <family val="2"/>
          </rPr>
          <t xml:space="preserve">
Number of S2 teachers in 2017 * 2 subjects each.</t>
        </r>
      </text>
    </comment>
    <comment ref="J100" authorId="0" shapeId="0" xr:uid="{00000000-0006-0000-0100-000026000000}">
      <text>
        <r>
          <rPr>
            <b/>
            <sz val="9"/>
            <color indexed="81"/>
            <rFont val="Tahoma"/>
            <family val="2"/>
          </rPr>
          <t>Hamish Colquhoun:</t>
        </r>
        <r>
          <rPr>
            <sz val="9"/>
            <color indexed="81"/>
            <rFont val="Tahoma"/>
            <family val="2"/>
          </rPr>
          <t xml:space="preserve">
Number of S3 teachers in 2018 * 2 subjects each.</t>
        </r>
      </text>
    </comment>
    <comment ref="H101" authorId="0" shapeId="0" xr:uid="{00000000-0006-0000-0100-000027000000}">
      <text>
        <r>
          <rPr>
            <b/>
            <sz val="9"/>
            <color indexed="81"/>
            <rFont val="Tahoma"/>
            <family val="2"/>
          </rPr>
          <t>Hamish Colquhoun:</t>
        </r>
        <r>
          <rPr>
            <sz val="9"/>
            <color indexed="81"/>
            <rFont val="Tahoma"/>
            <family val="2"/>
          </rPr>
          <t xml:space="preserve">
Number of S4 teachers in 2016 x 2 subjects each.</t>
        </r>
      </text>
    </comment>
    <comment ref="I101" authorId="0" shapeId="0" xr:uid="{00000000-0006-0000-0100-000028000000}">
      <text>
        <r>
          <rPr>
            <b/>
            <sz val="9"/>
            <color indexed="81"/>
            <rFont val="Tahoma"/>
            <family val="2"/>
          </rPr>
          <t>Hamish Colquhoun:</t>
        </r>
        <r>
          <rPr>
            <sz val="9"/>
            <color indexed="81"/>
            <rFont val="Tahoma"/>
            <family val="2"/>
          </rPr>
          <t xml:space="preserve">
Number of S5 teachers in 2017 * 2 subjects each.</t>
        </r>
      </text>
    </comment>
    <comment ref="J101" authorId="0" shapeId="0" xr:uid="{00000000-0006-0000-0100-000029000000}">
      <text>
        <r>
          <rPr>
            <b/>
            <sz val="9"/>
            <color indexed="81"/>
            <rFont val="Tahoma"/>
            <family val="2"/>
          </rPr>
          <t>Hamish Colquhoun:</t>
        </r>
        <r>
          <rPr>
            <sz val="9"/>
            <color indexed="81"/>
            <rFont val="Tahoma"/>
            <family val="2"/>
          </rPr>
          <t xml:space="preserve">
Number of S6 teachers in 2018 * 2 subjects each.</t>
        </r>
      </text>
    </comment>
    <comment ref="D151" authorId="1" shapeId="0" xr:uid="{00000000-0006-0000-0100-00002A000000}">
      <text>
        <r>
          <rPr>
            <b/>
            <sz val="9"/>
            <color indexed="81"/>
            <rFont val="Tahoma"/>
            <family val="2"/>
          </rPr>
          <t>Magda:</t>
        </r>
        <r>
          <rPr>
            <sz val="9"/>
            <color indexed="81"/>
            <rFont val="Tahoma"/>
            <family val="2"/>
          </rPr>
          <t xml:space="preserve">
salary from Antoine spreadsheet is 4,641,883. Monthly salary for local A1 mentor is 240327, for local A0 mentor 294206, and for regional mentor, 409978</t>
        </r>
      </text>
    </comment>
    <comment ref="E151" authorId="0" shapeId="0" xr:uid="{00000000-0006-0000-0100-00002B000000}">
      <text>
        <r>
          <rPr>
            <b/>
            <sz val="9"/>
            <color indexed="81"/>
            <rFont val="Tahoma"/>
            <family val="2"/>
          </rPr>
          <t>Hamish Colquhoun:</t>
        </r>
        <r>
          <rPr>
            <sz val="9"/>
            <color indexed="81"/>
            <rFont val="Tahoma"/>
            <family val="2"/>
          </rPr>
          <t xml:space="preserve">
Average mentor salary based on ESSP estimates.  Assuming 80% of mentors are regional, 20% are national.</t>
        </r>
      </text>
    </comment>
    <comment ref="K151" authorId="0" shapeId="0" xr:uid="{00000000-0006-0000-0100-00002C000000}">
      <text>
        <r>
          <rPr>
            <b/>
            <sz val="9"/>
            <color indexed="81"/>
            <rFont val="Tahoma"/>
            <family val="2"/>
          </rPr>
          <t>Hamish Colquhoun:</t>
        </r>
        <r>
          <rPr>
            <sz val="9"/>
            <color indexed="81"/>
            <rFont val="Tahoma"/>
            <family val="2"/>
          </rPr>
          <t xml:space="preserve">
Could reduce number of mentors… they are not fundamental to ELT approach, although they are involved (I think the ELT stuff is possible with about half their number).</t>
        </r>
      </text>
    </comment>
    <comment ref="C153" authorId="1" shapeId="0" xr:uid="{00000000-0006-0000-0100-00002D000000}">
      <text>
        <r>
          <rPr>
            <b/>
            <sz val="9"/>
            <color indexed="81"/>
            <rFont val="Tahoma"/>
            <family val="2"/>
          </rPr>
          <t>Magda:</t>
        </r>
        <r>
          <rPr>
            <sz val="9"/>
            <color indexed="81"/>
            <rFont val="Tahoma"/>
            <family val="2"/>
          </rPr>
          <t xml:space="preserve">
9 people for 5 days</t>
        </r>
      </text>
    </comment>
    <comment ref="E153" authorId="0" shapeId="0" xr:uid="{00000000-0006-0000-0100-00002E000000}">
      <text>
        <r>
          <rPr>
            <b/>
            <sz val="9"/>
            <color indexed="81"/>
            <rFont val="Tahoma"/>
            <family val="2"/>
          </rPr>
          <t>Magda:</t>
        </r>
        <r>
          <rPr>
            <sz val="9"/>
            <color indexed="81"/>
            <rFont val="Tahoma"/>
            <family val="2"/>
          </rPr>
          <t xml:space="preserve">
Cost per one person per 5 days of training. From Antoine 19.12.14</t>
        </r>
      </text>
    </comment>
    <comment ref="D154" authorId="1" shapeId="0" xr:uid="{00000000-0006-0000-0100-00002F000000}">
      <text>
        <r>
          <rPr>
            <b/>
            <sz val="9"/>
            <color indexed="81"/>
            <rFont val="Tahoma"/>
            <family val="2"/>
          </rPr>
          <t>Magda:</t>
        </r>
        <r>
          <rPr>
            <sz val="9"/>
            <color indexed="81"/>
            <rFont val="Tahoma"/>
            <family val="2"/>
          </rPr>
          <t xml:space="preserve">
master trainers are only there to develop the module and train the mentors. Empolyer for 2 months, 5 days for training prior to that.</t>
        </r>
      </text>
    </comment>
    <comment ref="E154" authorId="0" shapeId="0" xr:uid="{00000000-0006-0000-0100-000030000000}">
      <text>
        <r>
          <rPr>
            <b/>
            <sz val="9"/>
            <color indexed="81"/>
            <rFont val="Tahoma"/>
            <family val="2"/>
          </rPr>
          <t>Magda:</t>
        </r>
        <r>
          <rPr>
            <sz val="9"/>
            <color indexed="81"/>
            <rFont val="Tahoma"/>
            <family val="2"/>
          </rPr>
          <t xml:space="preserve">
Cost from Antoine, 19.12.14 for two months per person</t>
        </r>
      </text>
    </comment>
    <comment ref="H154" authorId="0" shapeId="0" xr:uid="{00000000-0006-0000-0100-000031000000}">
      <text>
        <r>
          <rPr>
            <b/>
            <sz val="9"/>
            <color indexed="81"/>
            <rFont val="Tahoma"/>
            <family val="2"/>
          </rPr>
          <t>Hamish Colquhoun:</t>
        </r>
        <r>
          <rPr>
            <sz val="9"/>
            <color indexed="81"/>
            <rFont val="Tahoma"/>
            <family val="2"/>
          </rPr>
          <t xml:space="preserve">
Simplification.  But see ELT costing.  If target 25% of Primary Ts and 50% of Secondary Ts then need about 30 master trainers.  If double this, then roughly double the number of master trainers.</t>
        </r>
      </text>
    </comment>
    <comment ref="E155" authorId="1" shapeId="0" xr:uid="{00000000-0006-0000-0100-000032000000}">
      <text>
        <r>
          <rPr>
            <b/>
            <sz val="9"/>
            <color indexed="81"/>
            <rFont val="Tahoma"/>
            <family val="2"/>
          </rPr>
          <t>Magda:</t>
        </r>
        <r>
          <rPr>
            <sz val="9"/>
            <color indexed="81"/>
            <rFont val="Tahoma"/>
            <family val="2"/>
          </rPr>
          <t xml:space="preserve">
From Antoine, 19.12.14 </t>
        </r>
      </text>
    </comment>
    <comment ref="C156" authorId="0" shapeId="0" xr:uid="{00000000-0006-0000-0100-000033000000}">
      <text>
        <r>
          <rPr>
            <b/>
            <sz val="9"/>
            <color indexed="81"/>
            <rFont val="Tahoma"/>
            <family val="2"/>
          </rPr>
          <t>Hamish Colquhoun:</t>
        </r>
        <r>
          <rPr>
            <sz val="9"/>
            <color indexed="81"/>
            <rFont val="Tahoma"/>
            <family val="2"/>
          </rPr>
          <t xml:space="preserve">
GoR won't want to mass-procure radios/speakers…  It might be necessary to consider how existing ICT hardware in schools could be utilised (e.g. computers).</t>
        </r>
      </text>
    </comment>
    <comment ref="E156" authorId="0" shapeId="0" xr:uid="{00000000-0006-0000-0100-000034000000}">
      <text>
        <r>
          <rPr>
            <b/>
            <sz val="9"/>
            <color indexed="81"/>
            <rFont val="Tahoma"/>
            <family val="2"/>
          </rPr>
          <t>Hamish Colquhoun:</t>
        </r>
        <r>
          <rPr>
            <sz val="9"/>
            <color indexed="81"/>
            <rFont val="Tahoma"/>
            <family val="2"/>
          </rPr>
          <t xml:space="preserve">
From ELT strategy.</t>
        </r>
      </text>
    </comment>
    <comment ref="E157" authorId="0" shapeId="0" xr:uid="{00000000-0006-0000-0100-000035000000}">
      <text>
        <r>
          <rPr>
            <b/>
            <sz val="9"/>
            <color indexed="81"/>
            <rFont val="Tahoma"/>
            <family val="2"/>
          </rPr>
          <t>Hamish Colquhoun:</t>
        </r>
        <r>
          <rPr>
            <sz val="9"/>
            <color indexed="81"/>
            <rFont val="Tahoma"/>
            <family val="2"/>
          </rPr>
          <t xml:space="preserve">
From ELT strategy.</t>
        </r>
      </text>
    </comment>
    <comment ref="C158" authorId="1" shapeId="0" xr:uid="{00000000-0006-0000-0100-000036000000}">
      <text>
        <r>
          <rPr>
            <b/>
            <sz val="9"/>
            <color indexed="81"/>
            <rFont val="Tahoma"/>
            <family val="2"/>
          </rPr>
          <t>Magda:</t>
        </r>
        <r>
          <rPr>
            <sz val="9"/>
            <color indexed="81"/>
            <rFont val="Tahoma"/>
            <family val="2"/>
          </rPr>
          <t xml:space="preserve">
Antoine: only during holiday extra cost, the rest will fall under the costs of SBM programme</t>
        </r>
      </text>
    </comment>
    <comment ref="E158" authorId="0" shapeId="0" xr:uid="{00000000-0006-0000-0100-000037000000}">
      <text>
        <r>
          <rPr>
            <b/>
            <sz val="9"/>
            <color indexed="81"/>
            <rFont val="Tahoma"/>
            <family val="2"/>
          </rPr>
          <t>Magda:</t>
        </r>
        <r>
          <rPr>
            <sz val="9"/>
            <color indexed="81"/>
            <rFont val="Tahoma"/>
            <family val="2"/>
          </rPr>
          <t xml:space="preserve">
from Antoine as above</t>
        </r>
      </text>
    </comment>
    <comment ref="H159" authorId="1" shapeId="0" xr:uid="{00000000-0006-0000-0100-000038000000}">
      <text>
        <r>
          <rPr>
            <b/>
            <sz val="9"/>
            <color indexed="81"/>
            <rFont val="Tahoma"/>
            <family val="2"/>
          </rPr>
          <t>Magda:</t>
        </r>
        <r>
          <rPr>
            <sz val="9"/>
            <color indexed="81"/>
            <rFont val="Tahoma"/>
            <family val="2"/>
          </rPr>
          <t xml:space="preserve">
Should be the same as teachers trained face to face - Antoine discussion (Damian agreed)</t>
        </r>
      </text>
    </comment>
    <comment ref="C160" authorId="1" shapeId="0" xr:uid="{00000000-0006-0000-0100-000039000000}">
      <text>
        <r>
          <rPr>
            <b/>
            <sz val="9"/>
            <color indexed="81"/>
            <rFont val="Tahoma"/>
            <family val="2"/>
          </rPr>
          <t>Magda:</t>
        </r>
        <r>
          <rPr>
            <sz val="9"/>
            <color indexed="81"/>
            <rFont val="Tahoma"/>
            <family val="2"/>
          </rPr>
          <t xml:space="preserve">
10 days, hosted by schools</t>
        </r>
      </text>
    </comment>
    <comment ref="H160" authorId="3" shapeId="0" xr:uid="{00000000-0006-0000-0100-00003A000000}">
      <text>
        <r>
          <rPr>
            <b/>
            <sz val="9"/>
            <color indexed="81"/>
            <rFont val="Tahoma"/>
            <family val="2"/>
          </rPr>
          <t>User:</t>
        </r>
        <r>
          <rPr>
            <sz val="9"/>
            <color indexed="81"/>
            <rFont val="Tahoma"/>
            <family val="2"/>
          </rPr>
          <t xml:space="preserve">
One Teacher per Primary school (2650) and three science teacher from secondary school (1502)</t>
        </r>
      </text>
    </comment>
    <comment ref="H165" authorId="3" shapeId="0" xr:uid="{00000000-0006-0000-0100-00003B000000}">
      <text>
        <r>
          <rPr>
            <b/>
            <sz val="9"/>
            <color indexed="81"/>
            <rFont val="Tahoma"/>
            <family val="2"/>
          </rPr>
          <t>User:</t>
        </r>
        <r>
          <rPr>
            <sz val="9"/>
            <color indexed="81"/>
            <rFont val="Tahoma"/>
            <family val="2"/>
          </rPr>
          <t xml:space="preserve">
One advisor of Career Guidance and Counselling  in every sector </t>
        </r>
      </text>
    </comment>
    <comment ref="I165" authorId="3" shapeId="0" xr:uid="{00000000-0006-0000-0100-00003C000000}">
      <text>
        <r>
          <rPr>
            <b/>
            <sz val="9"/>
            <color indexed="81"/>
            <rFont val="Tahoma"/>
            <family val="2"/>
          </rPr>
          <t>User:</t>
        </r>
        <r>
          <rPr>
            <sz val="9"/>
            <color indexed="81"/>
            <rFont val="Tahoma"/>
            <family val="2"/>
          </rPr>
          <t xml:space="preserve">
One advisor per secondary school </t>
        </r>
      </text>
    </comment>
    <comment ref="J165" authorId="3" shapeId="0" xr:uid="{00000000-0006-0000-0100-00003D000000}">
      <text>
        <r>
          <rPr>
            <b/>
            <sz val="9"/>
            <color indexed="81"/>
            <rFont val="Tahoma"/>
            <family val="2"/>
          </rPr>
          <t>User:</t>
        </r>
        <r>
          <rPr>
            <sz val="9"/>
            <color indexed="81"/>
            <rFont val="Tahoma"/>
            <family val="2"/>
          </rPr>
          <t xml:space="preserve">
one advisor per primary school</t>
        </r>
      </text>
    </comment>
    <comment ref="O165" authorId="1" shapeId="0" xr:uid="{00000000-0006-0000-0100-00003E000000}">
      <text>
        <r>
          <rPr>
            <b/>
            <sz val="9"/>
            <color indexed="81"/>
            <rFont val="Tahoma"/>
            <family val="2"/>
          </rPr>
          <t>Magda:</t>
        </r>
        <r>
          <rPr>
            <sz val="9"/>
            <color indexed="81"/>
            <rFont val="Tahoma"/>
            <family val="2"/>
          </rPr>
          <t xml:space="preserve">
In MTEF, ask Odette</t>
        </r>
      </text>
    </comment>
    <comment ref="E166" authorId="1" shapeId="0" xr:uid="{00000000-0006-0000-0100-00003F000000}">
      <text>
        <r>
          <rPr>
            <b/>
            <sz val="9"/>
            <color indexed="81"/>
            <rFont val="Tahoma"/>
            <family val="2"/>
          </rPr>
          <t>Magda:</t>
        </r>
        <r>
          <rPr>
            <sz val="9"/>
            <color indexed="81"/>
            <rFont val="Tahoma"/>
            <family val="2"/>
          </rPr>
          <t xml:space="preserve">
From Antoine</t>
        </r>
      </text>
    </comment>
    <comment ref="D167" authorId="1" shapeId="0" xr:uid="{00000000-0006-0000-0100-000040000000}">
      <text>
        <r>
          <rPr>
            <b/>
            <sz val="9"/>
            <color indexed="81"/>
            <rFont val="Tahoma"/>
            <family val="2"/>
          </rPr>
          <t>Magda:</t>
        </r>
        <r>
          <rPr>
            <sz val="9"/>
            <color indexed="81"/>
            <rFont val="Tahoma"/>
            <family val="2"/>
          </rPr>
          <t xml:space="preserve">
5 days, and give 10,000 oer day. Plus lunch, 5100, transport for trainer, allowance for superviser..
Anotine: will come to 100,000
</t>
        </r>
      </text>
    </comment>
    <comment ref="H167" authorId="3" shapeId="0" xr:uid="{00000000-0006-0000-0100-000041000000}">
      <text>
        <r>
          <rPr>
            <b/>
            <sz val="9"/>
            <color indexed="81"/>
            <rFont val="Tahoma"/>
            <family val="2"/>
          </rPr>
          <t>User:</t>
        </r>
        <r>
          <rPr>
            <sz val="9"/>
            <color indexed="81"/>
            <rFont val="Tahoma"/>
            <family val="2"/>
          </rPr>
          <t xml:space="preserve">
One per schools (Primary and Secondary) </t>
        </r>
      </text>
    </comment>
    <comment ref="C170" authorId="1" shapeId="0" xr:uid="{00000000-0006-0000-0100-000042000000}">
      <text>
        <r>
          <rPr>
            <b/>
            <sz val="9"/>
            <color indexed="81"/>
            <rFont val="Tahoma"/>
            <family val="2"/>
          </rPr>
          <t>Magda:</t>
        </r>
        <r>
          <rPr>
            <sz val="9"/>
            <color indexed="81"/>
            <rFont val="Tahoma"/>
            <family val="2"/>
          </rPr>
          <t xml:space="preserve">
in total, target for three years is: all primary and all secondary. 23,373,  38,462,  1,130(this is new ones). I proposed that we smoothe this. Anotine fine with it.</t>
        </r>
      </text>
    </comment>
    <comment ref="H170" authorId="1" shapeId="0" xr:uid="{00000000-0006-0000-0100-000043000000}">
      <text>
        <r>
          <rPr>
            <b/>
            <sz val="9"/>
            <color indexed="81"/>
            <rFont val="Tahoma"/>
            <family val="2"/>
          </rPr>
          <t>Magda:</t>
        </r>
        <r>
          <rPr>
            <sz val="9"/>
            <color indexed="81"/>
            <rFont val="Tahoma"/>
            <family val="2"/>
          </rPr>
          <t xml:space="preserve">
We agreed to spread out this training more evenly across the years - total number of teachrs trained remains the same.</t>
        </r>
      </text>
    </comment>
    <comment ref="P172" authorId="2" shapeId="0" xr:uid="{00000000-0006-0000-0100-000044000000}">
      <text>
        <r>
          <rPr>
            <b/>
            <sz val="9"/>
            <color indexed="81"/>
            <rFont val="Tahoma"/>
            <family val="2"/>
          </rPr>
          <t>Lenovo:</t>
        </r>
        <r>
          <rPr>
            <sz val="9"/>
            <color indexed="81"/>
            <rFont val="Tahoma"/>
            <family val="2"/>
          </rPr>
          <t xml:space="preserve">
VVOB supports URCE in the development of a diploma course on school leadership, for Head Teachers, following the approved School Leadership standards.</t>
        </r>
      </text>
    </comment>
    <comment ref="P173" authorId="2" shapeId="0" xr:uid="{00000000-0006-0000-0100-000045000000}">
      <text>
        <r>
          <rPr>
            <b/>
            <sz val="9"/>
            <color indexed="81"/>
            <rFont val="Tahoma"/>
            <family val="2"/>
          </rPr>
          <t>Lenovo:</t>
        </r>
        <r>
          <rPr>
            <sz val="9"/>
            <color indexed="81"/>
            <rFont val="Tahoma"/>
            <family val="2"/>
          </rPr>
          <t xml:space="preserve">
VVOB will finance the (pilot) training of 416 head teachers (1 per sector)</t>
        </r>
      </text>
    </comment>
    <comment ref="P174" authorId="2" shapeId="0" xr:uid="{00000000-0006-0000-0100-000046000000}">
      <text>
        <r>
          <rPr>
            <b/>
            <sz val="9"/>
            <color indexed="81"/>
            <rFont val="Tahoma"/>
            <family val="2"/>
          </rPr>
          <t>Lenovo:</t>
        </r>
        <r>
          <rPr>
            <sz val="9"/>
            <color indexed="81"/>
            <rFont val="Tahoma"/>
            <family val="2"/>
          </rPr>
          <t xml:space="preserve">
Collaboration is included in the School Leadership standards and the diploma course.</t>
        </r>
      </text>
    </comment>
    <comment ref="C177" authorId="1" shapeId="0" xr:uid="{00000000-0006-0000-0100-000047000000}">
      <text>
        <r>
          <rPr>
            <b/>
            <sz val="9"/>
            <color indexed="81"/>
            <rFont val="Tahoma"/>
            <family val="2"/>
          </rPr>
          <t>Magda:</t>
        </r>
        <r>
          <rPr>
            <sz val="9"/>
            <color indexed="81"/>
            <rFont val="Tahoma"/>
            <family val="2"/>
          </rPr>
          <t xml:space="preserve">
could maybe reduce in the second 2 years</t>
        </r>
      </text>
    </comment>
    <comment ref="P194" authorId="2" shapeId="0" xr:uid="{00000000-0006-0000-0100-000048000000}">
      <text>
        <r>
          <rPr>
            <b/>
            <sz val="9"/>
            <color indexed="81"/>
            <rFont val="Tahoma"/>
            <family val="2"/>
          </rPr>
          <t>Lenovo:</t>
        </r>
        <r>
          <rPr>
            <sz val="9"/>
            <color indexed="81"/>
            <rFont val="Tahoma"/>
            <family val="2"/>
          </rPr>
          <t xml:space="preserve">
As co-chair of the taskforce on pre-service teacher training and supporing URCE. Follow-up training of tutors after revision/development of pre-service teacher training curriculum.</t>
        </r>
      </text>
    </comment>
    <comment ref="D202" authorId="1" shapeId="0" xr:uid="{00000000-0006-0000-0100-000049000000}">
      <text>
        <r>
          <rPr>
            <b/>
            <sz val="9"/>
            <color indexed="81"/>
            <rFont val="Tahoma"/>
            <family val="2"/>
          </rPr>
          <t>Magda:</t>
        </r>
        <r>
          <rPr>
            <sz val="9"/>
            <color indexed="81"/>
            <rFont val="Tahoma"/>
            <family val="2"/>
          </rPr>
          <t xml:space="preserve">
HESL action plan: 113250000</t>
        </r>
      </text>
    </comment>
    <comment ref="C205" authorId="1" shapeId="0" xr:uid="{00000000-0006-0000-0100-00004A000000}">
      <text>
        <r>
          <rPr>
            <b/>
            <sz val="9"/>
            <color indexed="81"/>
            <rFont val="Tahoma"/>
            <family val="2"/>
          </rPr>
          <t>Magda:</t>
        </r>
        <r>
          <rPr>
            <sz val="9"/>
            <color indexed="81"/>
            <rFont val="Tahoma"/>
            <family val="2"/>
          </rPr>
          <t xml:space="preserve">
living allowance only, according to Desire. 25,000 per month per student</t>
        </r>
      </text>
    </comment>
    <comment ref="D205" authorId="1" shapeId="0" xr:uid="{00000000-0006-0000-0100-00004B000000}">
      <text>
        <r>
          <rPr>
            <b/>
            <sz val="9"/>
            <color indexed="81"/>
            <rFont val="Tahoma"/>
            <family val="2"/>
          </rPr>
          <t>Magda:</t>
        </r>
        <r>
          <rPr>
            <sz val="9"/>
            <color indexed="81"/>
            <rFont val="Tahoma"/>
            <family val="2"/>
          </rPr>
          <t xml:space="preserve">
HESL Action Plan: DISBURSEMENT bursary and loan tottal for 2015 is 16.4 bn</t>
        </r>
      </text>
    </comment>
    <comment ref="E205" authorId="0" shapeId="0" xr:uid="{00000000-0006-0000-0100-00004C000000}">
      <text>
        <r>
          <rPr>
            <b/>
            <sz val="9"/>
            <color indexed="81"/>
            <rFont val="Tahoma"/>
            <family val="2"/>
          </rPr>
          <t>Hamish Colquhoun:</t>
        </r>
        <r>
          <rPr>
            <sz val="9"/>
            <color indexed="81"/>
            <rFont val="Tahoma"/>
            <family val="2"/>
          </rPr>
          <t xml:space="preserve">
228,886 From HESLD MTEF scenarios.  Although they estimate a unit cost of 300,000 in the scenario with 22,229 students.
For budget revision, HESL estimates 327,500</t>
        </r>
      </text>
    </comment>
    <comment ref="F205" authorId="0" shapeId="0" xr:uid="{00000000-0006-0000-0100-00004D000000}">
      <text>
        <r>
          <rPr>
            <b/>
            <sz val="9"/>
            <color indexed="81"/>
            <rFont val="Tahoma"/>
            <family val="2"/>
          </rPr>
          <t>Hamish Colquhoun:</t>
        </r>
        <r>
          <rPr>
            <sz val="9"/>
            <color indexed="81"/>
            <rFont val="Tahoma"/>
            <family val="2"/>
          </rPr>
          <t xml:space="preserve">
In HESLD they assume 3% growth in costs.  If fixed unit costs, then this means 3% increase in students supported.  In reality, greater loan recovery should mean decreasing unit costs per student.  More sophisticated modelling would be required to capture this.</t>
        </r>
      </text>
    </comment>
    <comment ref="H205" authorId="0" shapeId="0" xr:uid="{00000000-0006-0000-0100-00004E000000}">
      <text>
        <r>
          <rPr>
            <b/>
            <sz val="9"/>
            <color indexed="81"/>
            <rFont val="Tahoma"/>
            <family val="2"/>
          </rPr>
          <t>Hamish Colquhoun:</t>
        </r>
        <r>
          <rPr>
            <sz val="9"/>
            <color indexed="81"/>
            <rFont val="Tahoma"/>
            <family val="2"/>
          </rPr>
          <t xml:space="preserve">
Projections from HELSD spreadsheet.  More optimistic funding scenario than in the submitted MTEF...</t>
        </r>
      </text>
    </comment>
    <comment ref="K205" authorId="0" shapeId="0" xr:uid="{00000000-0006-0000-0100-00004F000000}">
      <text>
        <r>
          <rPr>
            <b/>
            <sz val="9"/>
            <color indexed="81"/>
            <rFont val="Tahoma"/>
            <family val="2"/>
          </rPr>
          <t>Hamish Colquhoun:</t>
        </r>
        <r>
          <rPr>
            <sz val="9"/>
            <color indexed="81"/>
            <rFont val="Tahoma"/>
            <family val="2"/>
          </rPr>
          <t xml:space="preserve">
Difficult to reduce units, because enrolment will expand a lot; but could increase ambition of student loan recovery which implies lower unit costs.</t>
        </r>
      </text>
    </comment>
    <comment ref="C206" authorId="1" shapeId="0" xr:uid="{00000000-0006-0000-0100-000050000000}">
      <text>
        <r>
          <rPr>
            <b/>
            <sz val="9"/>
            <color indexed="81"/>
            <rFont val="Tahoma"/>
            <family val="2"/>
          </rPr>
          <t>Magda:</t>
        </r>
        <r>
          <rPr>
            <sz val="9"/>
            <color indexed="81"/>
            <rFont val="Tahoma"/>
            <family val="2"/>
          </rPr>
          <t xml:space="preserve">
private universities students who are supported</t>
        </r>
      </text>
    </comment>
    <comment ref="D207" authorId="0" shapeId="0" xr:uid="{00000000-0006-0000-0100-000051000000}">
      <text>
        <r>
          <rPr>
            <b/>
            <sz val="9"/>
            <color indexed="81"/>
            <rFont val="Tahoma"/>
            <family val="2"/>
          </rPr>
          <t xml:space="preserve">Hamish Colquhoun:
1062 - </t>
        </r>
        <r>
          <rPr>
            <sz val="9"/>
            <color indexed="81"/>
            <rFont val="Tahoma"/>
            <family val="2"/>
          </rPr>
          <t>Projections from HELSD spreadsheet.  More optimistic funding scenario than in the submitted MTEF…
1126 in 2014/15</t>
        </r>
      </text>
    </comment>
    <comment ref="E207" authorId="0" shapeId="0" xr:uid="{00000000-0006-0000-0100-000052000000}">
      <text>
        <r>
          <rPr>
            <b/>
            <sz val="9"/>
            <color indexed="81"/>
            <rFont val="Tahoma"/>
            <family val="2"/>
          </rPr>
          <t>Hamish Colquhoun:</t>
        </r>
        <r>
          <rPr>
            <sz val="9"/>
            <color indexed="81"/>
            <rFont val="Tahoma"/>
            <family val="2"/>
          </rPr>
          <t xml:space="preserve">
From MTEF for HESLD.</t>
        </r>
      </text>
    </comment>
    <comment ref="F207" authorId="0" shapeId="0" xr:uid="{00000000-0006-0000-0100-000053000000}">
      <text>
        <r>
          <rPr>
            <b/>
            <sz val="9"/>
            <color indexed="81"/>
            <rFont val="Tahoma"/>
            <family val="2"/>
          </rPr>
          <t>Hamish Colquhoun:</t>
        </r>
        <r>
          <rPr>
            <sz val="9"/>
            <color indexed="81"/>
            <rFont val="Tahoma"/>
            <family val="2"/>
          </rPr>
          <t xml:space="preserve">
In HESLD they assume 3% growth in costs.  If fixed unit costs, then this means 3% increase in students supported.  In reality, greater loan recovery should mean decreasing unit costs per student.  More sophisticated modelling would be required to capture this.</t>
        </r>
      </text>
    </comment>
    <comment ref="H207" authorId="0" shapeId="0" xr:uid="{00000000-0006-0000-0100-000054000000}">
      <text>
        <r>
          <rPr>
            <b/>
            <sz val="9"/>
            <color indexed="81"/>
            <rFont val="Tahoma"/>
            <family val="2"/>
          </rPr>
          <t xml:space="preserve">Magda:
Have cut this </t>
        </r>
        <r>
          <rPr>
            <sz val="9"/>
            <color indexed="81"/>
            <rFont val="Tahoma"/>
            <family val="2"/>
          </rPr>
          <t xml:space="preserve">keeping all the ongoing students and decreasing yearly intake of new students to 50 per year. Result in savings of 10,781,638,688 Rwf. 
Reduced from 1062, 1001, 943 to 907, 652, 412, respectively.
</t>
        </r>
      </text>
    </comment>
    <comment ref="K207" authorId="0" shapeId="0" xr:uid="{00000000-0006-0000-0100-000055000000}">
      <text>
        <r>
          <rPr>
            <b/>
            <sz val="9"/>
            <color indexed="81"/>
            <rFont val="Tahoma"/>
            <family val="2"/>
          </rPr>
          <t>Hamish Colquhoun:</t>
        </r>
        <r>
          <rPr>
            <sz val="9"/>
            <color indexed="81"/>
            <rFont val="Tahoma"/>
            <family val="2"/>
          </rPr>
          <t xml:space="preserve">
No matter how political, the opportunity cost of this budget line needs to be explicit in terms of what it could buy in other areas.</t>
        </r>
      </text>
    </comment>
    <comment ref="E210" authorId="0" shapeId="0" xr:uid="{00000000-0006-0000-0100-000056000000}">
      <text>
        <r>
          <rPr>
            <b/>
            <sz val="9"/>
            <color indexed="81"/>
            <rFont val="Tahoma"/>
            <family val="2"/>
          </rPr>
          <t>Hamish Colquhoun:</t>
        </r>
        <r>
          <rPr>
            <sz val="9"/>
            <color indexed="81"/>
            <rFont val="Tahoma"/>
            <family val="2"/>
          </rPr>
          <t xml:space="preserve">
Prev REB SP had put 337,132.  But ESSP worked on basis of unit cost from OLPC of 120,000.</t>
        </r>
      </text>
    </comment>
    <comment ref="E211" authorId="0" shapeId="0" xr:uid="{00000000-0006-0000-0100-000057000000}">
      <text>
        <r>
          <rPr>
            <b/>
            <sz val="9"/>
            <color indexed="81"/>
            <rFont val="Tahoma"/>
            <family val="2"/>
          </rPr>
          <t>Hamish Colquhoun:</t>
        </r>
        <r>
          <rPr>
            <sz val="9"/>
            <color indexed="81"/>
            <rFont val="Tahoma"/>
            <family val="2"/>
          </rPr>
          <t xml:space="preserve">
From ESSP - 6.5m for deployment of full e-solution. 1.610m for wiring.</t>
        </r>
      </text>
    </comment>
    <comment ref="H212" authorId="1" shapeId="0" xr:uid="{00000000-0006-0000-0100-000058000000}">
      <text>
        <r>
          <rPr>
            <b/>
            <sz val="9"/>
            <color indexed="81"/>
            <rFont val="Tahoma"/>
            <family val="2"/>
          </rPr>
          <t>Magda:</t>
        </r>
        <r>
          <rPr>
            <sz val="9"/>
            <color indexed="81"/>
            <rFont val="Tahoma"/>
            <family val="2"/>
          </rPr>
          <t xml:space="preserve">
In MTEF 15/16, 100 schools per year</t>
        </r>
      </text>
    </comment>
    <comment ref="E213" authorId="0" shapeId="0" xr:uid="{00000000-0006-0000-0100-000059000000}">
      <text>
        <r>
          <rPr>
            <b/>
            <sz val="9"/>
            <color indexed="81"/>
            <rFont val="Tahoma"/>
            <family val="2"/>
          </rPr>
          <t xml:space="preserve">Hamish Colquhoun:
</t>
        </r>
        <r>
          <rPr>
            <sz val="9"/>
            <color indexed="81"/>
            <rFont val="Tahoma"/>
            <family val="2"/>
          </rPr>
          <t>Unit cost assumed same as primary but this might not need to be the case.</t>
        </r>
      </text>
    </comment>
    <comment ref="C214" authorId="0" shapeId="0" xr:uid="{00000000-0006-0000-0100-00005A000000}">
      <text>
        <r>
          <rPr>
            <b/>
            <sz val="9"/>
            <color indexed="81"/>
            <rFont val="Tahoma"/>
            <family val="2"/>
          </rPr>
          <t>Hamish Colquhoun:</t>
        </r>
        <r>
          <rPr>
            <sz val="9"/>
            <color indexed="81"/>
            <rFont val="Tahoma"/>
            <family val="2"/>
          </rPr>
          <t xml:space="preserve">
Nothing in ESSP planned for primary schools.</t>
        </r>
      </text>
    </comment>
    <comment ref="E214" authorId="0" shapeId="0" xr:uid="{00000000-0006-0000-0100-00005B000000}">
      <text>
        <r>
          <rPr>
            <b/>
            <sz val="9"/>
            <color indexed="81"/>
            <rFont val="Tahoma"/>
            <family val="2"/>
          </rPr>
          <t>Hamish Colquhoun:</t>
        </r>
        <r>
          <rPr>
            <sz val="9"/>
            <color indexed="81"/>
            <rFont val="Tahoma"/>
            <family val="2"/>
          </rPr>
          <t xml:space="preserve">
Estimate from ESSP.</t>
        </r>
      </text>
    </comment>
    <comment ref="H214" authorId="1" shapeId="0" xr:uid="{00000000-0006-0000-0100-00005C000000}">
      <text>
        <r>
          <rPr>
            <b/>
            <sz val="9"/>
            <color indexed="81"/>
            <rFont val="Tahoma"/>
            <family val="2"/>
          </rPr>
          <t>Magda:</t>
        </r>
        <r>
          <rPr>
            <sz val="9"/>
            <color indexed="81"/>
            <rFont val="Tahoma"/>
            <family val="2"/>
          </rPr>
          <t xml:space="preserve">
IN MTEF 15/16, 100 schools per year and significantly lower unit cost - connected to fiber optic</t>
        </r>
      </text>
    </comment>
    <comment ref="E215" authorId="0" shapeId="0" xr:uid="{00000000-0006-0000-0100-00005D000000}">
      <text>
        <r>
          <rPr>
            <b/>
            <sz val="9"/>
            <color indexed="81"/>
            <rFont val="Tahoma"/>
            <family val="2"/>
          </rPr>
          <t>Hamish Colquhoun:</t>
        </r>
        <r>
          <rPr>
            <sz val="9"/>
            <color indexed="81"/>
            <rFont val="Tahoma"/>
            <family val="2"/>
          </rPr>
          <t xml:space="preserve">
From ESSP.</t>
        </r>
      </text>
    </comment>
    <comment ref="H223" authorId="1" shapeId="0" xr:uid="{00000000-0006-0000-0100-00005E000000}">
      <text>
        <r>
          <rPr>
            <b/>
            <sz val="9"/>
            <color indexed="81"/>
            <rFont val="Tahoma"/>
            <family val="2"/>
          </rPr>
          <t>Magda:</t>
        </r>
        <r>
          <rPr>
            <sz val="9"/>
            <color indexed="81"/>
            <rFont val="Tahoma"/>
            <family val="2"/>
          </rPr>
          <t xml:space="preserve">
150 secondary teachers will be trained. That is all, no money to install in schools</t>
        </r>
      </text>
    </comment>
    <comment ref="E235" authorId="0" shapeId="0" xr:uid="{00000000-0006-0000-0100-00005F000000}">
      <text>
        <r>
          <rPr>
            <b/>
            <sz val="9"/>
            <color indexed="81"/>
            <rFont val="Tahoma"/>
            <family val="2"/>
          </rPr>
          <t>Hamish Colquhoun:</t>
        </r>
        <r>
          <rPr>
            <sz val="9"/>
            <color indexed="81"/>
            <rFont val="Tahoma"/>
            <family val="2"/>
          </rPr>
          <t xml:space="preserve">
From MTEF.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Hamish Colquhoun</author>
    <author>Magda</author>
  </authors>
  <commentList>
    <comment ref="B3" authorId="0" shapeId="0" xr:uid="{00000000-0006-0000-0500-000001000000}">
      <text>
        <r>
          <rPr>
            <b/>
            <sz val="9"/>
            <color indexed="81"/>
            <rFont val="Tahoma"/>
            <family val="2"/>
          </rPr>
          <t>Hamish Colquhoun:</t>
        </r>
        <r>
          <rPr>
            <sz val="9"/>
            <color indexed="81"/>
            <rFont val="Tahoma"/>
            <family val="2"/>
          </rPr>
          <t xml:space="preserve">
Initial REB plan costing put 6.  But scenarios done by UNICEF include only Kinyarwanda.</t>
        </r>
      </text>
    </comment>
    <comment ref="B6" authorId="0" shapeId="0" xr:uid="{00000000-0006-0000-0500-000002000000}">
      <text>
        <r>
          <rPr>
            <b/>
            <sz val="9"/>
            <color indexed="81"/>
            <rFont val="Tahoma"/>
            <family val="2"/>
          </rPr>
          <t>Hamish Colquhoun:</t>
        </r>
        <r>
          <rPr>
            <sz val="9"/>
            <color indexed="81"/>
            <rFont val="Tahoma"/>
            <family val="2"/>
          </rPr>
          <t xml:space="preserve">
Note for ESSP number of subjects per student was set as 10 - presumably because although there are 13 possible subjects, not all students have to do every subject.</t>
        </r>
      </text>
    </comment>
    <comment ref="B20" authorId="0" shapeId="0" xr:uid="{00000000-0006-0000-0500-000003000000}">
      <text>
        <r>
          <rPr>
            <b/>
            <sz val="9"/>
            <color indexed="81"/>
            <rFont val="Tahoma"/>
            <family val="2"/>
          </rPr>
          <t>Hamish Colquhoun:</t>
        </r>
        <r>
          <rPr>
            <sz val="9"/>
            <color indexed="81"/>
            <rFont val="Tahoma"/>
            <family val="2"/>
          </rPr>
          <t xml:space="preserve">
Figure from OLPC on 11Dec14. Also note Nkubito estimate of 250,000 laptops currently in use.  Not yet given annual breakdown of when laptops received.</t>
        </r>
      </text>
    </comment>
    <comment ref="B21" authorId="1" shapeId="0" xr:uid="{00000000-0006-0000-0500-000004000000}">
      <text>
        <r>
          <rPr>
            <b/>
            <sz val="9"/>
            <color indexed="81"/>
            <rFont val="Tahoma"/>
            <family val="2"/>
          </rPr>
          <t>Magda:</t>
        </r>
        <r>
          <rPr>
            <sz val="9"/>
            <color indexed="81"/>
            <rFont val="Tahoma"/>
            <family val="2"/>
          </rPr>
          <t xml:space="preserve">
Eric, but asks that I check this with Nkubito.</t>
        </r>
      </text>
    </comment>
    <comment ref="C21" authorId="0" shapeId="0" xr:uid="{00000000-0006-0000-0500-000005000000}">
      <text>
        <r>
          <rPr>
            <b/>
            <sz val="9"/>
            <color indexed="81"/>
            <rFont val="Tahoma"/>
            <family val="2"/>
          </rPr>
          <t>Hamish Colquhoun:</t>
        </r>
        <r>
          <rPr>
            <sz val="9"/>
            <color indexed="81"/>
            <rFont val="Tahoma"/>
            <family val="2"/>
          </rPr>
          <t xml:space="preserve">
42533 From submitted budget 2015/16</t>
        </r>
      </text>
    </comment>
    <comment ref="B22" authorId="0" shapeId="0" xr:uid="{00000000-0006-0000-0500-000006000000}">
      <text>
        <r>
          <rPr>
            <b/>
            <sz val="9"/>
            <color indexed="81"/>
            <rFont val="Tahoma"/>
            <family val="2"/>
          </rPr>
          <t>Hamish Colquhoun:</t>
        </r>
        <r>
          <rPr>
            <sz val="9"/>
            <color indexed="81"/>
            <rFont val="Tahoma"/>
            <family val="2"/>
          </rPr>
          <t xml:space="preserve">
Until get data on age of existing stock of laptops, just assuming that they are spread evenly in terms of age.</t>
        </r>
      </text>
    </comment>
    <comment ref="B27" authorId="0" shapeId="0" xr:uid="{00000000-0006-0000-0500-000007000000}">
      <text>
        <r>
          <rPr>
            <b/>
            <sz val="9"/>
            <color indexed="81"/>
            <rFont val="Tahoma"/>
            <family val="2"/>
          </rPr>
          <t>Hamish Colquhoun:</t>
        </r>
        <r>
          <rPr>
            <sz val="9"/>
            <color indexed="81"/>
            <rFont val="Tahoma"/>
            <family val="2"/>
          </rPr>
          <t xml:space="preserve">
Assumed no increase in number of schools because enrolment will flatten out… (in reality number of schools may increase a little given trend over last few years).</t>
        </r>
      </text>
    </comment>
    <comment ref="A28" authorId="1" shapeId="0" xr:uid="{00000000-0006-0000-0500-000008000000}">
      <text>
        <r>
          <rPr>
            <b/>
            <sz val="9"/>
            <color indexed="81"/>
            <rFont val="Tahoma"/>
            <family val="2"/>
          </rPr>
          <t>Magda:</t>
        </r>
        <r>
          <rPr>
            <sz val="9"/>
            <color indexed="81"/>
            <rFont val="Tahoma"/>
            <family val="2"/>
          </rPr>
          <t xml:space="preserve">
Eric - 50 students per classroom, and 3 classes at least in each school for which provided - 150, plus teachers - 160.</t>
        </r>
      </text>
    </comment>
    <comment ref="B28" authorId="0" shapeId="0" xr:uid="{00000000-0006-0000-0500-000009000000}">
      <text>
        <r>
          <rPr>
            <b/>
            <sz val="9"/>
            <color indexed="81"/>
            <rFont val="Tahoma"/>
            <family val="2"/>
          </rPr>
          <t>Hamish Colquhoun:</t>
        </r>
        <r>
          <rPr>
            <sz val="9"/>
            <color indexed="81"/>
            <rFont val="Tahoma"/>
            <family val="2"/>
          </rPr>
          <t xml:space="preserve">
Nkubito estimate from 27Nov14. Based on average school size.</t>
        </r>
      </text>
    </comment>
    <comment ref="A32" authorId="0" shapeId="0" xr:uid="{00000000-0006-0000-0500-00000A000000}">
      <text>
        <r>
          <rPr>
            <b/>
            <sz val="9"/>
            <color indexed="81"/>
            <rFont val="Tahoma"/>
            <family val="2"/>
          </rPr>
          <t>Hamish Colquhoun:</t>
        </r>
        <r>
          <rPr>
            <sz val="9"/>
            <color indexed="81"/>
            <rFont val="Tahoma"/>
            <family val="2"/>
          </rPr>
          <t xml:space="preserve">
Wiring and deployment of full e-solution.</t>
        </r>
      </text>
    </comment>
    <comment ref="B33" authorId="0" shapeId="0" xr:uid="{00000000-0006-0000-0500-00000B000000}">
      <text>
        <r>
          <rPr>
            <b/>
            <sz val="9"/>
            <color indexed="81"/>
            <rFont val="Tahoma"/>
            <family val="2"/>
          </rPr>
          <t>Hamish Colquhoun:</t>
        </r>
        <r>
          <rPr>
            <sz val="9"/>
            <color indexed="81"/>
            <rFont val="Tahoma"/>
            <family val="2"/>
          </rPr>
          <t xml:space="preserve">
Figure from OLPC on 11Dec14.</t>
        </r>
      </text>
    </comment>
    <comment ref="B34" authorId="1" shapeId="0" xr:uid="{00000000-0006-0000-0500-00000C000000}">
      <text>
        <r>
          <rPr>
            <b/>
            <sz val="9"/>
            <color indexed="81"/>
            <rFont val="Tahoma"/>
            <family val="2"/>
          </rPr>
          <t>Magda:</t>
        </r>
        <r>
          <rPr>
            <sz val="9"/>
            <color indexed="81"/>
            <rFont val="Tahoma"/>
            <family val="2"/>
          </rPr>
          <t xml:space="preserve">
Tender in process. 210 new ones will be done this year.</t>
        </r>
      </text>
    </comment>
    <comment ref="C34" authorId="0" shapeId="0" xr:uid="{00000000-0006-0000-0500-00000D000000}">
      <text>
        <r>
          <rPr>
            <b/>
            <sz val="9"/>
            <color indexed="81"/>
            <rFont val="Tahoma"/>
            <family val="2"/>
          </rPr>
          <t>Hamish Colquhoun:</t>
        </r>
        <r>
          <rPr>
            <sz val="9"/>
            <color indexed="81"/>
            <rFont val="Tahoma"/>
            <family val="2"/>
          </rPr>
          <t xml:space="preserve">
From submitted budget 2015/16.</t>
        </r>
      </text>
    </comment>
    <comment ref="B39" authorId="0" shapeId="0" xr:uid="{00000000-0006-0000-0500-00000E000000}">
      <text>
        <r>
          <rPr>
            <b/>
            <sz val="9"/>
            <color indexed="81"/>
            <rFont val="Tahoma"/>
            <family val="2"/>
          </rPr>
          <t>Hamish Colquhoun:</t>
        </r>
        <r>
          <rPr>
            <sz val="9"/>
            <color indexed="81"/>
            <rFont val="Tahoma"/>
            <family val="2"/>
          </rPr>
          <t xml:space="preserve">
Estimate based on ESSP projection.  Need actual baseline.</t>
        </r>
      </text>
    </comment>
    <comment ref="C40" authorId="0" shapeId="0" xr:uid="{00000000-0006-0000-0500-00000F000000}">
      <text>
        <r>
          <rPr>
            <b/>
            <sz val="9"/>
            <color indexed="81"/>
            <rFont val="Tahoma"/>
            <family val="2"/>
          </rPr>
          <t>Hamish Colquhoun:</t>
        </r>
        <r>
          <rPr>
            <sz val="9"/>
            <color indexed="81"/>
            <rFont val="Tahoma"/>
            <family val="2"/>
          </rPr>
          <t xml:space="preserve">
Just 2,000 planned in budget for 2015/16 - this is not redressing balance with primary!!!</t>
        </r>
      </text>
    </comment>
    <comment ref="B41" authorId="0" shapeId="0" xr:uid="{00000000-0006-0000-0500-000010000000}">
      <text>
        <r>
          <rPr>
            <b/>
            <sz val="9"/>
            <color indexed="81"/>
            <rFont val="Tahoma"/>
            <family val="2"/>
          </rPr>
          <t>Hamish Colquhoun:</t>
        </r>
        <r>
          <rPr>
            <sz val="9"/>
            <color indexed="81"/>
            <rFont val="Tahoma"/>
            <family val="2"/>
          </rPr>
          <t xml:space="preserve">
Need actual stock numbers - here just assuming evenly split age.  Replacement required after 4 years.</t>
        </r>
      </text>
    </comment>
    <comment ref="A42" authorId="1" shapeId="0" xr:uid="{00000000-0006-0000-0500-000011000000}">
      <text>
        <r>
          <rPr>
            <b/>
            <sz val="9"/>
            <color indexed="81"/>
            <rFont val="Tahoma"/>
            <family val="2"/>
          </rPr>
          <t>Magda:</t>
        </r>
        <r>
          <rPr>
            <sz val="9"/>
            <color indexed="81"/>
            <rFont val="Tahoma"/>
            <family val="2"/>
          </rPr>
          <t xml:space="preserve">
2012/13 deployed 1320</t>
        </r>
      </text>
    </comment>
    <comment ref="B45" authorId="0" shapeId="0" xr:uid="{00000000-0006-0000-0500-000012000000}">
      <text>
        <r>
          <rPr>
            <b/>
            <sz val="9"/>
            <color indexed="81"/>
            <rFont val="Tahoma"/>
            <family val="2"/>
          </rPr>
          <t>Hamish Colquhoun:</t>
        </r>
        <r>
          <rPr>
            <sz val="9"/>
            <color indexed="81"/>
            <rFont val="Tahoma"/>
            <family val="2"/>
          </rPr>
          <t xml:space="preserve">
Projection based on 2013 baseline.  Number of secondary schools will increase because enrolment is increasing so fast.</t>
        </r>
      </text>
    </comment>
    <comment ref="A46" authorId="1" shapeId="0" xr:uid="{00000000-0006-0000-0500-000013000000}">
      <text>
        <r>
          <rPr>
            <b/>
            <sz val="9"/>
            <color indexed="81"/>
            <rFont val="Tahoma"/>
            <family val="2"/>
          </rPr>
          <t>Magda:</t>
        </r>
        <r>
          <rPr>
            <sz val="9"/>
            <color indexed="81"/>
            <rFont val="Tahoma"/>
            <family val="2"/>
          </rPr>
          <t xml:space="preserve">
providing 11 sets per school. 2012/13, deployed ….</t>
        </r>
      </text>
    </comment>
    <comment ref="A49" authorId="0" shapeId="0" xr:uid="{00000000-0006-0000-0500-000014000000}">
      <text>
        <r>
          <rPr>
            <b/>
            <sz val="9"/>
            <color indexed="81"/>
            <rFont val="Tahoma"/>
            <family val="2"/>
          </rPr>
          <t>Hamish Colquhoun:</t>
        </r>
        <r>
          <rPr>
            <sz val="9"/>
            <color indexed="81"/>
            <rFont val="Tahoma"/>
            <family val="2"/>
          </rPr>
          <t xml:space="preserve">
Wiring and deployment of full e-solution.</t>
        </r>
      </text>
    </comment>
    <comment ref="A50" authorId="1" shapeId="0" xr:uid="{00000000-0006-0000-0500-000015000000}">
      <text>
        <r>
          <rPr>
            <b/>
            <sz val="9"/>
            <color indexed="81"/>
            <rFont val="Tahoma"/>
            <family val="2"/>
          </rPr>
          <t>Magda:</t>
        </r>
        <r>
          <rPr>
            <sz val="9"/>
            <color indexed="81"/>
            <rFont val="Tahoma"/>
            <family val="2"/>
          </rPr>
          <t xml:space="preserve">
currently, in secondary school, no digital content. No servers. 
Besline conformed to be zero </t>
        </r>
      </text>
    </comment>
    <comment ref="B50" authorId="0" shapeId="0" xr:uid="{00000000-0006-0000-0500-000016000000}">
      <text>
        <r>
          <rPr>
            <b/>
            <sz val="9"/>
            <color indexed="81"/>
            <rFont val="Tahoma"/>
            <family val="2"/>
          </rPr>
          <t>Hamish Colquhoun:</t>
        </r>
        <r>
          <rPr>
            <sz val="9"/>
            <color indexed="81"/>
            <rFont val="Tahoma"/>
            <family val="2"/>
          </rPr>
          <t xml:space="preserve">
No information...</t>
        </r>
      </text>
    </comment>
    <comment ref="A56" authorId="0" shapeId="0" xr:uid="{00000000-0006-0000-0500-000017000000}">
      <text>
        <r>
          <rPr>
            <b/>
            <sz val="9"/>
            <color indexed="81"/>
            <rFont val="Tahoma"/>
            <family val="2"/>
          </rPr>
          <t>Hamish Colquhoun:</t>
        </r>
        <r>
          <rPr>
            <sz val="9"/>
            <color indexed="81"/>
            <rFont val="Tahoma"/>
            <family val="2"/>
          </rPr>
          <t xml:space="preserve">
In ESSP no broadband for primary schools...</t>
        </r>
      </text>
    </comment>
    <comment ref="B57" authorId="0" shapeId="0" xr:uid="{00000000-0006-0000-0500-000018000000}">
      <text>
        <r>
          <rPr>
            <b/>
            <sz val="9"/>
            <color indexed="81"/>
            <rFont val="Tahoma"/>
            <family val="2"/>
          </rPr>
          <t>Hamish Colquhoun:</t>
        </r>
        <r>
          <rPr>
            <sz val="9"/>
            <color indexed="81"/>
            <rFont val="Tahoma"/>
            <family val="2"/>
          </rPr>
          <t xml:space="preserve">
2013 EMIS.</t>
        </r>
      </text>
    </comment>
    <comment ref="B58" authorId="1" shapeId="0" xr:uid="{00000000-0006-0000-0500-000019000000}">
      <text>
        <r>
          <rPr>
            <b/>
            <sz val="9"/>
            <color indexed="81"/>
            <rFont val="Tahoma"/>
            <family val="2"/>
          </rPr>
          <t>Magda:</t>
        </r>
        <r>
          <rPr>
            <sz val="9"/>
            <color indexed="81"/>
            <rFont val="Tahoma"/>
            <family val="2"/>
          </rPr>
          <t xml:space="preserve">
Data REB ICT Sec.</t>
        </r>
      </text>
    </comment>
    <comment ref="B59" authorId="0" shapeId="0" xr:uid="{00000000-0006-0000-0500-00001A000000}">
      <text>
        <r>
          <rPr>
            <b/>
            <sz val="9"/>
            <color indexed="81"/>
            <rFont val="Tahoma"/>
            <family val="2"/>
          </rPr>
          <t>Hamish Colquhoun:</t>
        </r>
        <r>
          <rPr>
            <sz val="9"/>
            <color indexed="81"/>
            <rFont val="Tahoma"/>
            <family val="2"/>
          </rPr>
          <t xml:space="preserve">
2013 EMIS.</t>
        </r>
      </text>
    </comment>
    <comment ref="B64" authorId="0" shapeId="0" xr:uid="{00000000-0006-0000-0500-00001B000000}">
      <text>
        <r>
          <rPr>
            <b/>
            <sz val="9"/>
            <color indexed="81"/>
            <rFont val="Tahoma"/>
            <family val="2"/>
          </rPr>
          <t xml:space="preserve">Magda:
</t>
        </r>
        <r>
          <rPr>
            <sz val="9"/>
            <color indexed="81"/>
            <rFont val="Tahoma"/>
            <family val="2"/>
          </rPr>
          <t>data Benita 17.12.2014</t>
        </r>
      </text>
    </comment>
    <comment ref="H65" authorId="1" shapeId="0" xr:uid="{00000000-0006-0000-0500-00001C000000}">
      <text>
        <r>
          <rPr>
            <b/>
            <sz val="9"/>
            <color indexed="81"/>
            <rFont val="Tahoma"/>
            <family val="2"/>
          </rPr>
          <t>Magda:</t>
        </r>
        <r>
          <rPr>
            <sz val="9"/>
            <color indexed="81"/>
            <rFont val="Tahoma"/>
            <family val="2"/>
          </rPr>
          <t xml:space="preserve">
average from EMIS 2013</t>
        </r>
      </text>
    </comment>
    <comment ref="A66" authorId="0" shapeId="0" xr:uid="{00000000-0006-0000-0500-00001D000000}">
      <text>
        <r>
          <rPr>
            <b/>
            <sz val="9"/>
            <color indexed="81"/>
            <rFont val="Tahoma"/>
            <family val="2"/>
          </rPr>
          <t>Hamish Colquhoun:</t>
        </r>
        <r>
          <rPr>
            <sz val="9"/>
            <color indexed="81"/>
            <rFont val="Tahoma"/>
            <family val="2"/>
          </rPr>
          <t xml:space="preserve">
Lifespan assumed to be 4 years.</t>
        </r>
      </text>
    </comment>
    <comment ref="A70" authorId="1" shapeId="0" xr:uid="{00000000-0006-0000-0500-00001E000000}">
      <text>
        <r>
          <rPr>
            <b/>
            <sz val="9"/>
            <color indexed="81"/>
            <rFont val="Tahoma"/>
            <family val="2"/>
          </rPr>
          <t>Magda:</t>
        </r>
        <r>
          <rPr>
            <sz val="9"/>
            <color indexed="81"/>
            <rFont val="Tahoma"/>
            <family val="2"/>
          </rPr>
          <t xml:space="preserve">
Note that in EMIS, this number of kits is written as providing for 1039 schools. The assumption of 100 students per kit thus cannot be the same as in EMIS. Calculated to the right to give 793 students/kit</t>
        </r>
      </text>
    </comment>
    <comment ref="B70" authorId="0" shapeId="0" xr:uid="{00000000-0006-0000-0500-00001F000000}">
      <text>
        <r>
          <rPr>
            <b/>
            <sz val="9"/>
            <color indexed="81"/>
            <rFont val="Tahoma"/>
            <family val="2"/>
          </rPr>
          <t>Hamish Colquhoun:</t>
        </r>
        <r>
          <rPr>
            <sz val="9"/>
            <color indexed="81"/>
            <rFont val="Tahoma"/>
            <family val="2"/>
          </rPr>
          <t xml:space="preserve">
Oct12 S&amp;T/ICT meeting decided should be 100 per kit.</t>
        </r>
      </text>
    </comment>
    <comment ref="E73" authorId="1" shapeId="0" xr:uid="{00000000-0006-0000-0500-000020000000}">
      <text>
        <r>
          <rPr>
            <b/>
            <sz val="9"/>
            <color indexed="81"/>
            <rFont val="Tahoma"/>
            <family val="2"/>
          </rPr>
          <t>Magda:</t>
        </r>
        <r>
          <rPr>
            <sz val="9"/>
            <color indexed="81"/>
            <rFont val="Tahoma"/>
            <family val="2"/>
          </rPr>
          <t xml:space="preserve">
ESSP target here is 61%</t>
        </r>
      </text>
    </comment>
    <comment ref="B76" authorId="0" shapeId="0" xr:uid="{00000000-0006-0000-0500-000021000000}">
      <text>
        <r>
          <rPr>
            <b/>
            <sz val="9"/>
            <color indexed="81"/>
            <rFont val="Tahoma"/>
            <family val="2"/>
          </rPr>
          <t xml:space="preserve">Magda:
</t>
        </r>
        <r>
          <rPr>
            <sz val="9"/>
            <color indexed="81"/>
            <rFont val="Tahoma"/>
            <family val="2"/>
          </rPr>
          <t>data Benita 17.12.2014</t>
        </r>
      </text>
    </comment>
    <comment ref="B77" authorId="1" shapeId="0" xr:uid="{00000000-0006-0000-0500-000022000000}">
      <text>
        <r>
          <rPr>
            <b/>
            <sz val="9"/>
            <color indexed="81"/>
            <rFont val="Tahoma"/>
            <family val="2"/>
          </rPr>
          <t>Magda:</t>
        </r>
        <r>
          <rPr>
            <sz val="9"/>
            <color indexed="81"/>
            <rFont val="Tahoma"/>
            <family val="2"/>
          </rPr>
          <t xml:space="preserve">
In 2013 (EMIS), 1037 schools were provided for. </t>
        </r>
      </text>
    </comment>
    <comment ref="H77" authorId="1" shapeId="0" xr:uid="{00000000-0006-0000-0500-000023000000}">
      <text>
        <r>
          <rPr>
            <b/>
            <sz val="9"/>
            <color indexed="81"/>
            <rFont val="Tahoma"/>
            <family val="2"/>
          </rPr>
          <t>Magda:</t>
        </r>
        <r>
          <rPr>
            <sz val="9"/>
            <color indexed="81"/>
            <rFont val="Tahoma"/>
            <family val="2"/>
          </rPr>
          <t xml:space="preserve">
average from EMIS 2013</t>
        </r>
      </text>
    </comment>
    <comment ref="A78" authorId="0" shapeId="0" xr:uid="{00000000-0006-0000-0500-000024000000}">
      <text>
        <r>
          <rPr>
            <b/>
            <sz val="9"/>
            <color indexed="81"/>
            <rFont val="Tahoma"/>
            <family val="2"/>
          </rPr>
          <t>Hamish Colquhoun:</t>
        </r>
        <r>
          <rPr>
            <sz val="9"/>
            <color indexed="81"/>
            <rFont val="Tahoma"/>
            <family val="2"/>
          </rPr>
          <t xml:space="preserve">
Lifespan assumed to be 4 years.</t>
        </r>
      </text>
    </comment>
    <comment ref="B78" authorId="0" shapeId="0" xr:uid="{00000000-0006-0000-0500-000025000000}">
      <text>
        <r>
          <rPr>
            <b/>
            <sz val="9"/>
            <color indexed="81"/>
            <rFont val="Tahoma"/>
            <family val="2"/>
          </rPr>
          <t xml:space="preserve">Magda:
</t>
        </r>
        <r>
          <rPr>
            <sz val="9"/>
            <color indexed="81"/>
            <rFont val="Tahoma"/>
            <family val="2"/>
          </rPr>
          <t>In 2012 EMIS, 833 schools provided for.</t>
        </r>
      </text>
    </comment>
    <comment ref="A82" authorId="1" shapeId="0" xr:uid="{00000000-0006-0000-0500-000026000000}">
      <text>
        <r>
          <rPr>
            <b/>
            <sz val="9"/>
            <color indexed="81"/>
            <rFont val="Tahoma"/>
            <family val="2"/>
          </rPr>
          <t>Magda:</t>
        </r>
        <r>
          <rPr>
            <sz val="9"/>
            <color indexed="81"/>
            <rFont val="Tahoma"/>
            <family val="2"/>
          </rPr>
          <t xml:space="preserve">
Note that in EMIS, this number of kits is written as providing for 1080 schools. The assumption of 100 students per kit thus cannot be the same as in EMIS. Calculated to the right to give 230 students/kit</t>
        </r>
      </text>
    </comment>
    <comment ref="E85" authorId="1" shapeId="0" xr:uid="{00000000-0006-0000-0500-000027000000}">
      <text>
        <r>
          <rPr>
            <b/>
            <sz val="9"/>
            <color indexed="81"/>
            <rFont val="Tahoma"/>
            <family val="2"/>
          </rPr>
          <t>Magda:</t>
        </r>
        <r>
          <rPr>
            <sz val="9"/>
            <color indexed="81"/>
            <rFont val="Tahoma"/>
            <family val="2"/>
          </rPr>
          <t xml:space="preserve">
ESSP target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Hamish Colquhoun</author>
  </authors>
  <commentList>
    <comment ref="B24" authorId="0" shapeId="0" xr:uid="{00000000-0006-0000-0600-000001000000}">
      <text>
        <r>
          <rPr>
            <b/>
            <sz val="9"/>
            <color indexed="81"/>
            <rFont val="Tahoma"/>
            <family val="2"/>
          </rPr>
          <t>Hamish Colquhoun:</t>
        </r>
        <r>
          <rPr>
            <sz val="9"/>
            <color indexed="81"/>
            <rFont val="Tahoma"/>
            <family val="2"/>
          </rPr>
          <t xml:space="preserve">
Data from Benita.  
</t>
        </r>
        <r>
          <rPr>
            <b/>
            <sz val="9"/>
            <color indexed="81"/>
            <rFont val="Tahoma"/>
            <family val="2"/>
          </rPr>
          <t>Magda:</t>
        </r>
        <r>
          <rPr>
            <sz val="9"/>
            <color indexed="81"/>
            <rFont val="Tahoma"/>
            <family val="2"/>
          </rPr>
          <t xml:space="preserve">
This includes private.</t>
        </r>
      </text>
    </comment>
    <comment ref="E31" authorId="0" shapeId="0" xr:uid="{00000000-0006-0000-0600-000002000000}">
      <text>
        <r>
          <rPr>
            <b/>
            <sz val="9"/>
            <color indexed="81"/>
            <rFont val="Tahoma"/>
            <family val="2"/>
          </rPr>
          <t>Hamish Colquhoun:</t>
        </r>
        <r>
          <rPr>
            <sz val="9"/>
            <color indexed="81"/>
            <rFont val="Tahoma"/>
            <family val="2"/>
          </rPr>
          <t xml:space="preserve">
2013 EMIS.  Avoiding projecting number of schools, although this will probably increase for secondary as enrolment increases, unless school size significantly grows as well.</t>
        </r>
      </text>
    </comment>
    <comment ref="B52" authorId="0" shapeId="0" xr:uid="{00000000-0006-0000-0600-000003000000}">
      <text>
        <r>
          <rPr>
            <b/>
            <sz val="9"/>
            <color indexed="81"/>
            <rFont val="Tahoma"/>
            <family val="2"/>
          </rPr>
          <t>Hamish Colquhoun:</t>
        </r>
        <r>
          <rPr>
            <sz val="9"/>
            <color indexed="81"/>
            <rFont val="Tahoma"/>
            <family val="2"/>
          </rPr>
          <t xml:space="preserve">
From EMIS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Hamish</author>
    <author>Georgina Rawle</author>
    <author>Laura Brannelly</author>
    <author>Hamish Colquhoun</author>
    <author>Magda</author>
  </authors>
  <commentList>
    <comment ref="F26" authorId="0" shapeId="0" xr:uid="{00000000-0006-0000-0700-000001000000}">
      <text>
        <r>
          <rPr>
            <b/>
            <sz val="8"/>
            <color indexed="81"/>
            <rFont val="Tahoma"/>
            <family val="2"/>
          </rPr>
          <t>Hamish:</t>
        </r>
        <r>
          <rPr>
            <sz val="8"/>
            <color indexed="81"/>
            <rFont val="Tahoma"/>
            <family val="2"/>
          </rPr>
          <t xml:space="preserve">
PS - Nov12 management meeting - Enrolment growth target more politically acceptable than target of just 33% for GER.</t>
        </r>
      </text>
    </comment>
    <comment ref="C30" authorId="0" shapeId="0" xr:uid="{00000000-0006-0000-0700-000002000000}">
      <text>
        <r>
          <rPr>
            <b/>
            <sz val="8"/>
            <color indexed="81"/>
            <rFont val="Tahoma"/>
            <family val="2"/>
          </rPr>
          <t>Hamish:</t>
        </r>
        <r>
          <rPr>
            <sz val="8"/>
            <color indexed="81"/>
            <rFont val="Tahoma"/>
            <family val="2"/>
          </rPr>
          <t xml:space="preserve">
i.e. Enrolment growth that will happen regardless of government/community support</t>
        </r>
      </text>
    </comment>
    <comment ref="E37" authorId="1" shapeId="0" xr:uid="{00000000-0006-0000-0700-000003000000}">
      <text>
        <r>
          <rPr>
            <sz val="8"/>
            <color indexed="81"/>
            <rFont val="Tahoma"/>
            <family val="2"/>
          </rPr>
          <t>Gross entry rate=new entrants /children aged 7.</t>
        </r>
      </text>
    </comment>
    <comment ref="D38" authorId="2" shapeId="0" xr:uid="{00000000-0006-0000-0700-000004000000}">
      <text>
        <r>
          <rPr>
            <sz val="8"/>
            <color indexed="81"/>
            <rFont val="Tahoma"/>
            <family val="2"/>
          </rPr>
          <t>Rep rate t-1 = number of repeater in year t/ total enrolment in t-1
2010 Rep rate t-1 = 2009 rep rate</t>
        </r>
      </text>
    </comment>
    <comment ref="L38" authorId="3" shapeId="0" xr:uid="{00000000-0006-0000-0700-000005000000}">
      <text>
        <r>
          <rPr>
            <b/>
            <sz val="9"/>
            <color indexed="81"/>
            <rFont val="Tahoma"/>
            <family val="2"/>
          </rPr>
          <t>Hamish Colquhoun:</t>
        </r>
        <r>
          <rPr>
            <sz val="9"/>
            <color indexed="81"/>
            <rFont val="Tahoma"/>
            <family val="2"/>
          </rPr>
          <t xml:space="preserve">
Assumption for sake of calculating Gross Entry Rate.  Magda - please try to get actual figure from EMIS.</t>
        </r>
      </text>
    </comment>
    <comment ref="D59" authorId="0" shapeId="0" xr:uid="{00000000-0006-0000-0700-000006000000}">
      <text>
        <r>
          <rPr>
            <b/>
            <sz val="8"/>
            <color indexed="81"/>
            <rFont val="Tahoma"/>
            <family val="2"/>
          </rPr>
          <t>Hamish:</t>
        </r>
        <r>
          <rPr>
            <sz val="8"/>
            <color indexed="81"/>
            <rFont val="Tahoma"/>
            <family val="2"/>
          </rPr>
          <t xml:space="preserve">
2013 EMIS - 2012 transition rate.  Note this statistic has been collapsing in last few years from nearly 95%!</t>
        </r>
      </text>
    </comment>
    <comment ref="D109" authorId="3" shapeId="0" xr:uid="{00000000-0006-0000-0700-000007000000}">
      <text>
        <r>
          <rPr>
            <b/>
            <sz val="9"/>
            <color indexed="81"/>
            <rFont val="Tahoma"/>
            <family val="2"/>
          </rPr>
          <t>Hamish Colquhoun:</t>
        </r>
        <r>
          <rPr>
            <sz val="9"/>
            <color indexed="81"/>
            <rFont val="Tahoma"/>
            <family val="2"/>
          </rPr>
          <t xml:space="preserve">
No broken down EMIS data available, but for size of S4 cohort to be constant promotion rate from S3 must be much higher.</t>
        </r>
      </text>
    </comment>
    <comment ref="E132" authorId="3" shapeId="0" xr:uid="{00000000-0006-0000-0700-000008000000}">
      <text>
        <r>
          <rPr>
            <b/>
            <sz val="9"/>
            <color indexed="81"/>
            <rFont val="Tahoma"/>
            <family val="2"/>
          </rPr>
          <t>Hamish Colquhoun:</t>
        </r>
        <r>
          <rPr>
            <sz val="9"/>
            <color indexed="81"/>
            <rFont val="Tahoma"/>
            <family val="2"/>
          </rPr>
          <t xml:space="preserve">
From EMIS 2013.</t>
        </r>
      </text>
    </comment>
    <comment ref="F132" authorId="3" shapeId="0" xr:uid="{00000000-0006-0000-0700-000009000000}">
      <text>
        <r>
          <rPr>
            <b/>
            <sz val="9"/>
            <color indexed="81"/>
            <rFont val="Tahoma"/>
            <family val="2"/>
          </rPr>
          <t>Hamish Colquhoun:</t>
        </r>
        <r>
          <rPr>
            <sz val="9"/>
            <color indexed="81"/>
            <rFont val="Tahoma"/>
            <family val="2"/>
          </rPr>
          <t xml:space="preserve">
Of those promoting from S3, what % go to US.</t>
        </r>
      </text>
    </comment>
    <comment ref="C155" authorId="0" shapeId="0" xr:uid="{00000000-0006-0000-0700-00000A000000}">
      <text>
        <r>
          <rPr>
            <b/>
            <sz val="8"/>
            <color indexed="81"/>
            <rFont val="Tahoma"/>
            <family val="2"/>
          </rPr>
          <t>Hamish:</t>
        </r>
        <r>
          <rPr>
            <sz val="8"/>
            <color indexed="81"/>
            <rFont val="Tahoma"/>
            <family val="2"/>
          </rPr>
          <t xml:space="preserve">
Not determined by number of S3 students unless clear incentives from government for private expansion... Just exogenous growth with economic growth...</t>
        </r>
      </text>
    </comment>
    <comment ref="F155" authorId="0" shapeId="0" xr:uid="{00000000-0006-0000-0700-00000B000000}">
      <text>
        <r>
          <rPr>
            <b/>
            <sz val="8"/>
            <color indexed="81"/>
            <rFont val="Tahoma"/>
            <family val="2"/>
          </rPr>
          <t>Hamish:</t>
        </r>
        <r>
          <rPr>
            <sz val="8"/>
            <color indexed="81"/>
            <rFont val="Tahoma"/>
            <family val="2"/>
          </rPr>
          <t xml:space="preserve">
Some shrinkage if free 12YBE means students who would have gone private chose to go public.</t>
        </r>
      </text>
    </comment>
    <comment ref="N184" authorId="0" shapeId="0" xr:uid="{00000000-0006-0000-0700-00000C000000}">
      <text>
        <r>
          <rPr>
            <b/>
            <sz val="8"/>
            <color indexed="81"/>
            <rFont val="Tahoma"/>
            <family val="2"/>
          </rPr>
          <t>Hamish:</t>
        </r>
        <r>
          <rPr>
            <sz val="8"/>
            <color indexed="81"/>
            <rFont val="Tahoma"/>
            <family val="2"/>
          </rPr>
          <t xml:space="preserve">
Centres required to accommodate 2014 enrolment</t>
        </r>
      </text>
    </comment>
    <comment ref="E190" authorId="4" shapeId="0" xr:uid="{00000000-0006-0000-0700-00000D000000}">
      <text>
        <r>
          <rPr>
            <b/>
            <sz val="9"/>
            <color indexed="81"/>
            <rFont val="Tahoma"/>
            <family val="2"/>
          </rPr>
          <t>Magda:</t>
        </r>
        <r>
          <rPr>
            <sz val="9"/>
            <color indexed="81"/>
            <rFont val="Tahoma"/>
            <family val="2"/>
          </rPr>
          <t xml:space="preserve">
2013 EMIS</t>
        </r>
      </text>
    </comment>
    <comment ref="L190" authorId="3" shapeId="0" xr:uid="{00000000-0006-0000-0700-00000E000000}">
      <text>
        <r>
          <rPr>
            <b/>
            <sz val="9"/>
            <color indexed="81"/>
            <rFont val="Tahoma"/>
            <family val="2"/>
          </rPr>
          <t>Hamish Colquhoun:</t>
        </r>
        <r>
          <rPr>
            <sz val="9"/>
            <color indexed="81"/>
            <rFont val="Tahoma"/>
            <family val="2"/>
          </rPr>
          <t xml:space="preserve">
From EMIS 2013</t>
        </r>
      </text>
    </comment>
    <comment ref="M191" authorId="3" shapeId="0" xr:uid="{00000000-0006-0000-0700-00000F000000}">
      <text>
        <r>
          <rPr>
            <b/>
            <sz val="9"/>
            <color indexed="81"/>
            <rFont val="Tahoma"/>
            <family val="2"/>
          </rPr>
          <t>Hamish Colquhoun:</t>
        </r>
        <r>
          <rPr>
            <sz val="9"/>
            <color indexed="81"/>
            <rFont val="Tahoma"/>
            <family val="2"/>
          </rPr>
          <t xml:space="preserve">
From Janvier 11Dec14.  1082 (built already in 2014)+ 527 (building now)</t>
        </r>
      </text>
    </comment>
    <comment ref="N191" authorId="3" shapeId="0" xr:uid="{00000000-0006-0000-0700-000010000000}">
      <text>
        <r>
          <rPr>
            <b/>
            <sz val="9"/>
            <color indexed="81"/>
            <rFont val="Tahoma"/>
            <family val="2"/>
          </rPr>
          <t>Hamish Colquhoun:</t>
        </r>
        <r>
          <rPr>
            <sz val="9"/>
            <color indexed="81"/>
            <rFont val="Tahoma"/>
            <family val="2"/>
          </rPr>
          <t xml:space="preserve">
This is what is in requested MTEF, apparently all for primary not secondary.  2015/16 budget year for building classrooms ready for 2016 academic year?</t>
        </r>
      </text>
    </comment>
    <comment ref="N192" authorId="3" shapeId="0" xr:uid="{00000000-0006-0000-0700-000011000000}">
      <text>
        <r>
          <rPr>
            <b/>
            <sz val="9"/>
            <color indexed="81"/>
            <rFont val="Tahoma"/>
            <family val="2"/>
          </rPr>
          <t>Hamish Colquhoun:</t>
        </r>
        <r>
          <rPr>
            <sz val="9"/>
            <color indexed="81"/>
            <rFont val="Tahoma"/>
            <family val="2"/>
          </rPr>
          <t xml:space="preserve">
This is what is in requested MTEF, apparently all for primary not secondary.  2015/16 budget year for building classrooms ready for 2016 academic year?</t>
        </r>
      </text>
    </comment>
    <comment ref="L196" authorId="3" shapeId="0" xr:uid="{00000000-0006-0000-0700-000012000000}">
      <text>
        <r>
          <rPr>
            <b/>
            <sz val="9"/>
            <color indexed="81"/>
            <rFont val="Tahoma"/>
            <family val="2"/>
          </rPr>
          <t>Hamish Colquhoun:</t>
        </r>
        <r>
          <rPr>
            <sz val="9"/>
            <color indexed="81"/>
            <rFont val="Tahoma"/>
            <family val="2"/>
          </rPr>
          <t xml:space="preserve">
EMIS 2013</t>
        </r>
      </text>
    </comment>
  </commentList>
</comments>
</file>

<file path=xl/sharedStrings.xml><?xml version="1.0" encoding="utf-8"?>
<sst xmlns="http://schemas.openxmlformats.org/spreadsheetml/2006/main" count="1890" uniqueCount="877">
  <si>
    <t>Code</t>
  </si>
  <si>
    <t>Output / Activity</t>
  </si>
  <si>
    <t>Indicator</t>
  </si>
  <si>
    <t>Unit</t>
  </si>
  <si>
    <t>Cost per year</t>
  </si>
  <si>
    <t>Target Quantity</t>
  </si>
  <si>
    <t>Technical Coordination</t>
  </si>
  <si>
    <t>Source of funding</t>
  </si>
  <si>
    <t>GoR</t>
  </si>
  <si>
    <t>PIU/MOH</t>
  </si>
  <si>
    <t>SSF/HIV</t>
  </si>
  <si>
    <t>1.1.1</t>
  </si>
  <si>
    <t>1.1.2</t>
  </si>
  <si>
    <t>2015/16 - 2017/18 EDUCATION SECTOR ACTION PLAN</t>
  </si>
  <si>
    <t>SUMMARY OF COSTING BY SOURCE</t>
  </si>
  <si>
    <t>Library rooms</t>
  </si>
  <si>
    <t>Science laboratories</t>
  </si>
  <si>
    <t>Dormitories</t>
  </si>
  <si>
    <t>Multi-purpose hall</t>
  </si>
  <si>
    <t>Dining halls</t>
  </si>
  <si>
    <t>Storey library</t>
  </si>
  <si>
    <t>Fences</t>
  </si>
  <si>
    <t>Playgrounds</t>
  </si>
  <si>
    <t>Computer lab</t>
  </si>
  <si>
    <t>Learning Achievement in Rwandan Schools (LARS)</t>
  </si>
  <si>
    <t>ICT clubs created in schools</t>
  </si>
  <si>
    <t>Increase access to information through Digital Library</t>
  </si>
  <si>
    <t>Construction and equipping standard infrastructure</t>
  </si>
  <si>
    <t>Rehabilitation and maintenance of existing infrastructure</t>
  </si>
  <si>
    <t>Creation and use of a database of all learners with special needs</t>
  </si>
  <si>
    <t>Supervision and monitoring of training through school visits</t>
  </si>
  <si>
    <t>Follow up and support to TTC and CoE lecturers</t>
  </si>
  <si>
    <t>Registration and creation of database of candidates</t>
  </si>
  <si>
    <t>Examinations items development for the new curriculum</t>
  </si>
  <si>
    <t>Printing and storage of examinations</t>
  </si>
  <si>
    <t>Combatting exams malpractice</t>
  </si>
  <si>
    <t>Administration of national examinations</t>
  </si>
  <si>
    <t>Marking of national examinations</t>
  </si>
  <si>
    <t>Marks processing and publication of marks</t>
  </si>
  <si>
    <t>Conducting a detailed analysis of candidates performance</t>
  </si>
  <si>
    <t>Certification and students orientation</t>
  </si>
  <si>
    <t>Science competition among secondary school students</t>
  </si>
  <si>
    <t>Schools</t>
  </si>
  <si>
    <t>Conduct summative inspections</t>
  </si>
  <si>
    <t>Training of DEOs, SEOs and Head Teachers to use inspection tools</t>
  </si>
  <si>
    <t>Administer English proficiency test to teachers</t>
  </si>
  <si>
    <t>Train science teachers in the use of lab materials</t>
  </si>
  <si>
    <t>Promote School Based In-Service Training through cascade training for facilitators</t>
  </si>
  <si>
    <t>Train mathematics teachers</t>
  </si>
  <si>
    <t>Set up a child friendly school to promote inclusive education</t>
  </si>
  <si>
    <t>Train teachers in career guidance and counselling</t>
  </si>
  <si>
    <t>Construction and equipping of a reference science laboratory at REB</t>
  </si>
  <si>
    <t>Train DEOs, SEOs and Head Teachers on the teacher statute</t>
  </si>
  <si>
    <t>To provide cows to the best performing teachers to improve their welfare</t>
  </si>
  <si>
    <t>To provide laptops to the best performing teachers to help them prepare lessons</t>
  </si>
  <si>
    <t>Train teachers in National Service (Itorero ry'Igihugu)</t>
  </si>
  <si>
    <t>Train teacher cooperatives in cooperative management</t>
  </si>
  <si>
    <t>Develop, distribute and monitor school leadership standards and guides</t>
  </si>
  <si>
    <t>Induction and training of school leaders</t>
  </si>
  <si>
    <t>Training school leaders on school collaboration</t>
  </si>
  <si>
    <t>To support school leaders to use ICT by a student information system (SIS)</t>
  </si>
  <si>
    <t>Recovering study loans through inspection and automation of loan repayment</t>
  </si>
  <si>
    <t>Raising awareness of loan recovery activities to all employers and loan beneficiaries</t>
  </si>
  <si>
    <t>Training of lab technicians on lab organisation and management</t>
  </si>
  <si>
    <t>Science and ICT labs equipped with equipment and materials including chemicals</t>
  </si>
  <si>
    <t>Establish mechanism to refurbish old ICT hardware</t>
  </si>
  <si>
    <t>Schools adopted and sponsored by telecommunication operators</t>
  </si>
  <si>
    <t>Facilitate acquisition of ICT tools for teachers</t>
  </si>
  <si>
    <t>Develop teachers capacity in ICT</t>
  </si>
  <si>
    <t>Create synergy between policy makers, academia and industry</t>
  </si>
  <si>
    <t>Print and distribute functional adult literacy curriculum</t>
  </si>
  <si>
    <t>Train TOT to train adult literacy instructors</t>
  </si>
  <si>
    <t>Monitoring and evaluation of TOT</t>
  </si>
  <si>
    <t>Printing and distribution of LTMs for adult literacy centres</t>
  </si>
  <si>
    <t>Train adult literacy instructors</t>
  </si>
  <si>
    <t>Train adult literacy instructors in teaching people with disabilities</t>
  </si>
  <si>
    <t>Establish model community libraries with reading materials</t>
  </si>
  <si>
    <t>Computers</t>
  </si>
  <si>
    <t>Laptops</t>
  </si>
  <si>
    <t>Teachers</t>
  </si>
  <si>
    <t>Line item</t>
  </si>
  <si>
    <t>Subjects</t>
  </si>
  <si>
    <t>Develop and update knowledge management system</t>
  </si>
  <si>
    <t>Scale up and develop REB research capacity</t>
  </si>
  <si>
    <t>Improve REB ICT infrastructure</t>
  </si>
  <si>
    <t>Rehabilitation of office premises</t>
  </si>
  <si>
    <t>Monitor REB planned activities through field visits</t>
  </si>
  <si>
    <t>Annual evaluation of REB performance</t>
  </si>
  <si>
    <t>Infrastructure and facilities in place</t>
  </si>
  <si>
    <t>Strategic Objective/ REB Output</t>
  </si>
  <si>
    <t>Improved learning outcomes through a world class curriculum</t>
  </si>
  <si>
    <t>Increased equitable access for students with special educational needs</t>
  </si>
  <si>
    <t>Development and monitoring of relevant national standards</t>
  </si>
  <si>
    <t>Improved learning outcomes in science, technology and innovation</t>
  </si>
  <si>
    <t xml:space="preserve">Programme 1: Education quality and Standards </t>
  </si>
  <si>
    <t>Sub-programme 1.1: EQS School Construction</t>
  </si>
  <si>
    <t>1.1.7</t>
  </si>
  <si>
    <t>1.1.8</t>
  </si>
  <si>
    <t>1.1.9</t>
  </si>
  <si>
    <t>1.1.10</t>
  </si>
  <si>
    <t>1.1.11</t>
  </si>
  <si>
    <t>1.1.12</t>
  </si>
  <si>
    <t>1.1.13</t>
  </si>
  <si>
    <t>1.1.14</t>
  </si>
  <si>
    <t>1.1.15</t>
  </si>
  <si>
    <t>1.1.16</t>
  </si>
  <si>
    <t>1.1.17</t>
  </si>
  <si>
    <t>Sub-programme 1.2: EQS School Inspectorate</t>
  </si>
  <si>
    <t>1.2.1</t>
  </si>
  <si>
    <t>1.2.2</t>
  </si>
  <si>
    <t>1.2.3</t>
  </si>
  <si>
    <t>1.2.4</t>
  </si>
  <si>
    <t>1.2.5</t>
  </si>
  <si>
    <t>1.2.6</t>
  </si>
  <si>
    <t>Programme 2: Curricula and Pedagogical Materials</t>
  </si>
  <si>
    <t>Sub-programme 2.1: CPMD Special Needs</t>
  </si>
  <si>
    <t>Sub-programme 2.2: CPMD Quality</t>
  </si>
  <si>
    <t>Programme 3: Examinations and Accreditation</t>
  </si>
  <si>
    <t>2.1.1</t>
  </si>
  <si>
    <t>2.2.1</t>
  </si>
  <si>
    <t>2.2.2</t>
  </si>
  <si>
    <t>2.2.3</t>
  </si>
  <si>
    <t>2.3.1</t>
  </si>
  <si>
    <t>2.3.2</t>
  </si>
  <si>
    <t>2.4.1</t>
  </si>
  <si>
    <t>Programme 4: Teacher Development and Management</t>
  </si>
  <si>
    <t>Programme 5: High Education Student loan</t>
  </si>
  <si>
    <t> Programme 6: ICT in Education and Open distance and e-Learning</t>
  </si>
  <si>
    <t>2.4.2</t>
  </si>
  <si>
    <t>2.4.3</t>
  </si>
  <si>
    <t>2.5.1</t>
  </si>
  <si>
    <t>2.5.2</t>
  </si>
  <si>
    <t>2.5.3</t>
  </si>
  <si>
    <t>2.5.4</t>
  </si>
  <si>
    <t>2.5.5</t>
  </si>
  <si>
    <t>2.5.6</t>
  </si>
  <si>
    <t>3.1.1</t>
  </si>
  <si>
    <t>3.1.2</t>
  </si>
  <si>
    <t>3.1.3</t>
  </si>
  <si>
    <t>3.1.4</t>
  </si>
  <si>
    <t>3.1.5</t>
  </si>
  <si>
    <t>3.1.6</t>
  </si>
  <si>
    <t>3.1.7</t>
  </si>
  <si>
    <t>3.1.8</t>
  </si>
  <si>
    <t>3.1.9</t>
  </si>
  <si>
    <t>3.1.10</t>
  </si>
  <si>
    <t>3.1.11</t>
  </si>
  <si>
    <t>4.1.1</t>
  </si>
  <si>
    <t>4.1.2</t>
  </si>
  <si>
    <t>4.1.3</t>
  </si>
  <si>
    <t>4.1.6</t>
  </si>
  <si>
    <t>4.1.8</t>
  </si>
  <si>
    <t>4.1.10</t>
  </si>
  <si>
    <t>4.1.11</t>
  </si>
  <si>
    <t>4.1.12</t>
  </si>
  <si>
    <t>4.1.13</t>
  </si>
  <si>
    <t>4.1.14</t>
  </si>
  <si>
    <t>4.1.15</t>
  </si>
  <si>
    <t>4.1.16</t>
  </si>
  <si>
    <t>4.1.17</t>
  </si>
  <si>
    <t>4.1.19</t>
  </si>
  <si>
    <t>4.1.20</t>
  </si>
  <si>
    <t>5.1.1</t>
  </si>
  <si>
    <t>5.1.2</t>
  </si>
  <si>
    <t>5.1.3</t>
  </si>
  <si>
    <t>6.1.1</t>
  </si>
  <si>
    <t>6.1.2</t>
  </si>
  <si>
    <t>6.1.3</t>
  </si>
  <si>
    <t>6.1.4</t>
  </si>
  <si>
    <t>6.1.5</t>
  </si>
  <si>
    <t>6.1.6</t>
  </si>
  <si>
    <t>6.1.7</t>
  </si>
  <si>
    <t>6.1.8</t>
  </si>
  <si>
    <t>6.1.9</t>
  </si>
  <si>
    <t>6.1.10</t>
  </si>
  <si>
    <t>Improved opportunities for adults to develop literacy, numeracy and other key skills</t>
  </si>
  <si>
    <t>An assessment system that is valid for the revised curriculum</t>
  </si>
  <si>
    <t>Qualified, suitably skilled and motivated teachers</t>
  </si>
  <si>
    <t>Increased equitable access to affordable, relevant higher education.</t>
  </si>
  <si>
    <t>ICT effectively supporting improved quality of teaching and learning</t>
  </si>
  <si>
    <t>Improved administrative and management support services</t>
  </si>
  <si>
    <t>People trained</t>
  </si>
  <si>
    <t>Lecturers supported</t>
  </si>
  <si>
    <t>Labs</t>
  </si>
  <si>
    <t>Books printed</t>
  </si>
  <si>
    <t>Libraries</t>
  </si>
  <si>
    <t>Cows</t>
  </si>
  <si>
    <t>Examination items</t>
  </si>
  <si>
    <t>PROJECTIONS OF STUDENTS AND TEACHERS BY SCHOOL LEVEL</t>
  </si>
  <si>
    <t>Pre-primary</t>
  </si>
  <si>
    <t>Tot</t>
  </si>
  <si>
    <t>Students</t>
  </si>
  <si>
    <t>P1</t>
  </si>
  <si>
    <t>P2</t>
  </si>
  <si>
    <t>P3</t>
  </si>
  <si>
    <t>P4</t>
  </si>
  <si>
    <t>P5</t>
  </si>
  <si>
    <t>P6</t>
  </si>
  <si>
    <t>S1</t>
  </si>
  <si>
    <t>S2</t>
  </si>
  <si>
    <t>S3</t>
  </si>
  <si>
    <t>S4</t>
  </si>
  <si>
    <t>S5</t>
  </si>
  <si>
    <t>S6</t>
  </si>
  <si>
    <t>2015/16</t>
  </si>
  <si>
    <t>2016/17</t>
  </si>
  <si>
    <t>2017/18</t>
  </si>
  <si>
    <t>TOTAL</t>
  </si>
  <si>
    <t>COMPARISON OF STRATEGIC PLAN COSTS WITH REB FUNDING (Rwf millions)</t>
  </si>
  <si>
    <t>REB funding (1)</t>
  </si>
  <si>
    <t>Growth in REB funding</t>
  </si>
  <si>
    <t>Strategic Plan costs (2)</t>
  </si>
  <si>
    <t>Funding surplus (gap) (1-2)</t>
  </si>
  <si>
    <t>Unit Cost</t>
  </si>
  <si>
    <t>Education Sector Financial Model for Rwanda</t>
  </si>
  <si>
    <t>base year</t>
  </si>
  <si>
    <t>Targets</t>
  </si>
  <si>
    <t>A. Population Projections</t>
  </si>
  <si>
    <t>2005-2010</t>
  </si>
  <si>
    <t xml:space="preserve">annual population growth rate </t>
  </si>
  <si>
    <t>aged 4-6</t>
  </si>
  <si>
    <t>aged 6</t>
  </si>
  <si>
    <t>aged 7</t>
  </si>
  <si>
    <t>aged 6-12</t>
  </si>
  <si>
    <t>aged 7-12</t>
  </si>
  <si>
    <t>aged 12</t>
  </si>
  <si>
    <t>aged 13</t>
  </si>
  <si>
    <t>aged 13-15</t>
  </si>
  <si>
    <t>aged 13-18</t>
  </si>
  <si>
    <t>aged 15</t>
  </si>
  <si>
    <t>aged 16</t>
  </si>
  <si>
    <t>aged 16-18</t>
  </si>
  <si>
    <t>aged 18</t>
  </si>
  <si>
    <t>aged 19-23</t>
  </si>
  <si>
    <t>total population (all ages)</t>
  </si>
  <si>
    <t>B. Projected Enrolment by Sub-Sector</t>
  </si>
  <si>
    <t>PRE-PRIMARY</t>
  </si>
  <si>
    <t>gross enrolment rate</t>
  </si>
  <si>
    <t>enrolment</t>
  </si>
  <si>
    <t>12 YEAR BASIC EDUCATION</t>
  </si>
  <si>
    <t xml:space="preserve">NOTE - All repetition, promotion and drop-out rates require t+1 data.  Therefore, with a data base year of 2010, the repetition and promotion rates base year is 2009. </t>
  </si>
  <si>
    <t>● PRIMARY</t>
  </si>
  <si>
    <t>● Government Schools</t>
  </si>
  <si>
    <t>flow rates</t>
  </si>
  <si>
    <t>p1</t>
  </si>
  <si>
    <t>gross entry</t>
  </si>
  <si>
    <t>new entrants</t>
  </si>
  <si>
    <t>repetition</t>
  </si>
  <si>
    <t>repeaters</t>
  </si>
  <si>
    <t>promotion</t>
  </si>
  <si>
    <t>total enrolment</t>
  </si>
  <si>
    <t>dropout</t>
  </si>
  <si>
    <t xml:space="preserve"> </t>
  </si>
  <si>
    <t>p2</t>
  </si>
  <si>
    <t>p3</t>
  </si>
  <si>
    <t>p4</t>
  </si>
  <si>
    <t>p5</t>
  </si>
  <si>
    <t>p6</t>
  </si>
  <si>
    <t>exit</t>
  </si>
  <si>
    <t>Total public primary enrolment</t>
  </si>
  <si>
    <t>● Private Schools</t>
  </si>
  <si>
    <t>% private</t>
  </si>
  <si>
    <t>Total private primary enrolment</t>
  </si>
  <si>
    <r>
      <t>total primary enrolment (public</t>
    </r>
    <r>
      <rPr>
        <sz val="9"/>
        <rFont val="Arial"/>
        <family val="2"/>
      </rPr>
      <t xml:space="preserve"> (including subsidised)</t>
    </r>
    <r>
      <rPr>
        <b/>
        <sz val="9"/>
        <rFont val="Arial"/>
        <family val="2"/>
      </rPr>
      <t xml:space="preserve"> &amp; private)</t>
    </r>
  </si>
  <si>
    <t>● LOWER SECONDARY</t>
  </si>
  <si>
    <t>Enrolment split in s1</t>
  </si>
  <si>
    <t>Govt Schools</t>
  </si>
  <si>
    <t>Private Schools</t>
  </si>
  <si>
    <t>s1</t>
  </si>
  <si>
    <t>s2</t>
  </si>
  <si>
    <t>s3</t>
  </si>
  <si>
    <t xml:space="preserve">● Private Secondary Schools </t>
  </si>
  <si>
    <t>SUMMARY LOWER SECONDARY (s1-s3)</t>
  </si>
  <si>
    <t>total enrolment in lower secondary</t>
  </si>
  <si>
    <t>total public enrolment in lower secondary (govt + lib-sub)</t>
  </si>
  <si>
    <t>total private enrolment in lower secondary</t>
  </si>
  <si>
    <t>Transition rate to US</t>
  </si>
  <si>
    <t>● UPPER SECONDARY - ACADEMIC STREAM</t>
  </si>
  <si>
    <t>Transition rate to general US</t>
  </si>
  <si>
    <t>Enrolment split for new entrants to s4</t>
  </si>
  <si>
    <t xml:space="preserve">Government Secondary Schools </t>
  </si>
  <si>
    <t>s4</t>
  </si>
  <si>
    <t>s5</t>
  </si>
  <si>
    <t>s6</t>
  </si>
  <si>
    <t>total  enrolment in upper secondary government schools</t>
  </si>
  <si>
    <t>New entrants growth</t>
  </si>
  <si>
    <t>total  enrolment in private secondary schools</t>
  </si>
  <si>
    <t>SUMMARY UPPER SECONDARY - ACADEMIC (s4-s6)</t>
  </si>
  <si>
    <t>total enrolment in upper secondary</t>
  </si>
  <si>
    <t>total public enrolment in upper secondary</t>
  </si>
  <si>
    <t>total private enrolment in upper secondary</t>
  </si>
  <si>
    <t>all public</t>
  </si>
  <si>
    <t>PRIMARY EDUCATION</t>
  </si>
  <si>
    <t>public</t>
  </si>
  <si>
    <t>D. Projected Classroom Requirements by Sub-Sector</t>
  </si>
  <si>
    <t>PRE-PRIMARY ECD Centres</t>
  </si>
  <si>
    <t>public early childhood centres</t>
  </si>
  <si>
    <t>students/classroom</t>
  </si>
  <si>
    <t>classrooms</t>
  </si>
  <si>
    <t>new classrooms</t>
  </si>
  <si>
    <t>ASSUME JUST NEW CENTRES REQUIRED FOR NEW STUDENTS...</t>
  </si>
  <si>
    <t>students/centre</t>
  </si>
  <si>
    <t>New Centres</t>
  </si>
  <si>
    <t>New Students from 2011 Baseline</t>
  </si>
  <si>
    <t>Of which private autonomous expansion</t>
  </si>
  <si>
    <t>Of which community-based expansion</t>
  </si>
  <si>
    <t>new c-rooms</t>
  </si>
  <si>
    <t>Number of school books in pre-primary</t>
  </si>
  <si>
    <t>Number of school books in P1-P3</t>
  </si>
  <si>
    <t>Number of school books in P4-P6</t>
  </si>
  <si>
    <t>Number of school books in S1-S3</t>
  </si>
  <si>
    <t>Number of school books in S4-S6</t>
  </si>
  <si>
    <t>Primary - Govt and Govt-Aided</t>
  </si>
  <si>
    <t>Govt and Govt-Aided</t>
  </si>
  <si>
    <t>Private</t>
  </si>
  <si>
    <t>Primary - Private</t>
  </si>
  <si>
    <t>Secondary - Private</t>
  </si>
  <si>
    <t>Secondary - Govt and Govt Aided</t>
  </si>
  <si>
    <t>Ratio</t>
  </si>
  <si>
    <t>TPR ratios by grade</t>
  </si>
  <si>
    <t>Or just do by lower prim and upper prim</t>
  </si>
  <si>
    <t>COSTS BY PROGRAMME (Rwf millions)</t>
  </si>
  <si>
    <t>1.2. EQS - Inspectorate</t>
  </si>
  <si>
    <t>1.1. EQS - School Construction</t>
  </si>
  <si>
    <t>2.1.  CPMD - Special Needs</t>
  </si>
  <si>
    <t>2.2. CPMD - Quality</t>
  </si>
  <si>
    <t>5. HESLD</t>
  </si>
  <si>
    <t>5.1.4</t>
  </si>
  <si>
    <t>5.1.5</t>
  </si>
  <si>
    <t>Bursaries to local students</t>
  </si>
  <si>
    <t>Bursaries to foreign students</t>
  </si>
  <si>
    <t>ECE Classroom</t>
  </si>
  <si>
    <t>Staff remuneration</t>
  </si>
  <si>
    <t>Preparation of Annual Review</t>
  </si>
  <si>
    <t>Annual conference on status of education</t>
  </si>
  <si>
    <t>Number of teachers</t>
  </si>
  <si>
    <t>Number of students</t>
  </si>
  <si>
    <t>Science Kits</t>
  </si>
  <si>
    <t>Candidates</t>
  </si>
  <si>
    <t>Exam pages</t>
  </si>
  <si>
    <t>Scripts</t>
  </si>
  <si>
    <t>Certificate</t>
  </si>
  <si>
    <t>Learners</t>
  </si>
  <si>
    <t>Hosting of website; Maintenance and updating of web site application</t>
  </si>
  <si>
    <t>Year of web site hosting</t>
  </si>
  <si>
    <t>Print and distribute posters for the launch and for all schools with key messages from the curriculum</t>
  </si>
  <si>
    <t>Printed poster</t>
  </si>
  <si>
    <t>Pilot interactive forum on website for teachers, including discussion forum, support resources and mechanisms for sharing good practice</t>
  </si>
  <si>
    <t>Expansion promotion and maintenance of new online resources</t>
  </si>
  <si>
    <t>Print floor and wall banners for the launch in Jan 2016</t>
  </si>
  <si>
    <t>Printed banner</t>
  </si>
  <si>
    <t>Organise second launch in January 2016</t>
  </si>
  <si>
    <t>Day of launch</t>
  </si>
  <si>
    <t>Printing of subject syllabuses per Lower Primary teacher</t>
  </si>
  <si>
    <t>Subject syllabuses printed and distributed</t>
  </si>
  <si>
    <t>CPMD</t>
  </si>
  <si>
    <t>Printing of subject syllabuses Upper Primary (6 subjects)</t>
  </si>
  <si>
    <t>Printing of subject syllabuses Lower Secondary</t>
  </si>
  <si>
    <t>Printing of subject syllabuses Upper Secondary</t>
  </si>
  <si>
    <t>Training of trainers for central group of orientation trainers - 50 people, 5 days</t>
  </si>
  <si>
    <t>Tot day</t>
  </si>
  <si>
    <t xml:space="preserve">Develop and deliver orientation training for TTCS and CoE </t>
  </si>
  <si>
    <t>Training day</t>
  </si>
  <si>
    <t>Orientation training at province level for all education stakeholders, e.g. DEOs and/or SEOs, Directors of Studies, Head Teachers; training should include session for Directors of Studies on how to share new curriculum with parents</t>
  </si>
  <si>
    <t xml:space="preserve">DEO, SEO, Director of study trained </t>
  </si>
  <si>
    <t>Directors of Studies conduct orientation trainings at school level for all teachers to provide an initial introduction to the importance and thinking behind a competency based curriculum and formative assessment; the reasons for the new developments and why they matter</t>
  </si>
  <si>
    <t>Teacher trained</t>
  </si>
  <si>
    <t>Training of Trainers for detailed subject specific training for teachers (these should be drawn from the district level); training will include subject leaders identified by REB</t>
  </si>
  <si>
    <t>Trainer trained for five days</t>
  </si>
  <si>
    <t>TDM</t>
  </si>
  <si>
    <t>Detailed Training for teachers to introduce subject overview units, teachers guides and formative assessment for relevant years (P1, P4, S1, S4) led by subject leaders with the aim of training teachers on the changes at the subject level and on what lessons should be like in the new curriculum</t>
  </si>
  <si>
    <t>Print materials for preprimary teacher training</t>
  </si>
  <si>
    <t>Document printed</t>
  </si>
  <si>
    <t>Training of trainers for preprimary teachers</t>
  </si>
  <si>
    <t>Trainer trained</t>
  </si>
  <si>
    <t xml:space="preserve">Training for preprimary teachers </t>
  </si>
  <si>
    <t>Training for CoE and TTCS on how to include new curriculum in preservice teacher education</t>
  </si>
  <si>
    <t>Tutor trained</t>
  </si>
  <si>
    <t>Design format for teachers to provide feedback, request support and troubleshoot to district and national level through the District Curriculum Reform Support Groups</t>
  </si>
  <si>
    <t xml:space="preserve">School benefiting from support </t>
  </si>
  <si>
    <t>Hold national Conference for teachers to allow them to provide feedback on new curriculum and raise issues</t>
  </si>
  <si>
    <t>Teacher participating</t>
  </si>
  <si>
    <t xml:space="preserve">Formation of Peer to Peer Support Groups </t>
  </si>
  <si>
    <t>School based peer support group established</t>
  </si>
  <si>
    <t>Peer to peer support working well</t>
  </si>
  <si>
    <t>School based peer support group functionning</t>
  </si>
  <si>
    <t>QA of training to assess how well it being delivered and how well teachers are absorbing the content</t>
  </si>
  <si>
    <t>Monitoring per year</t>
  </si>
  <si>
    <t>Schools provided with approved textbook titles, catalogue and order form</t>
  </si>
  <si>
    <t>Distributed textbook catalogue</t>
  </si>
  <si>
    <t>Develop briefing materials for DEOs/SEOs, head teachers and teachers on selection of books</t>
  </si>
  <si>
    <t>Head teacher benefitting from briefing materials</t>
  </si>
  <si>
    <t>Revised school ordering handbook to be produced</t>
  </si>
  <si>
    <t>Handbook produced</t>
  </si>
  <si>
    <t xml:space="preserve">  </t>
  </si>
  <si>
    <t>School order collection, bulking of school orders and publishers contracts</t>
  </si>
  <si>
    <t>Signed contract with publisher</t>
  </si>
  <si>
    <t>Textbook procured for preprimary</t>
  </si>
  <si>
    <t>Textbook printed and delivered</t>
  </si>
  <si>
    <t>Teacher guides procured for preprimary</t>
  </si>
  <si>
    <t>Teacher guide printed and delivered</t>
  </si>
  <si>
    <t>Development of distribution plan and distribute textbooks and materials to all schools</t>
  </si>
  <si>
    <t>Textbook delivered</t>
  </si>
  <si>
    <t>Confirmed Delivery certificates to be collected from schools and districts and entered into LTM MIS</t>
  </si>
  <si>
    <t xml:space="preserve">School delivery certificate collected </t>
  </si>
  <si>
    <t>Editing of final textbook and list of revisions made for future editions</t>
  </si>
  <si>
    <t>Payments to publishers on proof of completed delivery</t>
  </si>
  <si>
    <t>Textbook development and production for P2, P5, S2, S5 - Following same process</t>
  </si>
  <si>
    <t>Procured delivered textbook</t>
  </si>
  <si>
    <t>Textbook development and production for P3, P6, S3, S6 - Following same process</t>
  </si>
  <si>
    <t>Procured and delivered textbooks</t>
  </si>
  <si>
    <t>Develop list of LTMs to support inclusive education for children with special educational  needs</t>
  </si>
  <si>
    <t>List developed</t>
  </si>
  <si>
    <t>Design and pilot new resources with specific groups to test criteria and usefulness of materials</t>
  </si>
  <si>
    <t xml:space="preserve">Pilot school </t>
  </si>
  <si>
    <t>Print and decide dissemination of booklets on national standards, by subject</t>
  </si>
  <si>
    <t>Printed booklet</t>
  </si>
  <si>
    <t>E&amp;A</t>
  </si>
  <si>
    <t>Guide printed</t>
  </si>
  <si>
    <t>Establish Monitoring and Evaluation Unit across REB departments.</t>
  </si>
  <si>
    <t>Unit established</t>
  </si>
  <si>
    <t>Revise national quality standards to better align with new curriculum</t>
  </si>
  <si>
    <t xml:space="preserve">Monitor the training and implementation of the new curriculum and assessment and  inform the next year’s work. </t>
  </si>
  <si>
    <t>Monitoring visit</t>
  </si>
  <si>
    <t xml:space="preserve">Establish the routines for ongoing and regular monitoring of curriculum and assessment using available data and additional research </t>
  </si>
  <si>
    <t>Adjust LARS 2017 to fit to coherent approach to curriculum and assessment and carry out round three of LARS</t>
  </si>
  <si>
    <t>LARS assessment implemented</t>
  </si>
  <si>
    <t>Consider the potential and costs of developing the capability to undertake sampling assessment to moniter progress in reforms, uncover trends and investigate issues</t>
  </si>
  <si>
    <t>Analysis of how Rwanda's national standards compare with other internationally</t>
  </si>
  <si>
    <t>schools inspected</t>
  </si>
  <si>
    <t>lit centres</t>
  </si>
  <si>
    <t>low sec</t>
  </si>
  <si>
    <t>prim</t>
  </si>
  <si>
    <t>pre-primary</t>
  </si>
  <si>
    <t>upp sec</t>
  </si>
  <si>
    <t>teacher inspected</t>
  </si>
  <si>
    <t>primary</t>
  </si>
  <si>
    <t>up sec</t>
  </si>
  <si>
    <t>Clubs</t>
  </si>
  <si>
    <t>Programme 7: Improved administrative and management support services</t>
  </si>
  <si>
    <t>6.1.11</t>
  </si>
  <si>
    <t>6.1.12</t>
  </si>
  <si>
    <t>6.1.13</t>
  </si>
  <si>
    <t>GIS integration in schools</t>
  </si>
  <si>
    <t>Teachers trained</t>
  </si>
  <si>
    <t>Training tutors in Moodle</t>
  </si>
  <si>
    <t>ICT materials developed (portal and videos)</t>
  </si>
  <si>
    <t>Trainings in career  guidance:</t>
  </si>
  <si>
    <t>Provision of office equipment, goods and services</t>
  </si>
  <si>
    <t>Produce Primary and Secondary Statistics</t>
  </si>
  <si>
    <t>Lower primary student-textbook ratio</t>
  </si>
  <si>
    <t>Upper primary student-textbook ratio</t>
  </si>
  <si>
    <t>Lower sec student-textbook ratio</t>
  </si>
  <si>
    <t>Upper sec student-textbook ratio</t>
  </si>
  <si>
    <t>Pre-primary student-textbook ratio</t>
  </si>
  <si>
    <t>Draft Curriculum Implementation Action Plan - 2015-2018</t>
  </si>
  <si>
    <t>Completed by</t>
  </si>
  <si>
    <t>Summary of costing by source</t>
  </si>
  <si>
    <t>Priority level</t>
  </si>
  <si>
    <t>DEC</t>
  </si>
  <si>
    <t>JAN</t>
  </si>
  <si>
    <t>FEB</t>
  </si>
  <si>
    <t>MAR</t>
  </si>
  <si>
    <t>APR</t>
  </si>
  <si>
    <t>MAY</t>
  </si>
  <si>
    <t>JUN</t>
  </si>
  <si>
    <t>JULY</t>
  </si>
  <si>
    <t>AUG</t>
  </si>
  <si>
    <t>SEP</t>
  </si>
  <si>
    <t>OCT</t>
  </si>
  <si>
    <t>NOV</t>
  </si>
  <si>
    <t xml:space="preserve">Sub-programme:  2. Communications </t>
  </si>
  <si>
    <t>No of teachers accessing the site</t>
  </si>
  <si>
    <t xml:space="preserve">Posters distributed to all schools </t>
  </si>
  <si>
    <t>Number of teachers visiting online resource</t>
  </si>
  <si>
    <t>Online resource developed</t>
  </si>
  <si>
    <t>Floor and wall banners visible at launch</t>
  </si>
  <si>
    <t>Number of persons attending launch</t>
  </si>
  <si>
    <t>Sub-programme:  3. Orientation trainings on the new curriculum</t>
  </si>
  <si>
    <t>Number of teachers benefitting from subject syllabus</t>
  </si>
  <si>
    <t>Number of trainers benefitting from training</t>
  </si>
  <si>
    <t>Number of TTCS participating in orientation</t>
  </si>
  <si>
    <t>Orientation completed for Education projects staff Y/N</t>
  </si>
  <si>
    <t>Number of teachers reporting understanding of the new curriculum</t>
  </si>
  <si>
    <t>Sub-programme:  4. Teacher training - subjects</t>
  </si>
  <si>
    <t>Number of trainers benefitting from materials</t>
  </si>
  <si>
    <t>Number of teachers trained on subject/unit overview</t>
  </si>
  <si>
    <t>Number of teachers benefitting from training materials</t>
  </si>
  <si>
    <t>Number of trainers trained</t>
  </si>
  <si>
    <t>Number of teachers benefitting from training</t>
  </si>
  <si>
    <t>Number of teachers trained on how to change classroom practice</t>
  </si>
  <si>
    <t>Number of schools receiving support from districts through feedback mechanism</t>
  </si>
  <si>
    <t>Number of teachers providing feedback through national conference</t>
  </si>
  <si>
    <t>Number of teachers benefitting from peer support groups</t>
  </si>
  <si>
    <t>Feedback on training programme available; QA analysis document</t>
  </si>
  <si>
    <t>Sub-programme:  5. Teaching and learning materials and resources</t>
  </si>
  <si>
    <t>Number of school receiving approved textbook ordering documents</t>
  </si>
  <si>
    <t>Number of head teachers receiving briefing materials</t>
  </si>
  <si>
    <t>Number of school receiving handbook</t>
  </si>
  <si>
    <t>Contracts signed with publishers</t>
  </si>
  <si>
    <t>Number of textbooks procured; student:textbook ratio in relevant grades</t>
  </si>
  <si>
    <t>Textbook procured for P1 (Kinyarwanda, English, Maths, Social Studies, Sciences)</t>
  </si>
  <si>
    <t>Textbook procured for P4 (Kinyarwanda, English, Maths, Social Studies, Sciences, French)</t>
  </si>
  <si>
    <t>Textbook procured for S1 (Kinyarwanda, English, Maths, Physics, Chemistry, Biology &amp; Health Sciences, ICT, History and Citizenship, Geography and Environment, Entrepreneurship, French, English Literature)</t>
  </si>
  <si>
    <t>Textbooks procured for S4</t>
  </si>
  <si>
    <t>No. of teachers guide printed</t>
  </si>
  <si>
    <t>Number of schools receiving the correct number of textbooks</t>
  </si>
  <si>
    <t>Number of schools/district certificates received</t>
  </si>
  <si>
    <t>Number of school receiving correct amount of textbooks</t>
  </si>
  <si>
    <t>Number of resources delivered to schools</t>
  </si>
  <si>
    <t>Number of schools piloting new resources</t>
  </si>
  <si>
    <t xml:space="preserve">Sub-programme: 6. National Assessment Framework: National Standards and Guide to Assessment </t>
  </si>
  <si>
    <t>no of schools benefitting from booklet</t>
  </si>
  <si>
    <r>
      <t xml:space="preserve">The first edition of </t>
    </r>
    <r>
      <rPr>
        <i/>
        <sz val="11"/>
        <color theme="1"/>
        <rFont val="Calibri"/>
        <family val="2"/>
        <scheme val="minor"/>
      </rPr>
      <t xml:space="preserve">Guide to Assessment </t>
    </r>
    <r>
      <rPr>
        <sz val="11"/>
        <color theme="1"/>
        <rFont val="Calibri"/>
        <family val="2"/>
        <scheme val="minor"/>
      </rPr>
      <t>techniques is quality assured and printed</t>
    </r>
  </si>
  <si>
    <t>Number of teachers receiving printed guide</t>
  </si>
  <si>
    <t>National Steering Group meets to consider the implications of the curriculum and new standards on national and district exams and make overall plan</t>
  </si>
  <si>
    <t>Required changes for exams identified  by Steering Group</t>
  </si>
  <si>
    <t>Steering Group Meeting</t>
  </si>
  <si>
    <t>Set up of a working group to develop district capacity and shape of district and national exams by 2018</t>
  </si>
  <si>
    <t>Working group established</t>
  </si>
  <si>
    <t>Working group meeting</t>
  </si>
  <si>
    <t>Develop pilots or prototypes of districts tasks/tests and national exams based on competency assessment</t>
  </si>
  <si>
    <t>Number of examiners trained on the national approach to test construction and scoring</t>
  </si>
  <si>
    <t>Supervision of early examples of district tests, evaluation and feedback</t>
  </si>
  <si>
    <t>Feedback document after pilot exams</t>
  </si>
  <si>
    <t>Pilot school visit</t>
  </si>
  <si>
    <t>Examiners trained on techniques for developing tests/tasks that link to the curriculum for different age groups</t>
  </si>
  <si>
    <t>Number of examiners trained on test development techniques</t>
  </si>
  <si>
    <t>Examiner trained</t>
  </si>
  <si>
    <t>Development of specifications for national examinations in each subject, adressing  competencies, developing criteria for what will be assessed at each age, with weightings</t>
  </si>
  <si>
    <t>Specifications disseminated to all examiners and other stakeholders</t>
  </si>
  <si>
    <t>Printed specifications document</t>
  </si>
  <si>
    <t>First district tests/tasks for the non national final exam years (P1, P2, P3, P4, P5, S1, S2, S4, S5). These don’t need to be developed for every grade. They could focus on tasks rather than tests.</t>
  </si>
  <si>
    <t>Training for national examiners on the standards across subjects and new assessment techniques</t>
  </si>
  <si>
    <t>Number of examiners oriented on new standards</t>
  </si>
  <si>
    <t>Reporting back and troubleshooting problems</t>
  </si>
  <si>
    <t>Meeting held to review feedback</t>
  </si>
  <si>
    <t>Meeting</t>
  </si>
  <si>
    <t>First national examinations based on competency assessment</t>
  </si>
  <si>
    <t>Marking and registration of first national exams (primary)</t>
  </si>
  <si>
    <t>Marking and registration of exams for S3</t>
  </si>
  <si>
    <t>Marking and registration of exams for S6</t>
  </si>
  <si>
    <t>Printing of exams</t>
  </si>
  <si>
    <t>Evaluation of district tests/tasks</t>
  </si>
  <si>
    <t>Examinations revised according to feedback and review against curriculum priorities</t>
  </si>
  <si>
    <t>Printed draft examination for Steering Group review</t>
  </si>
  <si>
    <t>Subject training for teachers mentioned and costed above to include training on district tests/tasks and national exams</t>
  </si>
  <si>
    <t>Input provided to development of teacher training package</t>
  </si>
  <si>
    <t>Schools analysis of learners' progress and of relative achievement in different classess and grades; Guidance to schools on how to analyse their results and to use them in improving school effectiveness</t>
  </si>
  <si>
    <t>School level data available on learners achievement</t>
  </si>
  <si>
    <t>Data analyzed</t>
  </si>
  <si>
    <t>National examinations develop reports on performance in subject examinations to feedback to schools</t>
  </si>
  <si>
    <t>Number of school receiving analysis of national exam results</t>
  </si>
  <si>
    <t>School benefiting from analysis report</t>
  </si>
  <si>
    <t>Protocols developed for district and national analysis of results across schools</t>
  </si>
  <si>
    <t>Number of districts receiving  documentation on exam protocols</t>
  </si>
  <si>
    <t>Documentation printed and delivered</t>
  </si>
  <si>
    <t>Consider how teachers assessments may be included in the national examinations</t>
  </si>
  <si>
    <t>Meeting held to discuss teacher assessments</t>
  </si>
  <si>
    <t>Small meeting</t>
  </si>
  <si>
    <t>Sub-programme:  8. Development of pre-primary and lower primary assessments of literacy and numeracy</t>
  </si>
  <si>
    <t>Develop assessment instruments to use as ongoing monitoring of progress in early literacy and numeracy, using materials already available</t>
  </si>
  <si>
    <t>Data available on children's early literacy and numeracy</t>
  </si>
  <si>
    <t>Completed data collection</t>
  </si>
  <si>
    <t>First use of proforma for end of pre-primary to record students' progress for reporting to P1 teachers</t>
  </si>
  <si>
    <t>Number of P1 teachers receiving reports on children's progress from pre-primary</t>
  </si>
  <si>
    <t>Report completed</t>
  </si>
  <si>
    <t>Development of ways of monitoring progress in lower primary in Kinyarwanda and English and numeracy</t>
  </si>
  <si>
    <t>Number of schools tracking students' progress in lower primary literacy and numeracy</t>
  </si>
  <si>
    <t>School with developed monitoring system</t>
  </si>
  <si>
    <t>First use of end of lower primary assessment in Kinyarwanda, English and mathematics</t>
  </si>
  <si>
    <t>Data available on children's learning outcomes at the end of lower primary</t>
  </si>
  <si>
    <t>Child tested</t>
  </si>
  <si>
    <t>Sub-programme:  9. Quality assurance, evaluation of curriculum and assessment implementation and use of results</t>
  </si>
  <si>
    <t>New standards developed</t>
  </si>
  <si>
    <t>Data on impact of training available</t>
  </si>
  <si>
    <t xml:space="preserve">Data available on impact of new curriculum </t>
  </si>
  <si>
    <t>Analysis of 2017 LARS results available</t>
  </si>
  <si>
    <t>Study completed</t>
  </si>
  <si>
    <t>Sub-programme 1.3: New curriculum quality assurance, evaluation and assessment of implementation and use of results</t>
  </si>
  <si>
    <t xml:space="preserve"> Sub-programme 4.2: Orientation trainings on the new curriculum</t>
  </si>
  <si>
    <t>Sub-programme:  7. Examinations - national and district</t>
  </si>
  <si>
    <t>4.2.1</t>
  </si>
  <si>
    <t>4.2.2</t>
  </si>
  <si>
    <t>4.2.3</t>
  </si>
  <si>
    <t>4.2.4</t>
  </si>
  <si>
    <t>4.2.5</t>
  </si>
  <si>
    <t>4.2.6</t>
  </si>
  <si>
    <t>4.2.7</t>
  </si>
  <si>
    <t>4.2.8</t>
  </si>
  <si>
    <t>4.3.1</t>
  </si>
  <si>
    <t>4.3.2</t>
  </si>
  <si>
    <t>4.3.3</t>
  </si>
  <si>
    <t>4.3.4</t>
  </si>
  <si>
    <t>4.3.5</t>
  </si>
  <si>
    <t>4.3.6</t>
  </si>
  <si>
    <t>4.3.7</t>
  </si>
  <si>
    <t>4.3.8</t>
  </si>
  <si>
    <t>4.3.9</t>
  </si>
  <si>
    <t>4.3.10</t>
  </si>
  <si>
    <t>4.3.11</t>
  </si>
  <si>
    <t>7.1.1</t>
  </si>
  <si>
    <t>7.1.2</t>
  </si>
  <si>
    <t>7.1.3</t>
  </si>
  <si>
    <t>7.1.4</t>
  </si>
  <si>
    <t>7.1.5</t>
  </si>
  <si>
    <t>7.1.6</t>
  </si>
  <si>
    <t>7.1.7</t>
  </si>
  <si>
    <t>7.1.8</t>
  </si>
  <si>
    <t>7.1.9</t>
  </si>
  <si>
    <t>7.1.10</t>
  </si>
  <si>
    <t>3.2.1</t>
  </si>
  <si>
    <t>3.2.2</t>
  </si>
  <si>
    <t>3.3.1</t>
  </si>
  <si>
    <t>3.3.2</t>
  </si>
  <si>
    <t>3.3.3</t>
  </si>
  <si>
    <t>3.3.4</t>
  </si>
  <si>
    <t>3.3.5</t>
  </si>
  <si>
    <t>3.3.6</t>
  </si>
  <si>
    <t>3.3.7</t>
  </si>
  <si>
    <t>3.3.8</t>
  </si>
  <si>
    <t>3.3.9</t>
  </si>
  <si>
    <t>3.3.10</t>
  </si>
  <si>
    <t>3.3.11</t>
  </si>
  <si>
    <t>3.3.12</t>
  </si>
  <si>
    <t>3.3.13</t>
  </si>
  <si>
    <t>3.3.14</t>
  </si>
  <si>
    <t>3.3.15</t>
  </si>
  <si>
    <t>2.6.1</t>
  </si>
  <si>
    <t>2.6.2</t>
  </si>
  <si>
    <t>2.6.3</t>
  </si>
  <si>
    <t>2.6.4</t>
  </si>
  <si>
    <t>2.6.5</t>
  </si>
  <si>
    <t>2.6.6</t>
  </si>
  <si>
    <t>1.3.1</t>
  </si>
  <si>
    <t>1.3.2</t>
  </si>
  <si>
    <t>1.3.3</t>
  </si>
  <si>
    <t>1.3.4</t>
  </si>
  <si>
    <t>1.3.6</t>
  </si>
  <si>
    <t>1.3.7</t>
  </si>
  <si>
    <t>Sub-programme 3.2: National Assessment Framework: National Standards and Guide to Assessment</t>
  </si>
  <si>
    <t>Sub-programme 3.4: Development of pre-primary and lower primary assessments of literacy and numeracy</t>
  </si>
  <si>
    <t>3.4.1</t>
  </si>
  <si>
    <t>3.4.2</t>
  </si>
  <si>
    <t>3.4.3</t>
  </si>
  <si>
    <t>3.4.4</t>
  </si>
  <si>
    <t>2013/14</t>
  </si>
  <si>
    <t>2014/15</t>
  </si>
  <si>
    <t>Adult Lit Learners (ESSP target)</t>
  </si>
  <si>
    <t>% increase + 1</t>
  </si>
  <si>
    <t>Required adult lit. centres: private</t>
  </si>
  <si>
    <t>Required adult lit. centres:public</t>
  </si>
  <si>
    <t>Required adult lit. centres: gov aided</t>
  </si>
  <si>
    <t>Progr.</t>
  </si>
  <si>
    <t>2015/2016</t>
  </si>
  <si>
    <t>2016/2017</t>
  </si>
  <si>
    <t>2017/2018</t>
  </si>
  <si>
    <t>RWANDA EDUCATION BOARD</t>
  </si>
  <si>
    <t>Administrative and support services</t>
  </si>
  <si>
    <t>Curriculum and Pedagogical Materials</t>
  </si>
  <si>
    <t xml:space="preserve">Education Quality  and Standards </t>
  </si>
  <si>
    <t>1.3. EQS - New curriculum quality assurance</t>
  </si>
  <si>
    <t>6. ICT in Education</t>
  </si>
  <si>
    <t>7. Administration and Corporate Services</t>
  </si>
  <si>
    <t>Sub-programme 3.3: Examinations of the new curriculum - national and district</t>
  </si>
  <si>
    <t>4.1 TDM - Regular teacher training and dev</t>
  </si>
  <si>
    <t>4.2. TDM - Orientation trainings on the new curriculum</t>
  </si>
  <si>
    <t>3.1 E - Examinations and Accreditation</t>
  </si>
  <si>
    <t>3.2.E - National Assessment Framework</t>
  </si>
  <si>
    <t>3.3. E - Examinations of the new curriculum</t>
  </si>
  <si>
    <t>3.4. E - Pre-primary and lower primary assessments</t>
  </si>
  <si>
    <t xml:space="preserve"> Sub-programme 4.3: Teacher training for subjects on the new curriculum</t>
  </si>
  <si>
    <t>4.3. TDM - Training on subjects, new curriculum</t>
  </si>
  <si>
    <t>REB MAP</t>
  </si>
  <si>
    <t>Percent Difference</t>
  </si>
  <si>
    <t>MTEF 2015 - 2016</t>
  </si>
  <si>
    <t>Primary teachers trained in all subjects</t>
  </si>
  <si>
    <t>Textbooks per student, per teacher per cycle</t>
  </si>
  <si>
    <t>Av Student</t>
  </si>
  <si>
    <t>Av Teacher</t>
  </si>
  <si>
    <t>Teacher guides procured for Lower Prim</t>
  </si>
  <si>
    <t>Teacher guides procured for Upper Prim</t>
  </si>
  <si>
    <t>Teacher guides procured for Lower Sec</t>
  </si>
  <si>
    <t>Teacher guides procured for Upper Sec</t>
  </si>
  <si>
    <t>Primary student classroom ratio</t>
  </si>
  <si>
    <t>SECONDARY EDUCATION</t>
  </si>
  <si>
    <t>Secondary student classroom ratio</t>
  </si>
  <si>
    <t>Sec Classrooms</t>
  </si>
  <si>
    <t>Prim Classrooms</t>
  </si>
  <si>
    <t>ICT Computers at Primary</t>
  </si>
  <si>
    <t>ICT Computers at Secondary</t>
  </si>
  <si>
    <t>per student</t>
  </si>
  <si>
    <t>Printed specifications document in one subject, one paper</t>
  </si>
  <si>
    <t>Deadline of completion</t>
  </si>
  <si>
    <t>1.2.7</t>
  </si>
  <si>
    <t>4.3.12</t>
  </si>
  <si>
    <t>4.3.13</t>
  </si>
  <si>
    <t>4.3.14</t>
  </si>
  <si>
    <t>Lower Secondary teachers trained in subject groups; 1.5 subject groups per teacher assumed.</t>
  </si>
  <si>
    <t>Upper Secondary;  1.5 subject groups per teacher assumed.</t>
  </si>
  <si>
    <t>1.1.3</t>
  </si>
  <si>
    <t>1.1.4</t>
  </si>
  <si>
    <t>1.1.5</t>
  </si>
  <si>
    <t>1.1.6</t>
  </si>
  <si>
    <t>Kitchen</t>
  </si>
  <si>
    <t>Review and update of inspection tools</t>
  </si>
  <si>
    <t>Copies printed ad distributed</t>
  </si>
  <si>
    <t>Promoting the culture of sport and competition - hosting FEASSSA</t>
  </si>
  <si>
    <t>Promoting the culture of sport and competition - visiting FEASSSA</t>
  </si>
  <si>
    <t>Standards document developed</t>
  </si>
  <si>
    <t>Days of work</t>
  </si>
  <si>
    <t>2.4.4</t>
  </si>
  <si>
    <t>Number of laptops at primary schools</t>
  </si>
  <si>
    <t>New laptops provided</t>
  </si>
  <si>
    <t>Baseline laptops -1</t>
  </si>
  <si>
    <t>Baseline laptops -2</t>
  </si>
  <si>
    <t>Baseline laptops -3</t>
  </si>
  <si>
    <t>Baseline laptops -4</t>
  </si>
  <si>
    <t>Number of public primary schools</t>
  </si>
  <si>
    <t>Av number of laptops per school for full penetration</t>
  </si>
  <si>
    <t>Proportion of schools with sufficient laptops for Smart Classrooms</t>
  </si>
  <si>
    <t>ICT Hardware for Primary Schools</t>
  </si>
  <si>
    <t>Number of schools with installation</t>
  </si>
  <si>
    <t>New schools receiving installation to reach target</t>
  </si>
  <si>
    <t>Total public primary schools</t>
  </si>
  <si>
    <t>Proportion of schools with installation (target)</t>
  </si>
  <si>
    <t>Number of computers at secondary schools</t>
  </si>
  <si>
    <t>New computers provided</t>
  </si>
  <si>
    <t>Baseline computers -1</t>
  </si>
  <si>
    <t>Baseline computers -2</t>
  </si>
  <si>
    <t>Baseline computers -3</t>
  </si>
  <si>
    <t>Baseline computers -4</t>
  </si>
  <si>
    <t>Number of public secondary schools</t>
  </si>
  <si>
    <t>ICT Hardware for Secondary Schools</t>
  </si>
  <si>
    <t>Total public secondary schools</t>
  </si>
  <si>
    <t xml:space="preserve">ICT Connectivity at Secondary </t>
  </si>
  <si>
    <t>Number of schools with connectivity</t>
  </si>
  <si>
    <t>New schools installed with connectivity</t>
  </si>
  <si>
    <t>Existing schools with connectivity</t>
  </si>
  <si>
    <t>Proportion of secondary schools with connectivity</t>
  </si>
  <si>
    <t>Provision of science kits - Primary</t>
  </si>
  <si>
    <t>Total number of science kits</t>
  </si>
  <si>
    <t>New kits provided</t>
  </si>
  <si>
    <t>Baseline -1</t>
  </si>
  <si>
    <t>Baseline -2</t>
  </si>
  <si>
    <t>Baseline -3</t>
  </si>
  <si>
    <t>Baseline -4</t>
  </si>
  <si>
    <t>Pupils per kit</t>
  </si>
  <si>
    <t>Pupils provided for by kits</t>
  </si>
  <si>
    <t>Total public primary pupils</t>
  </si>
  <si>
    <t>Proportion of pupils with kits</t>
  </si>
  <si>
    <t>Provision of science kits - Secondary</t>
  </si>
  <si>
    <t>Total public secondary pupils</t>
  </si>
  <si>
    <t>Student/School</t>
  </si>
  <si>
    <t>Gap as a % of REB funding</t>
  </si>
  <si>
    <t>Equip primary schools with science kits</t>
  </si>
  <si>
    <t>Equip secondary schools with science kits</t>
  </si>
  <si>
    <t>Provide computers to primary schools for Smart Classrooms</t>
  </si>
  <si>
    <t>Install hardware (wiring and deployment of full e-solution) for primary schools for Smart Classrooms</t>
  </si>
  <si>
    <t>Provide computers to secondary schools for Smart Classrooms</t>
  </si>
  <si>
    <t>Install hardware (wiring and deployment of full e-solution) for secondary schools for Smart Classrooms</t>
  </si>
  <si>
    <t>Establish/install internet connectivity for secondary schools</t>
  </si>
  <si>
    <t>Recurrent costs of internet connectivity at schools</t>
  </si>
  <si>
    <t>Teacher Training - Curriculum</t>
  </si>
  <si>
    <t>% of primary teachers receiving orientation training</t>
  </si>
  <si>
    <t>% of sec teachers receiving orientation training</t>
  </si>
  <si>
    <t>Mentors</t>
  </si>
  <si>
    <t>Train English Teachers Holiday Time Face-to-Face</t>
  </si>
  <si>
    <t>Train English Teachers Master Trainer salaries</t>
  </si>
  <si>
    <t>Master Trainers</t>
  </si>
  <si>
    <t>Teacher Training - English Language</t>
  </si>
  <si>
    <t>% of primary teachers supported</t>
  </si>
  <si>
    <t>% of lower secondary teachers supported</t>
  </si>
  <si>
    <t>% of teachers receiving radios</t>
  </si>
  <si>
    <t>4.1.4</t>
  </si>
  <si>
    <t>4.1.21</t>
  </si>
  <si>
    <t>4.1.22</t>
  </si>
  <si>
    <t>4.1.23</t>
  </si>
  <si>
    <t>4.1.24</t>
  </si>
  <si>
    <t>4.1.25</t>
  </si>
  <si>
    <t>4.1.26</t>
  </si>
  <si>
    <t>Sub-programme 3.1: Regular Examinations and accreditation</t>
  </si>
  <si>
    <t>Adaptation of the new curriculum to learners with special educational needs</t>
  </si>
  <si>
    <t>2.1.2</t>
  </si>
  <si>
    <t>Training REB staff, teachers and other stakeholders on special needs education</t>
  </si>
  <si>
    <t>Modules</t>
  </si>
  <si>
    <t>2.1.3</t>
  </si>
  <si>
    <t>Assessing school needs for special needs LTMs</t>
  </si>
  <si>
    <t>2.1.4</t>
  </si>
  <si>
    <t>Provision of specialised textbooks and other LTMs</t>
  </si>
  <si>
    <t>Texbooks</t>
  </si>
  <si>
    <t>2.1.5</t>
  </si>
  <si>
    <t>Sub-programme 2.3: CPMD Pre-primary</t>
  </si>
  <si>
    <t>Improved early learning skills of all pre-school children</t>
  </si>
  <si>
    <t>Training modules produced on national ECD training package</t>
  </si>
  <si>
    <t>SEOs trained on national ECD training package</t>
  </si>
  <si>
    <t>2.3.3</t>
  </si>
  <si>
    <t>Teachers and caregivers trained on national ECD training package</t>
  </si>
  <si>
    <t>Sub-programme 2.4: CPMD Science</t>
  </si>
  <si>
    <t>2.3. CPMD - Pre-primary</t>
  </si>
  <si>
    <t>2.4. CPMD - Science</t>
  </si>
  <si>
    <t>2.5. CPMD - Adult Literacy</t>
  </si>
  <si>
    <t>2.6. CPMD - Communication of new curriculum</t>
  </si>
  <si>
    <t>2.7. CPMD - Teaching and materials for new curriculum</t>
  </si>
  <si>
    <t>Examination and Accreditation</t>
  </si>
  <si>
    <t>ICT</t>
  </si>
  <si>
    <t>HESL</t>
  </si>
  <si>
    <t>Bursaries to local students (private)</t>
  </si>
  <si>
    <t>HELSD cost recovery</t>
  </si>
  <si>
    <t>right now they have 1.5 bn in account</t>
  </si>
  <si>
    <t>2012/13</t>
  </si>
  <si>
    <t>Proportion of schools with sufficient computers for Smart Classrooms</t>
  </si>
  <si>
    <t>Av number of computers per school for SMART school</t>
  </si>
  <si>
    <t>TOTAL 3 YEARS</t>
  </si>
  <si>
    <t>% change</t>
  </si>
  <si>
    <t>amount recovered</t>
  </si>
  <si>
    <t>Baseline laptops -5</t>
  </si>
  <si>
    <t>CURRICULUM TOT</t>
  </si>
  <si>
    <t xml:space="preserve">Sub-programme 4.1: Regular teacher development </t>
  </si>
  <si>
    <t>(a) students/school</t>
  </si>
  <si>
    <t>(b) school/kit</t>
  </si>
  <si>
    <t>(a)*(b)</t>
  </si>
  <si>
    <t>Administrative costs of bursaries, including monitoring</t>
  </si>
  <si>
    <t>4.1.27</t>
  </si>
  <si>
    <t>Salaries for School Based Mentors (regional)</t>
  </si>
  <si>
    <t>Salaries for School Based Mentors (local)</t>
  </si>
  <si>
    <t>Train English Teachers Master Trainers (English Teachers module developers)</t>
  </si>
  <si>
    <t>Masters Trained</t>
  </si>
  <si>
    <t>For all Teacher</t>
  </si>
  <si>
    <t xml:space="preserve">Mobile Phones </t>
  </si>
  <si>
    <t xml:space="preserve">Printing  of the modules </t>
  </si>
  <si>
    <t>Purchase and Distribute English Teachers Materials (Mobile phones)</t>
  </si>
  <si>
    <t xml:space="preserve">Train English school based mentors </t>
  </si>
  <si>
    <t xml:space="preserve">Train Headteachers, Teacher Representative, SEOs and DEOs to strengthen School Based In-Service Training </t>
  </si>
  <si>
    <t>Provide capacity building for all REB staff in C&amp;A</t>
  </si>
  <si>
    <t>Sub-programme 2.5: CPMD Adult Literacy</t>
  </si>
  <si>
    <t>2.5.7</t>
  </si>
  <si>
    <t>Sub-programme 2.6: Communication of the new curriculum</t>
  </si>
  <si>
    <t>Sub-programme 2.7: Teaching and learning materials and resources for the new curriculum</t>
  </si>
  <si>
    <t>2.7.1</t>
  </si>
  <si>
    <t>2.7.2</t>
  </si>
  <si>
    <t>2.7.3</t>
  </si>
  <si>
    <t>2.7.4</t>
  </si>
  <si>
    <t>2.7.5</t>
  </si>
  <si>
    <t>2.7.6</t>
  </si>
  <si>
    <t>2.7.7</t>
  </si>
  <si>
    <t>2.7.8</t>
  </si>
  <si>
    <t>2.7.9</t>
  </si>
  <si>
    <t>2.7.10</t>
  </si>
  <si>
    <t>2.7.11</t>
  </si>
  <si>
    <t>2.7.12</t>
  </si>
  <si>
    <t>2.7.13</t>
  </si>
  <si>
    <t>2.7.14</t>
  </si>
  <si>
    <t>2.7.15</t>
  </si>
  <si>
    <t>2.7.16</t>
  </si>
  <si>
    <t>2.7.17</t>
  </si>
  <si>
    <t>2.7.18</t>
  </si>
  <si>
    <t>2.7.19</t>
  </si>
  <si>
    <t>2.7.20</t>
  </si>
  <si>
    <t>2.7.21</t>
  </si>
  <si>
    <t>2.7.22</t>
  </si>
  <si>
    <t>VVOB</t>
  </si>
  <si>
    <t>URCE &amp; VVOB</t>
  </si>
  <si>
    <t>REB</t>
  </si>
  <si>
    <t>REB &amp; KUDER</t>
  </si>
  <si>
    <t>REB &amp; JICA</t>
  </si>
  <si>
    <t>REB &amp; Hartford</t>
  </si>
  <si>
    <t>VVOB&amp; REB</t>
  </si>
  <si>
    <t xml:space="preserve">REB </t>
  </si>
  <si>
    <t>UNICEF</t>
  </si>
  <si>
    <t>REB &amp; UNICEF</t>
  </si>
  <si>
    <t>DfID</t>
  </si>
  <si>
    <t>REB &amp; DfID</t>
  </si>
  <si>
    <t>Save the Children</t>
  </si>
  <si>
    <t>CPMD &amp; Save the Children</t>
  </si>
  <si>
    <t>tbc</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</si>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</sst>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_-* #,##0_-;\-* #,##0_-;_-* &quot;-&quot;??_-;_-@_-"/>
    <numFmt numFmtId="167" formatCode="0.0%"/>
    <numFmt numFmtId="168" formatCode="General_)"/>
    <numFmt numFmtId="169" formatCode="0.000%"/>
    <numFmt numFmtId="170" formatCode="0.0"/>
    <numFmt numFmtId="171" formatCode="[$-409]d\-mmm\-yy;@"/>
  </numFmts>
  <fonts count="50" x14ac:knownFonts="1">
    <font>
      <sz val="11"/>
      <color theme="1"/>
      <name val="Calibri"/>
      <family val="2"/>
      <scheme val="minor"/>
    </font>
    <font>
      <sz val="10"/>
      <color theme="1"/>
      <name val="Arial"/>
      <family val="2"/>
    </font>
    <font>
      <sz val="10"/>
      <name val="Arial"/>
      <family val="2"/>
    </font>
    <font>
      <b/>
      <sz val="9"/>
      <color indexed="81"/>
      <name val="Tahoma"/>
      <family val="2"/>
    </font>
    <font>
      <sz val="9"/>
      <color indexed="81"/>
      <name val="Tahoma"/>
      <family val="2"/>
    </font>
    <font>
      <b/>
      <sz val="10"/>
      <color theme="1"/>
      <name val="Arial"/>
      <family val="2"/>
    </font>
    <font>
      <sz val="9"/>
      <color theme="1"/>
      <name val="Arial"/>
      <family val="2"/>
    </font>
    <font>
      <b/>
      <sz val="12"/>
      <color theme="1"/>
      <name val="Arial"/>
      <family val="2"/>
    </font>
    <font>
      <b/>
      <sz val="9"/>
      <color theme="1"/>
      <name val="Arial"/>
      <family val="2"/>
    </font>
    <font>
      <b/>
      <sz val="11"/>
      <color theme="1"/>
      <name val="Arial"/>
      <family val="2"/>
    </font>
    <font>
      <sz val="8"/>
      <color theme="1"/>
      <name val="Arial"/>
      <family val="2"/>
    </font>
    <font>
      <b/>
      <sz val="8"/>
      <color theme="1"/>
      <name val="Arial"/>
      <family val="2"/>
    </font>
    <font>
      <b/>
      <sz val="8"/>
      <name val="Arial"/>
      <family val="2"/>
    </font>
    <font>
      <b/>
      <sz val="11"/>
      <name val="Arial"/>
      <family val="2"/>
    </font>
    <font>
      <sz val="11"/>
      <color theme="1"/>
      <name val="Calibri"/>
      <family val="2"/>
      <scheme val="minor"/>
    </font>
    <font>
      <i/>
      <sz val="10"/>
      <color theme="1"/>
      <name val="Arial"/>
      <family val="2"/>
    </font>
    <font>
      <b/>
      <sz val="12"/>
      <name val="Arial"/>
      <family val="2"/>
    </font>
    <font>
      <sz val="9.5"/>
      <name val="Arial"/>
      <family val="2"/>
    </font>
    <font>
      <b/>
      <sz val="9.5"/>
      <color indexed="10"/>
      <name val="Arial"/>
      <family val="2"/>
    </font>
    <font>
      <b/>
      <sz val="9"/>
      <color indexed="10"/>
      <name val="Arial"/>
      <family val="2"/>
    </font>
    <font>
      <sz val="10"/>
      <name val="Courier"/>
      <family val="3"/>
    </font>
    <font>
      <b/>
      <sz val="9"/>
      <name val="Arial"/>
      <family val="2"/>
    </font>
    <font>
      <b/>
      <sz val="9.5"/>
      <name val="Arial"/>
      <family val="2"/>
    </font>
    <font>
      <b/>
      <sz val="9"/>
      <color indexed="12"/>
      <name val="Arial"/>
      <family val="2"/>
    </font>
    <font>
      <sz val="9"/>
      <name val="Arial"/>
      <family val="2"/>
    </font>
    <font>
      <sz val="9"/>
      <color indexed="12"/>
      <name val="Arial"/>
      <family val="2"/>
    </font>
    <font>
      <b/>
      <sz val="10"/>
      <name val="Arial"/>
      <family val="2"/>
    </font>
    <font>
      <sz val="9"/>
      <color indexed="30"/>
      <name val="Arial"/>
      <family val="2"/>
    </font>
    <font>
      <sz val="10"/>
      <color indexed="30"/>
      <name val="Arial"/>
      <family val="2"/>
    </font>
    <font>
      <sz val="8"/>
      <name val="Arial"/>
      <family val="2"/>
    </font>
    <font>
      <sz val="9"/>
      <color indexed="10"/>
      <name val="Arial"/>
      <family val="2"/>
    </font>
    <font>
      <b/>
      <sz val="8"/>
      <color indexed="81"/>
      <name val="Tahoma"/>
      <family val="2"/>
    </font>
    <font>
      <sz val="8"/>
      <color indexed="81"/>
      <name val="Tahoma"/>
      <family val="2"/>
    </font>
    <font>
      <b/>
      <u/>
      <sz val="10"/>
      <color theme="1"/>
      <name val="Arial"/>
      <family val="2"/>
    </font>
    <font>
      <sz val="10"/>
      <color indexed="8"/>
      <name val="Arial"/>
      <family val="2"/>
    </font>
    <font>
      <sz val="11"/>
      <name val="Calibri"/>
      <family val="2"/>
    </font>
    <font>
      <b/>
      <sz val="11"/>
      <color theme="1"/>
      <name val="Calibri"/>
      <family val="2"/>
      <scheme val="minor"/>
    </font>
    <font>
      <b/>
      <sz val="11"/>
      <color theme="1"/>
      <name val="Arial Narrow"/>
      <family val="2"/>
    </font>
    <font>
      <sz val="11"/>
      <color theme="1"/>
      <name val="Arial Narrow"/>
      <family val="2"/>
    </font>
    <font>
      <b/>
      <sz val="12"/>
      <color rgb="FF000000"/>
      <name val="Garamond"/>
      <family val="1"/>
    </font>
    <font>
      <sz val="12"/>
      <color rgb="FF000000"/>
      <name val="Garamond"/>
      <family val="1"/>
    </font>
    <font>
      <sz val="11"/>
      <color rgb="FF000000"/>
      <name val="Calibri"/>
      <family val="2"/>
      <scheme val="minor"/>
    </font>
    <font>
      <sz val="11"/>
      <name val="Calibri"/>
      <family val="2"/>
      <scheme val="minor"/>
    </font>
    <font>
      <i/>
      <sz val="11"/>
      <color theme="1"/>
      <name val="Calibri"/>
      <family val="2"/>
      <scheme val="minor"/>
    </font>
    <font>
      <b/>
      <sz val="14"/>
      <color theme="1"/>
      <name val="Calibri"/>
      <family val="2"/>
      <scheme val="minor"/>
    </font>
    <font>
      <sz val="11"/>
      <color indexed="8"/>
      <name val="Calibri"/>
      <family val="2"/>
    </font>
    <font>
      <b/>
      <sz val="11"/>
      <name val="Garamond"/>
      <family val="1"/>
    </font>
    <font>
      <sz val="11"/>
      <name val="Garamond"/>
      <family val="1"/>
    </font>
    <font>
      <b/>
      <sz val="11"/>
      <name val="Calibri"/>
      <family val="2"/>
    </font>
    <font>
      <b/>
      <sz val="11"/>
      <name val="Calibri"/>
      <family val="2"/>
      <scheme val="minor"/>
    </font>
  </fonts>
  <fills count="2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50"/>
        <bgColor indexed="64"/>
      </patternFill>
    </fill>
    <fill>
      <patternFill patternType="solid">
        <fgColor indexed="4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3366FF"/>
        <bgColor indexed="64"/>
      </patternFill>
    </fill>
    <fill>
      <patternFill patternType="solid">
        <fgColor rgb="FF0000FF"/>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9"/>
        <bgColor indexed="8"/>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C0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right/>
      <top style="medium">
        <color indexed="64"/>
      </top>
      <bottom style="medium">
        <color indexed="64"/>
      </bottom>
      <diagonal/>
    </border>
    <border>
      <left/>
      <right/>
      <top style="hair">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thin">
        <color theme="3" tint="-0.24994659260841701"/>
      </left>
      <right/>
      <top/>
      <bottom/>
      <diagonal/>
    </border>
    <border>
      <left style="thin">
        <color auto="1"/>
      </left>
      <right/>
      <top style="medium">
        <color indexed="64"/>
      </top>
      <bottom style="thin">
        <color auto="1"/>
      </bottom>
      <diagonal/>
    </border>
    <border>
      <left style="medium">
        <color indexed="64"/>
      </left>
      <right style="medium">
        <color indexed="64"/>
      </right>
      <top style="thin">
        <color auto="1"/>
      </top>
      <bottom style="thin">
        <color auto="1"/>
      </bottom>
      <diagonal/>
    </border>
  </borders>
  <cellStyleXfs count="17">
    <xf numFmtId="0" fontId="0" fillId="0" borderId="0"/>
    <xf numFmtId="164" fontId="2"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68" fontId="20" fillId="0" borderId="0"/>
    <xf numFmtId="168" fontId="20" fillId="0" borderId="0"/>
    <xf numFmtId="0" fontId="34" fillId="0" borderId="0">
      <alignment vertical="top"/>
    </xf>
    <xf numFmtId="43" fontId="14" fillId="0" borderId="0" applyFont="0" applyFill="0" applyBorder="0" applyAlignment="0" applyProtection="0"/>
    <xf numFmtId="0" fontId="45" fillId="0" borderId="0"/>
    <xf numFmtId="0" fontId="34" fillId="0" borderId="0"/>
    <xf numFmtId="0" fontId="2" fillId="0" borderId="0"/>
    <xf numFmtId="0" fontId="2" fillId="0" borderId="0"/>
    <xf numFmtId="0" fontId="34" fillId="0" borderId="0" applyNumberFormat="0" applyFill="0" applyBorder="0" applyAlignment="0" applyProtection="0">
      <alignment vertical="top"/>
    </xf>
    <xf numFmtId="43" fontId="2" fillId="0" borderId="0" applyFont="0" applyFill="0" applyBorder="0" applyAlignment="0" applyProtection="0"/>
    <xf numFmtId="0" fontId="34" fillId="0" borderId="0" applyNumberFormat="0" applyFill="0" applyBorder="0" applyAlignment="0" applyProtection="0">
      <alignment vertical="top"/>
    </xf>
    <xf numFmtId="43" fontId="45" fillId="0" borderId="0" applyFont="0" applyFill="0" applyBorder="0" applyAlignment="0" applyProtection="0"/>
    <xf numFmtId="0" fontId="14" fillId="0" borderId="0"/>
  </cellStyleXfs>
  <cellXfs count="611">
    <xf numFmtId="0" fontId="0" fillId="0" borderId="0" xfId="0"/>
    <xf numFmtId="0" fontId="1" fillId="0" borderId="1" xfId="0" applyFont="1" applyBorder="1"/>
    <xf numFmtId="3" fontId="1" fillId="0" borderId="1" xfId="0" applyNumberFormat="1" applyFont="1" applyBorder="1"/>
    <xf numFmtId="0" fontId="1" fillId="0" borderId="0" xfId="0" applyFont="1"/>
    <xf numFmtId="0" fontId="1" fillId="4" borderId="1" xfId="0" applyFont="1" applyFill="1" applyBorder="1"/>
    <xf numFmtId="0" fontId="5" fillId="0" borderId="1" xfId="0" applyFont="1" applyBorder="1"/>
    <xf numFmtId="0" fontId="6" fillId="0" borderId="0" xfId="0" applyFont="1"/>
    <xf numFmtId="0" fontId="6" fillId="3" borderId="0" xfId="0" applyFont="1" applyFill="1"/>
    <xf numFmtId="0" fontId="6" fillId="2" borderId="1" xfId="0" applyFont="1" applyFill="1" applyBorder="1"/>
    <xf numFmtId="0" fontId="8" fillId="2" borderId="1" xfId="0" applyFont="1" applyFill="1" applyBorder="1" applyAlignment="1">
      <alignment horizontal="center"/>
    </xf>
    <xf numFmtId="0" fontId="6" fillId="3" borderId="1" xfId="0" applyFont="1" applyFill="1" applyBorder="1" applyAlignment="1">
      <alignment horizontal="center" vertical="center"/>
    </xf>
    <xf numFmtId="0" fontId="6" fillId="0" borderId="1" xfId="0" applyFont="1" applyBorder="1"/>
    <xf numFmtId="0" fontId="8" fillId="2" borderId="1" xfId="0" applyFont="1" applyFill="1" applyBorder="1"/>
    <xf numFmtId="0" fontId="1" fillId="3" borderId="0" xfId="0" applyFont="1" applyFill="1"/>
    <xf numFmtId="0" fontId="10" fillId="2" borderId="1" xfId="0" applyFont="1" applyFill="1" applyBorder="1"/>
    <xf numFmtId="0" fontId="11" fillId="2" borderId="1" xfId="0" applyFont="1" applyFill="1" applyBorder="1" applyAlignment="1">
      <alignment horizontal="center"/>
    </xf>
    <xf numFmtId="0" fontId="10" fillId="0" borderId="1" xfId="0" applyFont="1" applyBorder="1" applyAlignment="1"/>
    <xf numFmtId="0" fontId="10" fillId="0" borderId="1" xfId="0" applyFont="1" applyBorder="1"/>
    <xf numFmtId="0" fontId="10" fillId="0" borderId="0" xfId="0" applyFont="1"/>
    <xf numFmtId="0" fontId="6" fillId="5" borderId="0" xfId="0" applyFont="1" applyFill="1"/>
    <xf numFmtId="0" fontId="6" fillId="0" borderId="0" xfId="0" applyFont="1" applyFill="1" applyBorder="1"/>
    <xf numFmtId="0" fontId="10" fillId="0" borderId="0" xfId="0" applyFont="1" applyFill="1" applyBorder="1"/>
    <xf numFmtId="0" fontId="1" fillId="0" borderId="0" xfId="0" applyFont="1" applyFill="1" applyBorder="1"/>
    <xf numFmtId="165" fontId="6" fillId="0" borderId="0" xfId="0" applyNumberFormat="1" applyFont="1" applyFill="1" applyBorder="1" applyAlignment="1"/>
    <xf numFmtId="3" fontId="5" fillId="0" borderId="1" xfId="0" applyNumberFormat="1" applyFont="1" applyBorder="1"/>
    <xf numFmtId="165" fontId="1" fillId="0" borderId="0" xfId="0" applyNumberFormat="1" applyFont="1" applyFill="1" applyBorder="1" applyAlignment="1"/>
    <xf numFmtId="0" fontId="6" fillId="2" borderId="1" xfId="0" applyFont="1" applyFill="1" applyBorder="1" applyAlignment="1">
      <alignment wrapText="1"/>
    </xf>
    <xf numFmtId="166" fontId="1" fillId="0" borderId="1" xfId="2" applyNumberFormat="1" applyFont="1" applyBorder="1" applyAlignment="1"/>
    <xf numFmtId="166" fontId="1" fillId="0" borderId="1" xfId="2" applyNumberFormat="1" applyFont="1" applyBorder="1"/>
    <xf numFmtId="166" fontId="6" fillId="0" borderId="1" xfId="2" applyNumberFormat="1" applyFont="1" applyBorder="1"/>
    <xf numFmtId="166" fontId="6" fillId="0" borderId="1" xfId="2" applyNumberFormat="1" applyFont="1" applyBorder="1" applyAlignment="1">
      <alignment horizontal="center" wrapText="1"/>
    </xf>
    <xf numFmtId="3" fontId="1" fillId="0" borderId="0" xfId="0" applyNumberFormat="1" applyFont="1"/>
    <xf numFmtId="0" fontId="5" fillId="0" borderId="0" xfId="0" applyFont="1"/>
    <xf numFmtId="0" fontId="5" fillId="0" borderId="0" xfId="0" applyFont="1" applyBorder="1"/>
    <xf numFmtId="3" fontId="5" fillId="0" borderId="0" xfId="0" applyNumberFormat="1" applyFont="1" applyBorder="1"/>
    <xf numFmtId="0" fontId="7" fillId="0" borderId="0" xfId="0" applyFont="1"/>
    <xf numFmtId="0" fontId="5" fillId="0" borderId="1" xfId="0" applyFont="1" applyBorder="1" applyAlignment="1">
      <alignment horizontal="center"/>
    </xf>
    <xf numFmtId="167" fontId="1" fillId="0" borderId="0" xfId="0" applyNumberFormat="1" applyFont="1"/>
    <xf numFmtId="0" fontId="15" fillId="0" borderId="1" xfId="0" applyFont="1" applyBorder="1"/>
    <xf numFmtId="167" fontId="15" fillId="0" borderId="1" xfId="0" applyNumberFormat="1" applyFont="1" applyBorder="1"/>
    <xf numFmtId="0" fontId="8" fillId="2" borderId="2" xfId="0" applyFont="1" applyFill="1" applyBorder="1" applyAlignment="1">
      <alignment horizontal="center"/>
    </xf>
    <xf numFmtId="0" fontId="1" fillId="0" borderId="2" xfId="0" applyFont="1" applyBorder="1"/>
    <xf numFmtId="0" fontId="1" fillId="0" borderId="6" xfId="0" applyFont="1" applyBorder="1"/>
    <xf numFmtId="0" fontId="6" fillId="0" borderId="2" xfId="0" applyFont="1" applyBorder="1"/>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166" fontId="1" fillId="0" borderId="11" xfId="2" applyNumberFormat="1" applyFont="1" applyBorder="1" applyAlignment="1"/>
    <xf numFmtId="166" fontId="1" fillId="0" borderId="12" xfId="2" applyNumberFormat="1" applyFont="1" applyBorder="1" applyAlignment="1"/>
    <xf numFmtId="166" fontId="1" fillId="0" borderId="11" xfId="2" applyNumberFormat="1" applyFont="1" applyBorder="1"/>
    <xf numFmtId="166" fontId="1" fillId="0" borderId="12" xfId="2" applyNumberFormat="1" applyFont="1" applyBorder="1"/>
    <xf numFmtId="166" fontId="6" fillId="0" borderId="12" xfId="2" applyNumberFormat="1" applyFont="1" applyBorder="1"/>
    <xf numFmtId="0" fontId="16" fillId="9" borderId="0" xfId="0" applyFont="1" applyFill="1"/>
    <xf numFmtId="0" fontId="17" fillId="9" borderId="0" xfId="0" applyFont="1" applyFill="1"/>
    <xf numFmtId="0" fontId="18" fillId="9" borderId="0" xfId="0" applyFont="1" applyFill="1"/>
    <xf numFmtId="0" fontId="17" fillId="9" borderId="0" xfId="0" applyFont="1" applyFill="1" applyBorder="1"/>
    <xf numFmtId="0" fontId="19" fillId="9" borderId="0" xfId="0" applyFont="1" applyFill="1" applyBorder="1" applyAlignment="1">
      <alignment vertical="center"/>
    </xf>
    <xf numFmtId="0" fontId="17" fillId="9" borderId="0" xfId="0" applyFont="1" applyFill="1" applyAlignment="1">
      <alignment horizontal="right"/>
    </xf>
    <xf numFmtId="0" fontId="17" fillId="9" borderId="0" xfId="0" applyFont="1" applyFill="1" applyAlignment="1">
      <alignment horizontal="center"/>
    </xf>
    <xf numFmtId="0" fontId="13" fillId="9" borderId="0" xfId="0" applyFont="1" applyFill="1"/>
    <xf numFmtId="168" fontId="21" fillId="9" borderId="0" xfId="4" applyFont="1" applyFill="1" applyBorder="1"/>
    <xf numFmtId="0" fontId="22" fillId="9" borderId="0" xfId="0" applyFont="1" applyFill="1" applyAlignment="1">
      <alignment horizontal="center"/>
    </xf>
    <xf numFmtId="0" fontId="19" fillId="9" borderId="0" xfId="0" applyFont="1" applyFill="1" applyAlignment="1">
      <alignment horizontal="right"/>
    </xf>
    <xf numFmtId="0" fontId="22" fillId="9" borderId="0" xfId="0" applyFont="1" applyFill="1" applyAlignment="1">
      <alignment horizontal="right"/>
    </xf>
    <xf numFmtId="0" fontId="22" fillId="9" borderId="0" xfId="0" applyFont="1" applyFill="1"/>
    <xf numFmtId="0" fontId="21" fillId="9" borderId="0" xfId="0" applyFont="1" applyFill="1"/>
    <xf numFmtId="168" fontId="21" fillId="9" borderId="0" xfId="0" applyNumberFormat="1" applyFont="1" applyFill="1"/>
    <xf numFmtId="0" fontId="23" fillId="10" borderId="1" xfId="0" applyFont="1" applyFill="1" applyBorder="1" applyProtection="1">
      <protection locked="0"/>
    </xf>
    <xf numFmtId="0" fontId="21" fillId="9" borderId="0" xfId="0" applyFont="1" applyFill="1" applyBorder="1"/>
    <xf numFmtId="0" fontId="21" fillId="9" borderId="16" xfId="0" applyFont="1" applyFill="1" applyBorder="1"/>
    <xf numFmtId="0" fontId="24" fillId="9" borderId="16" xfId="0" applyFont="1" applyFill="1" applyBorder="1" applyAlignment="1">
      <alignment vertical="center"/>
    </xf>
    <xf numFmtId="168" fontId="21" fillId="9" borderId="16" xfId="4" applyFont="1" applyFill="1" applyBorder="1"/>
    <xf numFmtId="0" fontId="21" fillId="9" borderId="16" xfId="0" applyFont="1" applyFill="1" applyBorder="1" applyAlignment="1">
      <alignment horizontal="center"/>
    </xf>
    <xf numFmtId="0" fontId="13" fillId="11" borderId="16" xfId="0" applyFont="1" applyFill="1" applyBorder="1"/>
    <xf numFmtId="0" fontId="17" fillId="11" borderId="16" xfId="0" applyFont="1" applyFill="1" applyBorder="1"/>
    <xf numFmtId="0" fontId="17" fillId="11" borderId="16" xfId="0" applyFont="1" applyFill="1" applyBorder="1" applyAlignment="1">
      <alignment horizontal="center"/>
    </xf>
    <xf numFmtId="0" fontId="17" fillId="11" borderId="0" xfId="0" applyFont="1" applyFill="1" applyBorder="1"/>
    <xf numFmtId="0" fontId="22" fillId="9" borderId="0" xfId="0" applyFont="1" applyFill="1" applyBorder="1"/>
    <xf numFmtId="0" fontId="21" fillId="9" borderId="0" xfId="0" applyFont="1" applyFill="1" applyBorder="1" applyAlignment="1">
      <alignment horizontal="right"/>
    </xf>
    <xf numFmtId="49" fontId="17" fillId="9" borderId="0" xfId="0" applyNumberFormat="1" applyFont="1" applyFill="1" applyBorder="1" applyAlignment="1">
      <alignment horizontal="center"/>
    </xf>
    <xf numFmtId="0" fontId="21" fillId="9" borderId="17" xfId="0" applyFont="1" applyFill="1" applyBorder="1"/>
    <xf numFmtId="0" fontId="24" fillId="9" borderId="0" xfId="0" applyFont="1" applyFill="1" applyAlignment="1">
      <alignment horizontal="right"/>
    </xf>
    <xf numFmtId="167" fontId="25" fillId="10" borderId="1" xfId="3" applyNumberFormat="1" applyFont="1" applyFill="1" applyBorder="1" applyProtection="1">
      <protection locked="0"/>
    </xf>
    <xf numFmtId="0" fontId="24" fillId="9" borderId="0" xfId="0" applyFont="1" applyFill="1" applyBorder="1" applyAlignment="1">
      <alignment horizontal="center"/>
    </xf>
    <xf numFmtId="166" fontId="24" fillId="9" borderId="0" xfId="1" applyNumberFormat="1" applyFont="1" applyFill="1" applyBorder="1"/>
    <xf numFmtId="166" fontId="17" fillId="9" borderId="0" xfId="1" applyNumberFormat="1" applyFont="1" applyFill="1" applyBorder="1"/>
    <xf numFmtId="1" fontId="24" fillId="9" borderId="0" xfId="0" applyNumberFormat="1" applyFont="1" applyFill="1" applyBorder="1"/>
    <xf numFmtId="0" fontId="24" fillId="9" borderId="0" xfId="0" applyFont="1" applyFill="1"/>
    <xf numFmtId="10" fontId="21" fillId="9" borderId="0" xfId="3" applyNumberFormat="1" applyFont="1" applyFill="1"/>
    <xf numFmtId="0" fontId="24" fillId="9" borderId="0" xfId="3" applyNumberFormat="1" applyFont="1" applyFill="1" applyBorder="1"/>
    <xf numFmtId="0" fontId="24" fillId="9" borderId="0" xfId="0" applyFont="1" applyFill="1" applyAlignment="1">
      <alignment horizontal="center"/>
    </xf>
    <xf numFmtId="166" fontId="24" fillId="9" borderId="0" xfId="1" applyNumberFormat="1" applyFont="1" applyFill="1"/>
    <xf numFmtId="0" fontId="19" fillId="9" borderId="0" xfId="0" applyFont="1" applyFill="1"/>
    <xf numFmtId="9" fontId="21" fillId="9" borderId="0" xfId="3" applyFont="1" applyFill="1"/>
    <xf numFmtId="1" fontId="21" fillId="9" borderId="0" xfId="0" applyNumberFormat="1" applyFont="1" applyFill="1"/>
    <xf numFmtId="167" fontId="24" fillId="9" borderId="0" xfId="3" applyNumberFormat="1" applyFont="1" applyFill="1" applyBorder="1"/>
    <xf numFmtId="0" fontId="26" fillId="9" borderId="0" xfId="0" applyFont="1" applyFill="1"/>
    <xf numFmtId="169" fontId="24" fillId="9" borderId="0" xfId="3" applyNumberFormat="1" applyFont="1" applyFill="1" applyBorder="1"/>
    <xf numFmtId="167" fontId="24" fillId="9" borderId="0" xfId="3" applyNumberFormat="1" applyFont="1" applyFill="1"/>
    <xf numFmtId="0" fontId="24" fillId="12" borderId="1" xfId="0" applyFont="1" applyFill="1" applyBorder="1" applyAlignment="1">
      <alignment horizontal="right"/>
    </xf>
    <xf numFmtId="167" fontId="24" fillId="13" borderId="1" xfId="4" applyNumberFormat="1" applyFont="1" applyFill="1" applyBorder="1" applyProtection="1">
      <protection locked="0"/>
    </xf>
    <xf numFmtId="1" fontId="24" fillId="10" borderId="1" xfId="3" applyNumberFormat="1" applyFont="1" applyFill="1" applyBorder="1"/>
    <xf numFmtId="1" fontId="24" fillId="9" borderId="0" xfId="0" applyNumberFormat="1" applyFont="1" applyFill="1"/>
    <xf numFmtId="0" fontId="24" fillId="9" borderId="0" xfId="0" applyFont="1" applyFill="1" applyBorder="1" applyAlignment="1">
      <alignment horizontal="right"/>
    </xf>
    <xf numFmtId="9" fontId="24" fillId="9" borderId="0" xfId="3" applyFont="1" applyFill="1" applyBorder="1"/>
    <xf numFmtId="9" fontId="24" fillId="9" borderId="0" xfId="3" applyFont="1" applyFill="1" applyBorder="1" applyAlignment="1">
      <alignment horizontal="left"/>
    </xf>
    <xf numFmtId="168" fontId="24" fillId="9" borderId="0" xfId="4" applyFont="1" applyFill="1" applyBorder="1"/>
    <xf numFmtId="9" fontId="24" fillId="9" borderId="0" xfId="3" applyFont="1" applyFill="1" applyAlignment="1">
      <alignment horizontal="center"/>
    </xf>
    <xf numFmtId="1" fontId="24" fillId="9" borderId="0" xfId="3" applyNumberFormat="1" applyFont="1" applyFill="1" applyBorder="1"/>
    <xf numFmtId="0" fontId="26" fillId="12" borderId="2" xfId="0" applyFont="1" applyFill="1" applyBorder="1"/>
    <xf numFmtId="0" fontId="21" fillId="12" borderId="3" xfId="0" applyFont="1" applyFill="1" applyBorder="1"/>
    <xf numFmtId="168" fontId="21" fillId="12" borderId="4" xfId="4" applyFont="1" applyFill="1" applyBorder="1"/>
    <xf numFmtId="0" fontId="26" fillId="9" borderId="0" xfId="0" applyFont="1" applyFill="1" applyBorder="1"/>
    <xf numFmtId="1" fontId="17" fillId="9" borderId="0" xfId="0" applyNumberFormat="1" applyFont="1" applyFill="1"/>
    <xf numFmtId="168" fontId="19" fillId="9" borderId="0" xfId="4" applyFont="1" applyFill="1" applyBorder="1"/>
    <xf numFmtId="0" fontId="21" fillId="9" borderId="0" xfId="0" applyFont="1" applyFill="1" applyAlignment="1">
      <alignment horizontal="center"/>
    </xf>
    <xf numFmtId="168" fontId="24" fillId="12" borderId="7" xfId="4" applyNumberFormat="1" applyFont="1" applyFill="1" applyBorder="1" applyAlignment="1" applyProtection="1">
      <alignment horizontal="center"/>
    </xf>
    <xf numFmtId="168" fontId="24" fillId="12" borderId="1" xfId="4" applyNumberFormat="1" applyFont="1" applyFill="1" applyBorder="1" applyAlignment="1" applyProtection="1">
      <alignment horizontal="center"/>
    </xf>
    <xf numFmtId="167" fontId="24" fillId="12" borderId="1" xfId="4" applyNumberFormat="1" applyFont="1" applyFill="1" applyBorder="1" applyProtection="1">
      <protection locked="0"/>
    </xf>
    <xf numFmtId="166" fontId="24" fillId="10" borderId="1" xfId="1" applyNumberFormat="1" applyFont="1" applyFill="1" applyBorder="1" applyAlignment="1">
      <alignment wrapText="1"/>
    </xf>
    <xf numFmtId="0" fontId="24" fillId="9" borderId="0" xfId="0" applyFont="1" applyFill="1" applyBorder="1"/>
    <xf numFmtId="168" fontId="24" fillId="9" borderId="0" xfId="4" applyNumberFormat="1" applyFont="1" applyFill="1" applyBorder="1" applyAlignment="1" applyProtection="1">
      <alignment horizontal="center"/>
      <protection locked="0"/>
    </xf>
    <xf numFmtId="168" fontId="24" fillId="12" borderId="18" xfId="4" applyNumberFormat="1" applyFont="1" applyFill="1" applyBorder="1" applyAlignment="1" applyProtection="1">
      <alignment horizontal="center"/>
    </xf>
    <xf numFmtId="166" fontId="24" fillId="9" borderId="1" xfId="1" applyNumberFormat="1" applyFont="1" applyFill="1" applyBorder="1" applyAlignment="1">
      <alignment wrapText="1"/>
    </xf>
    <xf numFmtId="166" fontId="24" fillId="10" borderId="1" xfId="1" applyNumberFormat="1" applyFont="1" applyFill="1" applyBorder="1"/>
    <xf numFmtId="168" fontId="24" fillId="9" borderId="0" xfId="4" applyFont="1" applyFill="1" applyBorder="1" applyAlignment="1">
      <alignment horizontal="center"/>
    </xf>
    <xf numFmtId="168" fontId="24" fillId="12" borderId="5" xfId="4" applyNumberFormat="1" applyFont="1" applyFill="1" applyBorder="1" applyAlignment="1" applyProtection="1">
      <alignment horizontal="center"/>
    </xf>
    <xf numFmtId="168" fontId="24" fillId="9" borderId="0" xfId="4" applyNumberFormat="1" applyFont="1" applyFill="1" applyBorder="1" applyAlignment="1" applyProtection="1">
      <alignment horizontal="center"/>
    </xf>
    <xf numFmtId="167" fontId="25" fillId="9" borderId="0" xfId="4" applyNumberFormat="1" applyFont="1" applyFill="1" applyBorder="1" applyAlignment="1" applyProtection="1">
      <alignment horizontal="left"/>
      <protection locked="0"/>
    </xf>
    <xf numFmtId="166" fontId="27" fillId="10" borderId="1" xfId="1" applyNumberFormat="1" applyFont="1" applyFill="1" applyBorder="1" applyAlignment="1">
      <alignment wrapText="1"/>
    </xf>
    <xf numFmtId="168" fontId="24" fillId="12" borderId="19" xfId="4" applyNumberFormat="1" applyFont="1" applyFill="1" applyBorder="1" applyAlignment="1" applyProtection="1">
      <alignment horizontal="center"/>
    </xf>
    <xf numFmtId="168" fontId="24" fillId="12" borderId="20" xfId="4" applyNumberFormat="1" applyFont="1" applyFill="1" applyBorder="1" applyAlignment="1" applyProtection="1">
      <alignment horizontal="center"/>
    </xf>
    <xf numFmtId="167" fontId="24" fillId="9" borderId="0" xfId="4" applyNumberFormat="1" applyFont="1" applyFill="1" applyBorder="1" applyAlignment="1" applyProtection="1">
      <alignment horizontal="left"/>
      <protection locked="0"/>
    </xf>
    <xf numFmtId="168" fontId="24" fillId="9" borderId="0" xfId="4" applyNumberFormat="1" applyFont="1" applyFill="1" applyBorder="1" applyAlignment="1" applyProtection="1">
      <alignment horizontal="right"/>
    </xf>
    <xf numFmtId="0" fontId="17" fillId="9" borderId="0" xfId="0" applyFont="1" applyFill="1" applyBorder="1" applyAlignment="1">
      <alignment horizontal="center"/>
    </xf>
    <xf numFmtId="166" fontId="21" fillId="9" borderId="0" xfId="1" applyNumberFormat="1" applyFont="1" applyFill="1" applyBorder="1"/>
    <xf numFmtId="170" fontId="24" fillId="9" borderId="0" xfId="0" applyNumberFormat="1" applyFont="1" applyFill="1" applyBorder="1"/>
    <xf numFmtId="1" fontId="21" fillId="9" borderId="0" xfId="0" applyNumberFormat="1" applyFont="1" applyFill="1" applyBorder="1"/>
    <xf numFmtId="0" fontId="21" fillId="9" borderId="0" xfId="0" applyFont="1" applyFill="1" applyBorder="1" applyAlignment="1">
      <alignment horizontal="left"/>
    </xf>
    <xf numFmtId="9" fontId="24" fillId="9" borderId="0" xfId="3" applyNumberFormat="1" applyFont="1" applyFill="1" applyBorder="1"/>
    <xf numFmtId="168" fontId="24" fillId="12" borderId="6" xfId="4" applyNumberFormat="1" applyFont="1" applyFill="1" applyBorder="1" applyAlignment="1" applyProtection="1">
      <alignment horizontal="center"/>
    </xf>
    <xf numFmtId="165" fontId="28" fillId="10" borderId="1" xfId="1" applyNumberFormat="1" applyFont="1" applyFill="1" applyBorder="1" applyAlignment="1">
      <alignment wrapText="1"/>
    </xf>
    <xf numFmtId="1" fontId="24" fillId="10" borderId="1" xfId="0" applyNumberFormat="1" applyFont="1" applyFill="1" applyBorder="1"/>
    <xf numFmtId="167" fontId="24" fillId="9" borderId="0" xfId="4" applyNumberFormat="1" applyFont="1" applyFill="1" applyBorder="1" applyProtection="1">
      <protection hidden="1"/>
    </xf>
    <xf numFmtId="1" fontId="17" fillId="9" borderId="0" xfId="3" applyNumberFormat="1" applyFont="1" applyFill="1"/>
    <xf numFmtId="2" fontId="17" fillId="9" borderId="0" xfId="0" applyNumberFormat="1" applyFont="1" applyFill="1"/>
    <xf numFmtId="0" fontId="22" fillId="9" borderId="0" xfId="0" applyFont="1" applyFill="1" applyBorder="1" applyAlignment="1">
      <alignment horizontal="center"/>
    </xf>
    <xf numFmtId="0" fontId="17" fillId="12" borderId="2" xfId="0" applyFont="1" applyFill="1" applyBorder="1"/>
    <xf numFmtId="1" fontId="24" fillId="14" borderId="1" xfId="0" applyNumberFormat="1" applyFont="1" applyFill="1" applyBorder="1" applyProtection="1">
      <protection locked="0"/>
    </xf>
    <xf numFmtId="0" fontId="24" fillId="9" borderId="21" xfId="0" applyFont="1" applyFill="1" applyBorder="1"/>
    <xf numFmtId="0" fontId="17" fillId="9" borderId="21" xfId="0" applyFont="1" applyFill="1" applyBorder="1"/>
    <xf numFmtId="0" fontId="17" fillId="9" borderId="21" xfId="0" applyFont="1" applyFill="1" applyBorder="1" applyAlignment="1">
      <alignment horizontal="center"/>
    </xf>
    <xf numFmtId="168" fontId="24" fillId="12" borderId="2" xfId="4" applyNumberFormat="1" applyFont="1" applyFill="1" applyBorder="1" applyAlignment="1" applyProtection="1">
      <alignment horizontal="center"/>
    </xf>
    <xf numFmtId="168" fontId="29" fillId="12" borderId="2" xfId="4" applyNumberFormat="1" applyFont="1" applyFill="1" applyBorder="1" applyAlignment="1" applyProtection="1">
      <alignment horizontal="center"/>
    </xf>
    <xf numFmtId="168" fontId="24" fillId="9" borderId="0" xfId="4" applyFont="1" applyFill="1" applyBorder="1" applyAlignment="1">
      <alignment horizontal="left"/>
    </xf>
    <xf numFmtId="165" fontId="2" fillId="10" borderId="1" xfId="1" applyNumberFormat="1" applyFont="1" applyFill="1" applyBorder="1" applyAlignment="1">
      <alignment wrapText="1"/>
    </xf>
    <xf numFmtId="0" fontId="21" fillId="9" borderId="0" xfId="0" applyFont="1" applyFill="1" applyAlignment="1">
      <alignment horizontal="left"/>
    </xf>
    <xf numFmtId="0" fontId="30" fillId="9" borderId="0" xfId="0" applyFont="1" applyFill="1" applyAlignment="1">
      <alignment horizontal="center"/>
    </xf>
    <xf numFmtId="1" fontId="30" fillId="9" borderId="0" xfId="0" applyNumberFormat="1" applyFont="1" applyFill="1"/>
    <xf numFmtId="167" fontId="24" fillId="9" borderId="0" xfId="0" applyNumberFormat="1" applyFont="1" applyFill="1"/>
    <xf numFmtId="1" fontId="24" fillId="10" borderId="1" xfId="0" applyNumberFormat="1" applyFont="1" applyFill="1" applyBorder="1" applyProtection="1">
      <protection locked="0"/>
    </xf>
    <xf numFmtId="166" fontId="17" fillId="9" borderId="0" xfId="1" applyNumberFormat="1" applyFont="1" applyFill="1"/>
    <xf numFmtId="0" fontId="21" fillId="9" borderId="0" xfId="0" applyFont="1" applyFill="1" applyAlignment="1">
      <alignment horizontal="right"/>
    </xf>
    <xf numFmtId="1" fontId="21" fillId="9" borderId="0" xfId="0" applyNumberFormat="1" applyFont="1" applyFill="1" applyBorder="1" applyProtection="1">
      <protection locked="0"/>
    </xf>
    <xf numFmtId="0" fontId="17" fillId="9" borderId="16" xfId="0" applyFont="1" applyFill="1" applyBorder="1"/>
    <xf numFmtId="0" fontId="17" fillId="9" borderId="16" xfId="0" applyFont="1" applyFill="1" applyBorder="1" applyAlignment="1">
      <alignment horizontal="center"/>
    </xf>
    <xf numFmtId="3" fontId="17" fillId="9" borderId="16" xfId="0" applyNumberFormat="1" applyFont="1" applyFill="1" applyBorder="1"/>
    <xf numFmtId="166" fontId="24" fillId="12" borderId="1" xfId="1" applyNumberFormat="1" applyFont="1" applyFill="1" applyBorder="1" applyProtection="1">
      <protection locked="0"/>
    </xf>
    <xf numFmtId="166" fontId="24" fillId="14" borderId="1" xfId="1" applyNumberFormat="1" applyFont="1" applyFill="1" applyBorder="1" applyProtection="1">
      <protection locked="0"/>
    </xf>
    <xf numFmtId="0" fontId="21" fillId="9" borderId="21" xfId="0" applyFont="1" applyFill="1" applyBorder="1"/>
    <xf numFmtId="166" fontId="24" fillId="13" borderId="1" xfId="1" applyNumberFormat="1" applyFont="1" applyFill="1" applyBorder="1" applyProtection="1">
      <protection locked="0"/>
    </xf>
    <xf numFmtId="0" fontId="29" fillId="9" borderId="16" xfId="0" applyFont="1" applyFill="1" applyBorder="1"/>
    <xf numFmtId="0" fontId="13" fillId="9" borderId="22" xfId="0" applyFont="1" applyFill="1" applyBorder="1"/>
    <xf numFmtId="168" fontId="24" fillId="12" borderId="3" xfId="5" applyNumberFormat="1" applyFont="1" applyFill="1" applyBorder="1" applyAlignment="1" applyProtection="1">
      <alignment horizontal="right"/>
    </xf>
    <xf numFmtId="0" fontId="24" fillId="9" borderId="21" xfId="0" applyFont="1" applyFill="1" applyBorder="1" applyAlignment="1">
      <alignment horizontal="center"/>
    </xf>
    <xf numFmtId="0" fontId="17" fillId="9" borderId="23" xfId="0" applyFont="1" applyFill="1" applyBorder="1"/>
    <xf numFmtId="0" fontId="24" fillId="9" borderId="23" xfId="0" applyFont="1" applyFill="1" applyBorder="1" applyAlignment="1">
      <alignment horizontal="center"/>
    </xf>
    <xf numFmtId="1" fontId="17" fillId="9" borderId="23" xfId="0" applyNumberFormat="1" applyFont="1" applyFill="1" applyBorder="1"/>
    <xf numFmtId="168" fontId="21" fillId="9" borderId="0" xfId="5" applyNumberFormat="1" applyFont="1" applyFill="1" applyBorder="1" applyAlignment="1" applyProtection="1">
      <alignment horizontal="right"/>
    </xf>
    <xf numFmtId="170" fontId="21" fillId="9" borderId="0" xfId="0" applyNumberFormat="1" applyFont="1" applyFill="1" applyBorder="1"/>
    <xf numFmtId="1" fontId="22" fillId="9" borderId="0" xfId="0" applyNumberFormat="1" applyFont="1" applyFill="1"/>
    <xf numFmtId="166" fontId="24" fillId="13" borderId="1" xfId="2" applyNumberFormat="1" applyFont="1" applyFill="1" applyBorder="1" applyProtection="1">
      <protection locked="0"/>
    </xf>
    <xf numFmtId="0" fontId="1" fillId="4" borderId="0" xfId="0" applyFont="1" applyFill="1"/>
    <xf numFmtId="0" fontId="6" fillId="15" borderId="1" xfId="0" applyFont="1" applyFill="1" applyBorder="1"/>
    <xf numFmtId="0" fontId="1" fillId="15" borderId="1" xfId="0" applyFont="1" applyFill="1" applyBorder="1"/>
    <xf numFmtId="0" fontId="1" fillId="15" borderId="2" xfId="0" applyFont="1" applyFill="1" applyBorder="1"/>
    <xf numFmtId="166" fontId="1" fillId="15" borderId="1" xfId="2" applyNumberFormat="1" applyFont="1" applyFill="1" applyBorder="1" applyAlignment="1"/>
    <xf numFmtId="166" fontId="1" fillId="15" borderId="12" xfId="2" applyNumberFormat="1" applyFont="1" applyFill="1" applyBorder="1" applyAlignment="1"/>
    <xf numFmtId="166" fontId="6" fillId="15" borderId="1" xfId="2" applyNumberFormat="1" applyFont="1" applyFill="1" applyBorder="1"/>
    <xf numFmtId="0" fontId="6" fillId="15" borderId="0" xfId="0" applyFont="1" applyFill="1"/>
    <xf numFmtId="166" fontId="24" fillId="0" borderId="1" xfId="2" applyNumberFormat="1" applyFont="1" applyFill="1" applyBorder="1" applyProtection="1">
      <protection locked="0"/>
    </xf>
    <xf numFmtId="0" fontId="5" fillId="0" borderId="5" xfId="0" applyFont="1" applyBorder="1"/>
    <xf numFmtId="166" fontId="24" fillId="0" borderId="26" xfId="2" applyNumberFormat="1" applyFont="1" applyFill="1" applyBorder="1" applyProtection="1">
      <protection locked="0"/>
    </xf>
    <xf numFmtId="0" fontId="10" fillId="0" borderId="3" xfId="0" applyFont="1" applyBorder="1"/>
    <xf numFmtId="0" fontId="6" fillId="0" borderId="3" xfId="0" applyFont="1" applyBorder="1"/>
    <xf numFmtId="166" fontId="1" fillId="0" borderId="3" xfId="2" applyNumberFormat="1" applyFont="1" applyBorder="1" applyAlignment="1"/>
    <xf numFmtId="166" fontId="1" fillId="15" borderId="3" xfId="2" applyNumberFormat="1" applyFont="1" applyFill="1" applyBorder="1" applyAlignment="1"/>
    <xf numFmtId="0" fontId="1" fillId="0" borderId="11" xfId="2" applyNumberFormat="1" applyFont="1" applyBorder="1"/>
    <xf numFmtId="165" fontId="1" fillId="0" borderId="1" xfId="2" applyNumberFormat="1" applyFont="1" applyBorder="1" applyAlignment="1"/>
    <xf numFmtId="165" fontId="1" fillId="0" borderId="12" xfId="2" applyNumberFormat="1" applyFont="1" applyBorder="1" applyAlignment="1"/>
    <xf numFmtId="0" fontId="6" fillId="0" borderId="1" xfId="2" applyNumberFormat="1" applyFont="1" applyBorder="1"/>
    <xf numFmtId="165" fontId="6" fillId="3" borderId="0" xfId="0" applyNumberFormat="1" applyFont="1" applyFill="1"/>
    <xf numFmtId="165" fontId="6" fillId="0" borderId="0" xfId="0" applyNumberFormat="1" applyFont="1"/>
    <xf numFmtId="2" fontId="10" fillId="0" borderId="3" xfId="0" applyNumberFormat="1" applyFont="1" applyBorder="1"/>
    <xf numFmtId="0" fontId="0" fillId="0" borderId="0" xfId="0" applyFont="1" applyFill="1" applyBorder="1" applyAlignment="1">
      <alignment horizontal="left" vertical="top" wrapText="1"/>
    </xf>
    <xf numFmtId="170" fontId="10" fillId="0" borderId="1" xfId="0" applyNumberFormat="1" applyFont="1" applyBorder="1"/>
    <xf numFmtId="3" fontId="6" fillId="0" borderId="0" xfId="0" applyNumberFormat="1" applyFont="1"/>
    <xf numFmtId="165" fontId="1" fillId="0" borderId="11" xfId="2" applyNumberFormat="1" applyFont="1" applyBorder="1" applyAlignment="1"/>
    <xf numFmtId="15" fontId="1" fillId="0" borderId="3" xfId="2" applyNumberFormat="1" applyFont="1" applyBorder="1" applyAlignment="1"/>
    <xf numFmtId="0" fontId="1" fillId="0" borderId="3" xfId="2" applyNumberFormat="1" applyFont="1" applyBorder="1" applyAlignment="1"/>
    <xf numFmtId="0" fontId="10" fillId="0" borderId="1" xfId="0" applyFont="1" applyFill="1" applyBorder="1" applyAlignment="1"/>
    <xf numFmtId="0" fontId="10" fillId="0" borderId="1" xfId="0" applyFont="1" applyFill="1" applyBorder="1"/>
    <xf numFmtId="0" fontId="36" fillId="0" borderId="0" xfId="0" applyFont="1"/>
    <xf numFmtId="0" fontId="6" fillId="0" borderId="1" xfId="0" applyFont="1" applyFill="1" applyBorder="1"/>
    <xf numFmtId="0" fontId="1" fillId="0" borderId="1" xfId="0" applyFont="1" applyFill="1" applyBorder="1"/>
    <xf numFmtId="166" fontId="1" fillId="0" borderId="1" xfId="2" applyNumberFormat="1" applyFont="1" applyFill="1" applyBorder="1"/>
    <xf numFmtId="166" fontId="1" fillId="0" borderId="11" xfId="2" applyNumberFormat="1" applyFont="1" applyFill="1" applyBorder="1"/>
    <xf numFmtId="0" fontId="1" fillId="0" borderId="2" xfId="0" applyFont="1" applyFill="1" applyBorder="1"/>
    <xf numFmtId="165" fontId="0" fillId="0" borderId="0" xfId="0" applyNumberFormat="1" applyFont="1" applyFill="1" applyBorder="1" applyAlignment="1">
      <alignment horizontal="left" vertical="top" wrapText="1"/>
    </xf>
    <xf numFmtId="0" fontId="5" fillId="0" borderId="0" xfId="0" applyFont="1" applyAlignment="1">
      <alignment horizontal="center"/>
    </xf>
    <xf numFmtId="0" fontId="1" fillId="0" borderId="0" xfId="0" applyFont="1" applyAlignment="1">
      <alignment horizontal="center"/>
    </xf>
    <xf numFmtId="0" fontId="5" fillId="16" borderId="0" xfId="0" applyFont="1" applyFill="1"/>
    <xf numFmtId="166" fontId="1" fillId="0" borderId="12" xfId="2" applyNumberFormat="1" applyFont="1" applyFill="1" applyBorder="1"/>
    <xf numFmtId="0" fontId="0" fillId="3"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9" xfId="0" applyFont="1" applyFill="1" applyBorder="1" applyAlignment="1">
      <alignment vertical="top" wrapText="1"/>
    </xf>
    <xf numFmtId="0" fontId="0" fillId="2" borderId="27" xfId="0" applyFont="1" applyFill="1" applyBorder="1" applyAlignment="1">
      <alignment vertical="top" wrapText="1"/>
    </xf>
    <xf numFmtId="0" fontId="0" fillId="2" borderId="28" xfId="0" applyFont="1" applyFill="1" applyBorder="1" applyAlignment="1">
      <alignment vertical="top" wrapText="1"/>
    </xf>
    <xf numFmtId="0" fontId="0" fillId="0" borderId="0" xfId="0" applyFont="1" applyAlignment="1">
      <alignment horizontal="left" vertical="top" wrapText="1"/>
    </xf>
    <xf numFmtId="0" fontId="0" fillId="2" borderId="20" xfId="0" applyFont="1" applyFill="1" applyBorder="1" applyAlignment="1">
      <alignment vertical="top" wrapText="1"/>
    </xf>
    <xf numFmtId="0" fontId="0" fillId="2" borderId="0" xfId="0" applyFont="1" applyFill="1" applyBorder="1" applyAlignment="1">
      <alignment vertical="top" wrapText="1"/>
    </xf>
    <xf numFmtId="0" fontId="0" fillId="2" borderId="29" xfId="0" applyFont="1" applyFill="1" applyBorder="1" applyAlignment="1">
      <alignment vertical="top" wrapText="1"/>
    </xf>
    <xf numFmtId="0" fontId="38" fillId="2" borderId="1" xfId="0" applyFont="1" applyFill="1" applyBorder="1" applyAlignment="1">
      <alignment wrapText="1"/>
    </xf>
    <xf numFmtId="0" fontId="38" fillId="2" borderId="1" xfId="7" applyNumberFormat="1" applyFont="1" applyFill="1" applyBorder="1" applyAlignment="1">
      <alignment horizontal="center" wrapText="1"/>
    </xf>
    <xf numFmtId="0" fontId="38" fillId="2" borderId="7" xfId="0" applyFont="1" applyFill="1" applyBorder="1" applyAlignment="1">
      <alignment wrapText="1"/>
    </xf>
    <xf numFmtId="0" fontId="0" fillId="0" borderId="0" xfId="0" applyFont="1" applyAlignment="1">
      <alignment horizontal="left" vertical="center" wrapText="1"/>
    </xf>
    <xf numFmtId="0" fontId="0" fillId="0" borderId="0" xfId="0" applyFont="1" applyFill="1" applyBorder="1" applyAlignment="1">
      <alignment horizontal="left" vertical="center" wrapText="1"/>
    </xf>
    <xf numFmtId="0" fontId="37" fillId="2" borderId="1" xfId="0" applyFont="1" applyFill="1" applyBorder="1" applyAlignment="1">
      <alignment vertical="center" wrapText="1"/>
    </xf>
    <xf numFmtId="0" fontId="36" fillId="0" borderId="0" xfId="0" applyFont="1" applyAlignment="1">
      <alignment horizontal="left" vertical="center" wrapText="1"/>
    </xf>
    <xf numFmtId="0" fontId="36" fillId="0" borderId="0" xfId="0" applyFont="1" applyFill="1" applyBorder="1" applyAlignment="1">
      <alignment horizontal="left" vertical="center" wrapText="1"/>
    </xf>
    <xf numFmtId="0" fontId="37" fillId="2" borderId="1"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9" fillId="0" borderId="0" xfId="0" applyFont="1" applyFill="1" applyBorder="1" applyAlignment="1">
      <alignment vertical="center" wrapText="1"/>
    </xf>
    <xf numFmtId="0" fontId="39" fillId="0" borderId="0" xfId="0" applyFont="1" applyFill="1" applyBorder="1" applyAlignment="1">
      <alignment horizontal="center" vertical="center" wrapText="1"/>
    </xf>
    <xf numFmtId="165" fontId="0" fillId="2" borderId="1" xfId="7" applyNumberFormat="1" applyFont="1" applyFill="1" applyBorder="1" applyAlignment="1">
      <alignment horizontal="left" vertical="top" wrapText="1"/>
    </xf>
    <xf numFmtId="0" fontId="0" fillId="0" borderId="1" xfId="0" applyFont="1" applyBorder="1" applyAlignment="1">
      <alignment horizontal="left" vertical="top" wrapText="1"/>
    </xf>
    <xf numFmtId="3" fontId="0" fillId="0" borderId="1" xfId="0" applyNumberFormat="1" applyFont="1" applyBorder="1" applyAlignment="1">
      <alignment horizontal="left" vertical="top" wrapText="1"/>
    </xf>
    <xf numFmtId="165" fontId="0" fillId="0" borderId="1" xfId="0" applyNumberFormat="1" applyFont="1" applyBorder="1" applyAlignment="1">
      <alignment horizontal="left" vertical="top" wrapText="1"/>
    </xf>
    <xf numFmtId="15" fontId="0" fillId="0" borderId="1" xfId="7" applyNumberFormat="1" applyFont="1" applyBorder="1" applyAlignment="1">
      <alignment horizontal="left" vertical="top" wrapText="1"/>
    </xf>
    <xf numFmtId="0" fontId="0" fillId="0" borderId="1" xfId="0" applyFont="1" applyFill="1" applyBorder="1" applyAlignment="1">
      <alignment horizontal="left" vertical="top" wrapText="1"/>
    </xf>
    <xf numFmtId="0" fontId="0" fillId="19" borderId="1" xfId="0" applyFont="1" applyFill="1" applyBorder="1" applyAlignment="1">
      <alignment horizontal="left" vertical="top" wrapText="1"/>
    </xf>
    <xf numFmtId="165" fontId="0" fillId="3" borderId="1" xfId="7" applyNumberFormat="1" applyFont="1" applyFill="1" applyBorder="1" applyAlignment="1">
      <alignment horizontal="left" vertical="top" wrapText="1"/>
    </xf>
    <xf numFmtId="0" fontId="0" fillId="0" borderId="1" xfId="0" applyBorder="1" applyAlignment="1">
      <alignment horizontal="left" vertical="top" wrapText="1"/>
    </xf>
    <xf numFmtId="2" fontId="0" fillId="0" borderId="1" xfId="0" applyNumberFormat="1" applyFont="1" applyBorder="1" applyAlignment="1">
      <alignment horizontal="left" vertical="top" wrapText="1"/>
    </xf>
    <xf numFmtId="0" fontId="0" fillId="8" borderId="1" xfId="0" applyFont="1" applyFill="1" applyBorder="1" applyAlignment="1">
      <alignment horizontal="left" vertical="top" wrapText="1"/>
    </xf>
    <xf numFmtId="3" fontId="0" fillId="0" borderId="1" xfId="7" applyNumberFormat="1" applyFont="1" applyBorder="1" applyAlignment="1">
      <alignment horizontal="left" vertical="top" wrapText="1"/>
    </xf>
    <xf numFmtId="3" fontId="40" fillId="0" borderId="0" xfId="0" applyNumberFormat="1" applyFont="1" applyFill="1" applyBorder="1" applyAlignment="1">
      <alignment horizontal="right" vertical="center" wrapText="1"/>
    </xf>
    <xf numFmtId="170" fontId="0" fillId="0" borderId="1" xfId="0" applyNumberFormat="1" applyFont="1" applyBorder="1" applyAlignment="1">
      <alignment horizontal="left" vertical="top" wrapText="1"/>
    </xf>
    <xf numFmtId="1" fontId="0" fillId="0" borderId="0" xfId="0" applyNumberFormat="1" applyFont="1" applyFill="1" applyBorder="1" applyAlignment="1">
      <alignment horizontal="left" vertical="top" wrapText="1"/>
    </xf>
    <xf numFmtId="15" fontId="0" fillId="0" borderId="1" xfId="0" applyNumberFormat="1" applyFont="1" applyBorder="1" applyAlignment="1">
      <alignment horizontal="left" vertical="top" wrapText="1"/>
    </xf>
    <xf numFmtId="3" fontId="0" fillId="0" borderId="0" xfId="0" applyNumberFormat="1" applyFont="1" applyAlignment="1">
      <alignment horizontal="left" vertical="top" wrapText="1"/>
    </xf>
    <xf numFmtId="0" fontId="41" fillId="0" borderId="1" xfId="0" applyFont="1" applyBorder="1" applyAlignment="1">
      <alignment vertical="top" wrapText="1"/>
    </xf>
    <xf numFmtId="0" fontId="0" fillId="0" borderId="1" xfId="7" applyNumberFormat="1" applyFont="1" applyBorder="1" applyAlignment="1">
      <alignment horizontal="left" vertical="top" wrapText="1"/>
    </xf>
    <xf numFmtId="0" fontId="0" fillId="20" borderId="1" xfId="0" applyFont="1" applyFill="1" applyBorder="1" applyAlignment="1">
      <alignment horizontal="left" vertical="top" wrapText="1"/>
    </xf>
    <xf numFmtId="4" fontId="0" fillId="0" borderId="1" xfId="0" applyNumberFormat="1" applyFont="1" applyBorder="1" applyAlignment="1">
      <alignment horizontal="left" vertical="top" wrapText="1"/>
    </xf>
    <xf numFmtId="0" fontId="36" fillId="8" borderId="1" xfId="0" applyFont="1" applyFill="1" applyBorder="1" applyAlignment="1">
      <alignment horizontal="left" vertical="top" wrapText="1"/>
    </xf>
    <xf numFmtId="15" fontId="0" fillId="8" borderId="1" xfId="7" applyNumberFormat="1" applyFont="1" applyFill="1" applyBorder="1" applyAlignment="1">
      <alignment horizontal="left" vertical="top" wrapText="1"/>
    </xf>
    <xf numFmtId="0" fontId="42" fillId="0" borderId="1" xfId="0" applyFont="1" applyFill="1" applyBorder="1" applyAlignment="1">
      <alignment vertical="top" wrapText="1"/>
    </xf>
    <xf numFmtId="0" fontId="0" fillId="0" borderId="0" xfId="0" applyFont="1" applyBorder="1" applyAlignment="1">
      <alignment horizontal="left" vertical="top" wrapText="1"/>
    </xf>
    <xf numFmtId="0" fontId="0" fillId="0" borderId="0" xfId="7" applyNumberFormat="1" applyFont="1" applyFill="1" applyBorder="1" applyAlignment="1">
      <alignment horizontal="left" vertical="top" wrapText="1"/>
    </xf>
    <xf numFmtId="0" fontId="44" fillId="0" borderId="0" xfId="0" applyFont="1" applyFill="1" applyBorder="1" applyAlignment="1">
      <alignment horizontal="left" vertical="top" wrapText="1"/>
    </xf>
    <xf numFmtId="165" fontId="44" fillId="0" borderId="0" xfId="0" applyNumberFormat="1" applyFont="1" applyFill="1" applyBorder="1" applyAlignment="1">
      <alignment horizontal="left" vertical="top" wrapText="1"/>
    </xf>
    <xf numFmtId="0" fontId="0" fillId="0" borderId="0" xfId="0" applyFont="1" applyFill="1" applyAlignment="1">
      <alignment horizontal="left" vertical="top" wrapText="1"/>
    </xf>
    <xf numFmtId="0" fontId="0" fillId="0" borderId="0" xfId="7" applyNumberFormat="1" applyFont="1" applyBorder="1" applyAlignment="1">
      <alignment horizontal="left" vertical="top" wrapText="1"/>
    </xf>
    <xf numFmtId="0" fontId="0" fillId="3" borderId="0" xfId="0" applyFont="1" applyFill="1" applyBorder="1" applyAlignment="1">
      <alignment horizontal="left" vertical="top" wrapText="1"/>
    </xf>
    <xf numFmtId="0" fontId="0" fillId="0" borderId="0" xfId="7" applyNumberFormat="1" applyFont="1" applyAlignment="1">
      <alignment horizontal="left" vertical="top" wrapText="1"/>
    </xf>
    <xf numFmtId="0" fontId="0" fillId="3" borderId="0" xfId="0" applyFont="1" applyFill="1" applyAlignment="1">
      <alignment horizontal="left" vertical="top" wrapText="1"/>
    </xf>
    <xf numFmtId="0" fontId="1" fillId="0" borderId="30" xfId="2" applyNumberFormat="1" applyFont="1" applyBorder="1"/>
    <xf numFmtId="166" fontId="1" fillId="0" borderId="30" xfId="2" applyNumberFormat="1" applyFont="1" applyBorder="1"/>
    <xf numFmtId="0" fontId="8" fillId="2" borderId="31" xfId="0" applyFont="1" applyFill="1" applyBorder="1" applyAlignment="1">
      <alignment horizontal="center"/>
    </xf>
    <xf numFmtId="0" fontId="8" fillId="2" borderId="32" xfId="0" applyFont="1" applyFill="1" applyBorder="1" applyAlignment="1">
      <alignment horizontal="center"/>
    </xf>
    <xf numFmtId="0" fontId="8" fillId="2" borderId="33" xfId="0" applyFont="1" applyFill="1" applyBorder="1" applyAlignment="1">
      <alignment horizontal="center"/>
    </xf>
    <xf numFmtId="166" fontId="1" fillId="0" borderId="34" xfId="2" applyNumberFormat="1" applyFont="1" applyBorder="1"/>
    <xf numFmtId="166" fontId="1" fillId="0" borderId="35" xfId="2" applyNumberFormat="1" applyFont="1" applyBorder="1"/>
    <xf numFmtId="166" fontId="1" fillId="0" borderId="36" xfId="2" applyNumberFormat="1" applyFont="1" applyBorder="1"/>
    <xf numFmtId="166" fontId="1" fillId="0" borderId="34" xfId="2" applyNumberFormat="1" applyFont="1" applyBorder="1" applyAlignment="1"/>
    <xf numFmtId="166" fontId="1" fillId="0" borderId="35" xfId="2" applyNumberFormat="1" applyFont="1" applyBorder="1" applyAlignment="1"/>
    <xf numFmtId="166" fontId="1" fillId="0" borderId="36" xfId="2" applyNumberFormat="1" applyFont="1" applyBorder="1" applyAlignment="1"/>
    <xf numFmtId="166" fontId="1" fillId="0" borderId="30" xfId="2" applyNumberFormat="1" applyFont="1" applyFill="1" applyBorder="1"/>
    <xf numFmtId="166" fontId="6" fillId="0" borderId="37" xfId="2" applyNumberFormat="1" applyFont="1" applyBorder="1"/>
    <xf numFmtId="166" fontId="1" fillId="0" borderId="37" xfId="2" applyNumberFormat="1" applyFont="1" applyBorder="1"/>
    <xf numFmtId="166" fontId="1" fillId="0" borderId="37" xfId="2" applyNumberFormat="1" applyFont="1" applyFill="1" applyBorder="1"/>
    <xf numFmtId="165" fontId="0" fillId="0" borderId="1" xfId="0" applyNumberFormat="1" applyFont="1" applyFill="1" applyBorder="1" applyAlignment="1">
      <alignment horizontal="left" vertical="top" wrapText="1"/>
    </xf>
    <xf numFmtId="0" fontId="36" fillId="0" borderId="1" xfId="0" applyFont="1" applyBorder="1" applyAlignment="1">
      <alignment wrapText="1"/>
    </xf>
    <xf numFmtId="3" fontId="14" fillId="0" borderId="1" xfId="0" applyNumberFormat="1" applyFont="1" applyBorder="1" applyAlignment="1">
      <alignment horizontal="center" vertical="center" wrapText="1"/>
    </xf>
    <xf numFmtId="0" fontId="36" fillId="0" borderId="1" xfId="0" applyFont="1" applyFill="1" applyBorder="1" applyAlignment="1">
      <alignment horizontal="left" vertical="top" wrapText="1"/>
    </xf>
    <xf numFmtId="0" fontId="47" fillId="0" borderId="0" xfId="0" applyFont="1" applyAlignment="1">
      <alignment vertical="top"/>
    </xf>
    <xf numFmtId="0" fontId="46" fillId="0" borderId="0" xfId="8" applyFont="1" applyBorder="1" applyAlignment="1"/>
    <xf numFmtId="3" fontId="35" fillId="0" borderId="0" xfId="0" applyNumberFormat="1" applyFont="1" applyAlignment="1">
      <alignment vertical="top"/>
    </xf>
    <xf numFmtId="0" fontId="47" fillId="0" borderId="0" xfId="8" applyFont="1"/>
    <xf numFmtId="165" fontId="47" fillId="0" borderId="0" xfId="7" applyNumberFormat="1" applyFont="1"/>
    <xf numFmtId="0" fontId="48" fillId="22" borderId="1" xfId="8" applyFont="1" applyFill="1" applyBorder="1" applyAlignment="1">
      <alignment horizontal="center" vertical="top"/>
    </xf>
    <xf numFmtId="0" fontId="48" fillId="22" borderId="2" xfId="8" applyFont="1" applyFill="1" applyBorder="1" applyAlignment="1">
      <alignment horizontal="center" vertical="top"/>
    </xf>
    <xf numFmtId="0" fontId="35" fillId="0" borderId="0" xfId="0" applyFont="1" applyAlignment="1">
      <alignment vertical="top"/>
    </xf>
    <xf numFmtId="3" fontId="48" fillId="16" borderId="1" xfId="8" applyNumberFormat="1" applyFont="1" applyFill="1" applyBorder="1" applyAlignment="1">
      <alignment horizontal="center" vertical="top"/>
    </xf>
    <xf numFmtId="3" fontId="48" fillId="16" borderId="2" xfId="8" applyNumberFormat="1" applyFont="1" applyFill="1" applyBorder="1" applyAlignment="1">
      <alignment horizontal="center" vertical="top"/>
    </xf>
    <xf numFmtId="3" fontId="48" fillId="23" borderId="1" xfId="6" applyNumberFormat="1" applyFont="1" applyFill="1" applyBorder="1" applyAlignment="1">
      <alignment vertical="top"/>
    </xf>
    <xf numFmtId="3" fontId="48" fillId="23" borderId="2" xfId="6" applyNumberFormat="1" applyFont="1" applyFill="1" applyBorder="1" applyAlignment="1">
      <alignment vertical="top"/>
    </xf>
    <xf numFmtId="0" fontId="35" fillId="0" borderId="1" xfId="0" applyFont="1" applyFill="1" applyBorder="1" applyAlignment="1">
      <alignment vertical="top"/>
    </xf>
    <xf numFmtId="0" fontId="35" fillId="8" borderId="0" xfId="0" applyFont="1" applyFill="1" applyAlignment="1">
      <alignment vertical="top"/>
    </xf>
    <xf numFmtId="0" fontId="48" fillId="0" borderId="0" xfId="0" applyFont="1" applyAlignment="1">
      <alignment vertical="top"/>
    </xf>
    <xf numFmtId="3" fontId="48" fillId="23" borderId="1" xfId="6" applyNumberFormat="1" applyFont="1" applyFill="1" applyBorder="1" applyAlignment="1">
      <alignment horizontal="right" vertical="top"/>
    </xf>
    <xf numFmtId="3" fontId="48" fillId="23" borderId="2" xfId="6" applyNumberFormat="1" applyFont="1" applyFill="1" applyBorder="1" applyAlignment="1">
      <alignment horizontal="right" vertical="top"/>
    </xf>
    <xf numFmtId="3" fontId="48" fillId="23" borderId="1" xfId="0" applyNumberFormat="1" applyFont="1" applyFill="1" applyBorder="1"/>
    <xf numFmtId="3" fontId="48" fillId="23" borderId="2" xfId="0" applyNumberFormat="1" applyFont="1" applyFill="1" applyBorder="1"/>
    <xf numFmtId="0" fontId="35" fillId="0" borderId="0" xfId="0" applyFont="1" applyFill="1"/>
    <xf numFmtId="0" fontId="48" fillId="23" borderId="1" xfId="0" applyFont="1" applyFill="1" applyBorder="1" applyAlignment="1">
      <alignment vertical="top"/>
    </xf>
    <xf numFmtId="165" fontId="48" fillId="23" borderId="1" xfId="0" applyNumberFormat="1" applyFont="1" applyFill="1" applyBorder="1" applyAlignment="1">
      <alignment vertical="top" wrapText="1"/>
    </xf>
    <xf numFmtId="165" fontId="48" fillId="23" borderId="2" xfId="0" applyNumberFormat="1" applyFont="1" applyFill="1" applyBorder="1" applyAlignment="1">
      <alignment vertical="top" wrapText="1"/>
    </xf>
    <xf numFmtId="3" fontId="48" fillId="23" borderId="1" xfId="0" applyNumberFormat="1" applyFont="1" applyFill="1" applyBorder="1" applyAlignment="1">
      <alignment vertical="top"/>
    </xf>
    <xf numFmtId="3" fontId="48" fillId="23" borderId="2" xfId="0" applyNumberFormat="1" applyFont="1" applyFill="1" applyBorder="1" applyAlignment="1">
      <alignment vertical="top"/>
    </xf>
    <xf numFmtId="0" fontId="42" fillId="0" borderId="0" xfId="0" applyFont="1"/>
    <xf numFmtId="0" fontId="42" fillId="0" borderId="0" xfId="0" applyFont="1" applyAlignment="1">
      <alignment horizontal="right"/>
    </xf>
    <xf numFmtId="165" fontId="42" fillId="0" borderId="0" xfId="7" applyNumberFormat="1" applyFont="1"/>
    <xf numFmtId="0" fontId="1" fillId="0" borderId="7" xfId="0" applyFont="1" applyBorder="1"/>
    <xf numFmtId="3" fontId="1" fillId="0" borderId="7" xfId="0" applyNumberFormat="1" applyFont="1" applyBorder="1"/>
    <xf numFmtId="0" fontId="1" fillId="0" borderId="5" xfId="0" applyFont="1" applyBorder="1"/>
    <xf numFmtId="3" fontId="1" fillId="0" borderId="5" xfId="0" applyNumberFormat="1" applyFont="1" applyBorder="1"/>
    <xf numFmtId="0" fontId="1" fillId="0" borderId="0" xfId="0" applyFont="1" applyBorder="1"/>
    <xf numFmtId="0" fontId="35" fillId="0" borderId="0" xfId="0" applyFont="1" applyFill="1" applyBorder="1"/>
    <xf numFmtId="165" fontId="47" fillId="0" borderId="0" xfId="7" applyNumberFormat="1" applyFont="1" applyFill="1" applyBorder="1" applyAlignment="1">
      <alignment vertical="top"/>
    </xf>
    <xf numFmtId="0" fontId="47" fillId="0" borderId="0" xfId="0" applyFont="1" applyFill="1" applyBorder="1" applyAlignment="1">
      <alignment vertical="top"/>
    </xf>
    <xf numFmtId="165" fontId="46" fillId="0" borderId="20" xfId="0" applyNumberFormat="1" applyFont="1" applyFill="1" applyBorder="1" applyAlignment="1">
      <alignment horizontal="right" vertical="top"/>
    </xf>
    <xf numFmtId="0" fontId="35" fillId="0" borderId="0" xfId="0" applyFont="1" applyFill="1" applyBorder="1" applyAlignment="1">
      <alignment vertical="top"/>
    </xf>
    <xf numFmtId="43" fontId="35" fillId="0" borderId="1" xfId="0" applyNumberFormat="1" applyFont="1" applyFill="1" applyBorder="1" applyAlignment="1">
      <alignment horizontal="left" vertical="top"/>
    </xf>
    <xf numFmtId="165" fontId="35" fillId="0" borderId="1" xfId="7" applyNumberFormat="1" applyFont="1" applyFill="1" applyBorder="1" applyAlignment="1">
      <alignment vertical="top"/>
    </xf>
    <xf numFmtId="43" fontId="48" fillId="0" borderId="1" xfId="7" applyFont="1" applyFill="1" applyBorder="1" applyAlignment="1">
      <alignment vertical="top"/>
    </xf>
    <xf numFmtId="3" fontId="35" fillId="0" borderId="1" xfId="0" applyNumberFormat="1" applyFont="1" applyFill="1" applyBorder="1" applyAlignment="1">
      <alignment horizontal="right" vertical="top"/>
    </xf>
    <xf numFmtId="3" fontId="35" fillId="0" borderId="1" xfId="0" applyNumberFormat="1" applyFont="1" applyFill="1" applyBorder="1" applyAlignment="1">
      <alignment horizontal="right"/>
    </xf>
    <xf numFmtId="3" fontId="35" fillId="0" borderId="1" xfId="0" applyNumberFormat="1" applyFont="1" applyBorder="1" applyAlignment="1">
      <alignment horizontal="right" vertical="top"/>
    </xf>
    <xf numFmtId="3" fontId="35" fillId="8" borderId="1" xfId="0" applyNumberFormat="1" applyFont="1" applyFill="1" applyBorder="1" applyAlignment="1">
      <alignment horizontal="right" vertical="top"/>
    </xf>
    <xf numFmtId="0" fontId="42" fillId="0" borderId="1" xfId="0" applyFont="1" applyBorder="1" applyAlignment="1">
      <alignment horizontal="right"/>
    </xf>
    <xf numFmtId="43" fontId="49" fillId="26" borderId="1" xfId="0" applyNumberFormat="1" applyFont="1" applyFill="1" applyBorder="1"/>
    <xf numFmtId="10" fontId="48" fillId="26" borderId="1" xfId="0" applyNumberFormat="1" applyFont="1" applyFill="1" applyBorder="1" applyAlignment="1">
      <alignment vertical="top"/>
    </xf>
    <xf numFmtId="0" fontId="48" fillId="25" borderId="2" xfId="6" applyFont="1" applyFill="1" applyBorder="1" applyAlignment="1">
      <alignment horizontal="left" vertical="top" wrapText="1"/>
    </xf>
    <xf numFmtId="0" fontId="48" fillId="16" borderId="2" xfId="8" applyFont="1" applyFill="1" applyBorder="1" applyAlignment="1">
      <alignment horizontal="left" vertical="top"/>
    </xf>
    <xf numFmtId="0" fontId="48" fillId="25" borderId="2" xfId="6" applyFont="1" applyFill="1" applyBorder="1" applyAlignment="1">
      <alignment horizontal="left" vertical="top" wrapText="1" readingOrder="1"/>
    </xf>
    <xf numFmtId="0" fontId="48" fillId="23" borderId="2" xfId="9" applyFont="1" applyFill="1" applyBorder="1" applyAlignment="1">
      <alignment vertical="top"/>
    </xf>
    <xf numFmtId="0" fontId="49" fillId="26" borderId="0" xfId="0" applyFont="1" applyFill="1" applyAlignment="1">
      <alignment horizontal="center"/>
    </xf>
    <xf numFmtId="10" fontId="35" fillId="0" borderId="1" xfId="0" applyNumberFormat="1" applyFont="1" applyFill="1" applyBorder="1" applyAlignment="1">
      <alignment horizontal="right" vertical="top"/>
    </xf>
    <xf numFmtId="165" fontId="42" fillId="0" borderId="1" xfId="7" applyNumberFormat="1" applyFont="1" applyBorder="1" applyAlignment="1">
      <alignment horizontal="right"/>
    </xf>
    <xf numFmtId="2"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3" fontId="0" fillId="4" borderId="1" xfId="0" applyNumberFormat="1" applyFont="1" applyFill="1" applyBorder="1" applyAlignment="1">
      <alignment horizontal="left" vertical="top" wrapText="1"/>
    </xf>
    <xf numFmtId="165" fontId="0" fillId="4" borderId="1" xfId="0" applyNumberFormat="1" applyFont="1" applyFill="1" applyBorder="1" applyAlignment="1">
      <alignment horizontal="left" vertical="top" wrapText="1"/>
    </xf>
    <xf numFmtId="15" fontId="0" fillId="4" borderId="1" xfId="7" applyNumberFormat="1" applyFont="1" applyFill="1" applyBorder="1" applyAlignment="1">
      <alignment horizontal="left" vertical="top" wrapText="1"/>
    </xf>
    <xf numFmtId="0" fontId="0" fillId="4" borderId="0" xfId="0" applyFont="1" applyFill="1" applyAlignment="1">
      <alignment horizontal="left" vertical="top" wrapText="1"/>
    </xf>
    <xf numFmtId="165" fontId="0" fillId="4" borderId="1" xfId="7" applyNumberFormat="1" applyFont="1" applyFill="1" applyBorder="1" applyAlignment="1">
      <alignment horizontal="left" vertical="top" wrapText="1"/>
    </xf>
    <xf numFmtId="0" fontId="0" fillId="4" borderId="0" xfId="0" applyFont="1" applyFill="1" applyBorder="1" applyAlignment="1">
      <alignment horizontal="left" vertical="top" wrapText="1"/>
    </xf>
    <xf numFmtId="1" fontId="0" fillId="4" borderId="0" xfId="0" applyNumberFormat="1" applyFont="1" applyFill="1" applyBorder="1" applyAlignment="1">
      <alignment horizontal="left" vertical="top" wrapText="1"/>
    </xf>
    <xf numFmtId="166" fontId="0" fillId="0" borderId="1" xfId="2" applyNumberFormat="1" applyFont="1" applyBorder="1" applyAlignment="1">
      <alignment horizontal="left" vertical="top" wrapText="1"/>
    </xf>
    <xf numFmtId="10" fontId="37" fillId="2" borderId="1" xfId="0" applyNumberFormat="1" applyFont="1" applyFill="1" applyBorder="1" applyAlignment="1">
      <alignment vertical="center" wrapText="1"/>
    </xf>
    <xf numFmtId="9" fontId="37" fillId="2" borderId="1" xfId="0" applyNumberFormat="1" applyFont="1" applyFill="1" applyBorder="1" applyAlignment="1">
      <alignment vertical="center" wrapText="1"/>
    </xf>
    <xf numFmtId="166" fontId="0" fillId="0" borderId="1" xfId="2" applyNumberFormat="1" applyFont="1" applyFill="1" applyBorder="1" applyAlignment="1">
      <alignment horizontal="left" vertical="top" wrapText="1"/>
    </xf>
    <xf numFmtId="166" fontId="0" fillId="4" borderId="1" xfId="2" applyNumberFormat="1" applyFont="1" applyFill="1" applyBorder="1" applyAlignment="1">
      <alignment horizontal="left" vertical="top" wrapText="1"/>
    </xf>
    <xf numFmtId="171" fontId="0" fillId="4" borderId="1" xfId="7" applyNumberFormat="1" applyFont="1" applyFill="1" applyBorder="1" applyAlignment="1">
      <alignment horizontal="left" vertical="top" wrapText="1"/>
    </xf>
    <xf numFmtId="166" fontId="1" fillId="0" borderId="4" xfId="2" applyNumberFormat="1" applyFont="1" applyBorder="1"/>
    <xf numFmtId="166" fontId="2" fillId="0" borderId="11" xfId="2" applyNumberFormat="1" applyFont="1" applyFill="1" applyBorder="1"/>
    <xf numFmtId="166" fontId="2" fillId="0" borderId="11" xfId="2" applyNumberFormat="1" applyFont="1" applyFill="1" applyBorder="1" applyAlignment="1">
      <alignment vertical="center"/>
    </xf>
    <xf numFmtId="166" fontId="2" fillId="0" borderId="34" xfId="2" applyNumberFormat="1" applyFont="1" applyFill="1" applyBorder="1" applyAlignment="1">
      <alignment vertical="center"/>
    </xf>
    <xf numFmtId="0" fontId="1" fillId="0" borderId="3" xfId="0" applyFont="1" applyBorder="1"/>
    <xf numFmtId="0" fontId="8" fillId="2" borderId="39" xfId="0" applyFont="1" applyFill="1" applyBorder="1" applyAlignment="1">
      <alignment horizontal="center"/>
    </xf>
    <xf numFmtId="3" fontId="1" fillId="0" borderId="1" xfId="0" applyNumberFormat="1" applyFont="1" applyFill="1" applyBorder="1"/>
    <xf numFmtId="166" fontId="1" fillId="0" borderId="11" xfId="2" applyNumberFormat="1" applyFont="1" applyFill="1" applyBorder="1" applyAlignment="1"/>
    <xf numFmtId="166" fontId="1" fillId="0" borderId="1" xfId="2" applyNumberFormat="1" applyFont="1" applyFill="1" applyBorder="1" applyAlignment="1"/>
    <xf numFmtId="166" fontId="1" fillId="0" borderId="12" xfId="2" applyNumberFormat="1" applyFont="1" applyFill="1" applyBorder="1" applyAlignment="1"/>
    <xf numFmtId="166" fontId="1" fillId="0" borderId="3" xfId="2" applyNumberFormat="1" applyFont="1" applyFill="1" applyBorder="1" applyAlignment="1"/>
    <xf numFmtId="0" fontId="1" fillId="0" borderId="0" xfId="0" applyFont="1" applyFill="1"/>
    <xf numFmtId="2" fontId="0" fillId="0" borderId="1" xfId="0" applyNumberFormat="1" applyFont="1" applyFill="1" applyBorder="1" applyAlignment="1">
      <alignment horizontal="left" vertical="top" wrapText="1"/>
    </xf>
    <xf numFmtId="15" fontId="0" fillId="0" borderId="1" xfId="7" applyNumberFormat="1" applyFont="1" applyFill="1" applyBorder="1" applyAlignment="1">
      <alignment horizontal="left" vertical="top" wrapText="1"/>
    </xf>
    <xf numFmtId="0" fontId="1" fillId="16" borderId="0" xfId="0" applyFont="1" applyFill="1"/>
    <xf numFmtId="166" fontId="1" fillId="0" borderId="0" xfId="2" applyNumberFormat="1" applyFont="1"/>
    <xf numFmtId="166" fontId="1" fillId="0" borderId="0" xfId="0" applyNumberFormat="1" applyFont="1"/>
    <xf numFmtId="9" fontId="1" fillId="0" borderId="0" xfId="3" applyFont="1"/>
    <xf numFmtId="9" fontId="5" fillId="16" borderId="0" xfId="3" applyFont="1" applyFill="1"/>
    <xf numFmtId="0" fontId="1" fillId="27" borderId="0" xfId="0" applyFont="1" applyFill="1"/>
    <xf numFmtId="166" fontId="5" fillId="27" borderId="11" xfId="2" applyNumberFormat="1" applyFont="1" applyFill="1" applyBorder="1" applyAlignment="1"/>
    <xf numFmtId="166" fontId="5" fillId="27" borderId="1" xfId="2" applyNumberFormat="1" applyFont="1" applyFill="1" applyBorder="1" applyAlignment="1"/>
    <xf numFmtId="166" fontId="5" fillId="27" borderId="12" xfId="2" applyNumberFormat="1" applyFont="1" applyFill="1" applyBorder="1" applyAlignment="1"/>
    <xf numFmtId="166" fontId="8" fillId="27" borderId="11" xfId="2" applyNumberFormat="1" applyFont="1" applyFill="1" applyBorder="1" applyAlignment="1"/>
    <xf numFmtId="166" fontId="8" fillId="27" borderId="12" xfId="2" applyNumberFormat="1" applyFont="1" applyFill="1" applyBorder="1" applyAlignment="1"/>
    <xf numFmtId="166" fontId="5" fillId="27" borderId="3" xfId="2" applyNumberFormat="1" applyFont="1" applyFill="1" applyBorder="1" applyAlignment="1"/>
    <xf numFmtId="166" fontId="8" fillId="27" borderId="1" xfId="2" applyNumberFormat="1" applyFont="1" applyFill="1" applyBorder="1" applyAlignment="1">
      <alignment horizontal="center" wrapText="1"/>
    </xf>
    <xf numFmtId="0" fontId="8" fillId="27" borderId="0" xfId="0" applyFont="1" applyFill="1"/>
    <xf numFmtId="166" fontId="5" fillId="15" borderId="11" xfId="2" applyNumberFormat="1" applyFont="1" applyFill="1" applyBorder="1" applyAlignment="1"/>
    <xf numFmtId="166" fontId="5" fillId="15" borderId="1" xfId="2" applyNumberFormat="1" applyFont="1" applyFill="1" applyBorder="1" applyAlignment="1"/>
    <xf numFmtId="166" fontId="5" fillId="15" borderId="12" xfId="2" applyNumberFormat="1" applyFont="1" applyFill="1" applyBorder="1" applyAlignment="1"/>
    <xf numFmtId="166" fontId="8" fillId="15" borderId="11" xfId="2" applyNumberFormat="1" applyFont="1" applyFill="1" applyBorder="1" applyAlignment="1"/>
    <xf numFmtId="166" fontId="8" fillId="15" borderId="1" xfId="2" applyNumberFormat="1" applyFont="1" applyFill="1" applyBorder="1" applyAlignment="1"/>
    <xf numFmtId="166" fontId="8" fillId="15" borderId="12" xfId="2" applyNumberFormat="1" applyFont="1" applyFill="1" applyBorder="1" applyAlignment="1"/>
    <xf numFmtId="166" fontId="5" fillId="15" borderId="3" xfId="2" applyNumberFormat="1" applyFont="1" applyFill="1" applyBorder="1" applyAlignment="1"/>
    <xf numFmtId="166" fontId="8" fillId="15" borderId="1" xfId="2" applyNumberFormat="1" applyFont="1" applyFill="1" applyBorder="1" applyAlignment="1">
      <alignment horizontal="center" wrapText="1"/>
    </xf>
    <xf numFmtId="0" fontId="8" fillId="15" borderId="0" xfId="0" applyFont="1" applyFill="1"/>
    <xf numFmtId="0" fontId="5" fillId="15" borderId="1" xfId="0" applyFont="1" applyFill="1" applyBorder="1"/>
    <xf numFmtId="0" fontId="11" fillId="15" borderId="1" xfId="0" applyFont="1" applyFill="1" applyBorder="1"/>
    <xf numFmtId="0" fontId="8" fillId="15" borderId="2" xfId="0" applyFont="1" applyFill="1" applyBorder="1"/>
    <xf numFmtId="166" fontId="5" fillId="15" borderId="11" xfId="2" applyNumberFormat="1" applyFont="1" applyFill="1" applyBorder="1"/>
    <xf numFmtId="166" fontId="5" fillId="15" borderId="1" xfId="2" applyNumberFormat="1" applyFont="1" applyFill="1" applyBorder="1"/>
    <xf numFmtId="166" fontId="8" fillId="15" borderId="12" xfId="2" applyNumberFormat="1" applyFont="1" applyFill="1" applyBorder="1"/>
    <xf numFmtId="166" fontId="5" fillId="15" borderId="12" xfId="2" applyNumberFormat="1" applyFont="1" applyFill="1" applyBorder="1"/>
    <xf numFmtId="166" fontId="5" fillId="15" borderId="3" xfId="2" applyNumberFormat="1" applyFont="1" applyFill="1" applyBorder="1"/>
    <xf numFmtId="166" fontId="8" fillId="15" borderId="1" xfId="2" applyNumberFormat="1" applyFont="1" applyFill="1" applyBorder="1"/>
    <xf numFmtId="0" fontId="10" fillId="15" borderId="1" xfId="0" applyFont="1" applyFill="1" applyBorder="1"/>
    <xf numFmtId="0" fontId="1" fillId="15" borderId="6" xfId="0" applyFont="1" applyFill="1" applyBorder="1"/>
    <xf numFmtId="166" fontId="1" fillId="15" borderId="11" xfId="2" applyNumberFormat="1" applyFont="1" applyFill="1" applyBorder="1"/>
    <xf numFmtId="166" fontId="1" fillId="15" borderId="1" xfId="2" applyNumberFormat="1" applyFont="1" applyFill="1" applyBorder="1"/>
    <xf numFmtId="166" fontId="1" fillId="15" borderId="12" xfId="2" applyNumberFormat="1" applyFont="1" applyFill="1" applyBorder="1"/>
    <xf numFmtId="0" fontId="11" fillId="15" borderId="1" xfId="0" applyFont="1" applyFill="1" applyBorder="1" applyAlignment="1"/>
    <xf numFmtId="0" fontId="8" fillId="15" borderId="2" xfId="0" applyFont="1" applyFill="1" applyBorder="1" applyAlignment="1">
      <alignment wrapText="1"/>
    </xf>
    <xf numFmtId="166" fontId="8" fillId="15" borderId="1" xfId="2" applyNumberFormat="1" applyFont="1" applyFill="1" applyBorder="1" applyAlignment="1">
      <alignment horizontal="center"/>
    </xf>
    <xf numFmtId="0" fontId="5" fillId="15" borderId="2" xfId="0" applyFont="1" applyFill="1" applyBorder="1"/>
    <xf numFmtId="0" fontId="6" fillId="15" borderId="2" xfId="0" applyFont="1" applyFill="1" applyBorder="1"/>
    <xf numFmtId="166" fontId="6" fillId="15" borderId="12" xfId="2" applyNumberFormat="1" applyFont="1" applyFill="1" applyBorder="1"/>
    <xf numFmtId="0" fontId="10" fillId="15" borderId="3" xfId="0" applyFont="1" applyFill="1" applyBorder="1"/>
    <xf numFmtId="0" fontId="6" fillId="15" borderId="3" xfId="0" applyFont="1" applyFill="1" applyBorder="1"/>
    <xf numFmtId="0" fontId="9" fillId="15" borderId="3" xfId="0" applyFont="1" applyFill="1" applyBorder="1"/>
    <xf numFmtId="166" fontId="5" fillId="15" borderId="30" xfId="2" applyNumberFormat="1" applyFont="1" applyFill="1" applyBorder="1"/>
    <xf numFmtId="166" fontId="8" fillId="15" borderId="37" xfId="2" applyNumberFormat="1" applyFont="1" applyFill="1" applyBorder="1"/>
    <xf numFmtId="166" fontId="1" fillId="15" borderId="30" xfId="2" applyNumberFormat="1" applyFont="1" applyFill="1" applyBorder="1"/>
    <xf numFmtId="166" fontId="1" fillId="15" borderId="37" xfId="2" applyNumberFormat="1" applyFont="1" applyFill="1" applyBorder="1"/>
    <xf numFmtId="2" fontId="10" fillId="15" borderId="1" xfId="0" applyNumberFormat="1" applyFont="1" applyFill="1" applyBorder="1"/>
    <xf numFmtId="15" fontId="1" fillId="15" borderId="3" xfId="2" applyNumberFormat="1" applyFont="1" applyFill="1" applyBorder="1" applyAlignment="1"/>
    <xf numFmtId="0" fontId="6" fillId="15" borderId="1" xfId="2" applyNumberFormat="1" applyFont="1" applyFill="1" applyBorder="1"/>
    <xf numFmtId="0" fontId="5" fillId="15" borderId="3" xfId="0" applyFont="1" applyFill="1" applyBorder="1"/>
    <xf numFmtId="166" fontId="5" fillId="15" borderId="37" xfId="2" applyNumberFormat="1" applyFont="1" applyFill="1" applyBorder="1"/>
    <xf numFmtId="166" fontId="5" fillId="15" borderId="4" xfId="2" applyNumberFormat="1" applyFont="1" applyFill="1" applyBorder="1"/>
    <xf numFmtId="0" fontId="5" fillId="15" borderId="0" xfId="0" applyFont="1" applyFill="1"/>
    <xf numFmtId="166" fontId="1" fillId="15" borderId="11" xfId="2" applyNumberFormat="1" applyFont="1" applyFill="1" applyBorder="1" applyAlignment="1"/>
    <xf numFmtId="166" fontId="1" fillId="15" borderId="37" xfId="2" applyNumberFormat="1" applyFont="1" applyFill="1" applyBorder="1" applyAlignment="1"/>
    <xf numFmtId="0" fontId="6" fillId="0" borderId="0" xfId="0" applyFont="1" applyFill="1"/>
    <xf numFmtId="166" fontId="1" fillId="0" borderId="4" xfId="2" applyNumberFormat="1" applyFont="1" applyFill="1" applyBorder="1"/>
    <xf numFmtId="166" fontId="1" fillId="0" borderId="3" xfId="2" applyNumberFormat="1" applyFont="1" applyFill="1" applyBorder="1"/>
    <xf numFmtId="166" fontId="1" fillId="0" borderId="3" xfId="2" applyNumberFormat="1" applyFont="1" applyBorder="1"/>
    <xf numFmtId="166" fontId="5" fillId="15" borderId="30" xfId="2" applyNumberFormat="1" applyFont="1" applyFill="1" applyBorder="1" applyAlignment="1"/>
    <xf numFmtId="166" fontId="5" fillId="15" borderId="4" xfId="2" applyNumberFormat="1" applyFont="1" applyFill="1" applyBorder="1" applyAlignment="1"/>
    <xf numFmtId="166" fontId="1" fillId="0" borderId="30" xfId="2" applyNumberFormat="1" applyFont="1" applyFill="1" applyBorder="1" applyAlignment="1"/>
    <xf numFmtId="166" fontId="1" fillId="0" borderId="4" xfId="2" applyNumberFormat="1" applyFont="1" applyFill="1" applyBorder="1" applyAlignment="1"/>
    <xf numFmtId="166" fontId="2" fillId="0" borderId="11" xfId="2" applyNumberFormat="1" applyFont="1" applyFill="1" applyBorder="1" applyAlignment="1">
      <alignment vertical="top"/>
    </xf>
    <xf numFmtId="166" fontId="2" fillId="0" borderId="1" xfId="2" applyNumberFormat="1" applyFont="1" applyFill="1" applyBorder="1" applyAlignment="1">
      <alignment horizontal="right" vertical="top"/>
    </xf>
    <xf numFmtId="166" fontId="2" fillId="0" borderId="12" xfId="2" applyNumberFormat="1" applyFont="1" applyFill="1" applyBorder="1" applyAlignment="1">
      <alignment horizontal="right" vertical="top"/>
    </xf>
    <xf numFmtId="166" fontId="1" fillId="0" borderId="24" xfId="2" applyNumberFormat="1" applyFont="1" applyFill="1" applyBorder="1"/>
    <xf numFmtId="166" fontId="1" fillId="0" borderId="7" xfId="2" applyNumberFormat="1" applyFont="1" applyFill="1" applyBorder="1"/>
    <xf numFmtId="166" fontId="1" fillId="0" borderId="25" xfId="2" applyNumberFormat="1" applyFont="1" applyFill="1" applyBorder="1"/>
    <xf numFmtId="166" fontId="1" fillId="0" borderId="24" xfId="2" applyNumberFormat="1" applyFont="1" applyFill="1" applyBorder="1" applyAlignment="1"/>
    <xf numFmtId="2" fontId="0" fillId="6" borderId="1" xfId="0" applyNumberFormat="1" applyFont="1" applyFill="1" applyBorder="1" applyAlignment="1">
      <alignment horizontal="left" vertical="top" wrapText="1"/>
    </xf>
    <xf numFmtId="0" fontId="0" fillId="6" borderId="1" xfId="0" applyFont="1" applyFill="1" applyBorder="1" applyAlignment="1">
      <alignment horizontal="left" vertical="top" wrapText="1"/>
    </xf>
    <xf numFmtId="166" fontId="0" fillId="6" borderId="1" xfId="2" applyNumberFormat="1" applyFont="1" applyFill="1" applyBorder="1" applyAlignment="1">
      <alignment horizontal="left" vertical="top" wrapText="1"/>
    </xf>
    <xf numFmtId="165" fontId="0" fillId="6" borderId="1" xfId="0" applyNumberFormat="1" applyFont="1" applyFill="1" applyBorder="1" applyAlignment="1">
      <alignment horizontal="left" vertical="top" wrapText="1"/>
    </xf>
    <xf numFmtId="15" fontId="0" fillId="6" borderId="1" xfId="7" applyNumberFormat="1" applyFont="1" applyFill="1" applyBorder="1" applyAlignment="1">
      <alignment horizontal="left" vertical="top" wrapText="1"/>
    </xf>
    <xf numFmtId="0" fontId="0" fillId="6" borderId="0" xfId="0" applyFont="1" applyFill="1" applyAlignment="1">
      <alignment horizontal="left" vertical="top" wrapText="1"/>
    </xf>
    <xf numFmtId="164" fontId="0" fillId="0" borderId="1" xfId="2" applyFont="1" applyBorder="1" applyAlignment="1">
      <alignment horizontal="left" vertical="top" wrapText="1"/>
    </xf>
    <xf numFmtId="166" fontId="0" fillId="8" borderId="1" xfId="2" applyNumberFormat="1" applyFont="1" applyFill="1" applyBorder="1" applyAlignment="1">
      <alignment horizontal="left" vertical="top" wrapText="1"/>
    </xf>
    <xf numFmtId="166" fontId="42" fillId="0" borderId="1" xfId="2" applyNumberFormat="1" applyFont="1" applyFill="1" applyBorder="1"/>
    <xf numFmtId="3" fontId="0" fillId="16" borderId="1" xfId="0" applyNumberFormat="1" applyFont="1" applyFill="1" applyBorder="1" applyAlignment="1">
      <alignment horizontal="left" vertical="top" wrapText="1"/>
    </xf>
    <xf numFmtId="0" fontId="8" fillId="27" borderId="2" xfId="0" applyFont="1" applyFill="1" applyBorder="1"/>
    <xf numFmtId="166" fontId="5" fillId="27" borderId="11" xfId="2" applyNumberFormat="1" applyFont="1" applyFill="1" applyBorder="1"/>
    <xf numFmtId="166" fontId="1" fillId="27" borderId="1" xfId="2" applyNumberFormat="1" applyFont="1" applyFill="1" applyBorder="1" applyAlignment="1"/>
    <xf numFmtId="166" fontId="1" fillId="27" borderId="12" xfId="2" applyNumberFormat="1" applyFont="1" applyFill="1" applyBorder="1" applyAlignment="1"/>
    <xf numFmtId="166" fontId="5" fillId="27" borderId="30" xfId="2" applyNumberFormat="1" applyFont="1" applyFill="1" applyBorder="1"/>
    <xf numFmtId="166" fontId="5" fillId="27" borderId="1" xfId="2" applyNumberFormat="1" applyFont="1" applyFill="1" applyBorder="1"/>
    <xf numFmtId="166" fontId="8" fillId="27" borderId="37" xfId="2" applyNumberFormat="1" applyFont="1" applyFill="1" applyBorder="1"/>
    <xf numFmtId="166" fontId="8" fillId="27" borderId="1" xfId="2" applyNumberFormat="1" applyFont="1" applyFill="1" applyBorder="1"/>
    <xf numFmtId="0" fontId="13" fillId="27" borderId="1" xfId="0" applyFont="1" applyFill="1" applyBorder="1"/>
    <xf numFmtId="0" fontId="12" fillId="27" borderId="1" xfId="0" applyFont="1" applyFill="1" applyBorder="1"/>
    <xf numFmtId="0" fontId="8" fillId="27" borderId="1" xfId="0" applyFont="1" applyFill="1" applyBorder="1"/>
    <xf numFmtId="166" fontId="8" fillId="27" borderId="12" xfId="2" applyNumberFormat="1" applyFont="1" applyFill="1" applyBorder="1"/>
    <xf numFmtId="166" fontId="5" fillId="27" borderId="30" xfId="2" applyNumberFormat="1" applyFont="1" applyFill="1" applyBorder="1" applyAlignment="1"/>
    <xf numFmtId="166" fontId="5" fillId="27" borderId="4" xfId="2" applyNumberFormat="1" applyFont="1" applyFill="1" applyBorder="1" applyAlignment="1"/>
    <xf numFmtId="0" fontId="9" fillId="27" borderId="1" xfId="0" applyFont="1" applyFill="1" applyBorder="1"/>
    <xf numFmtId="0" fontId="11" fillId="27" borderId="1" xfId="0" applyFont="1" applyFill="1" applyBorder="1"/>
    <xf numFmtId="0" fontId="5" fillId="27" borderId="1" xfId="0" applyFont="1" applyFill="1" applyBorder="1"/>
    <xf numFmtId="0" fontId="8" fillId="27" borderId="2" xfId="0" applyFont="1" applyFill="1" applyBorder="1" applyAlignment="1">
      <alignment wrapText="1"/>
    </xf>
    <xf numFmtId="166" fontId="0" fillId="0" borderId="0" xfId="0" applyNumberFormat="1"/>
    <xf numFmtId="166" fontId="0" fillId="0" borderId="0" xfId="2" applyNumberFormat="1" applyFont="1"/>
    <xf numFmtId="9" fontId="24" fillId="0" borderId="0" xfId="3" applyFont="1" applyFill="1" applyBorder="1" applyAlignment="1">
      <alignment horizontal="right" vertical="center"/>
    </xf>
    <xf numFmtId="166" fontId="1" fillId="22" borderId="0" xfId="0" applyNumberFormat="1" applyFont="1" applyFill="1"/>
    <xf numFmtId="166" fontId="1" fillId="0" borderId="40" xfId="2" applyNumberFormat="1" applyFont="1" applyBorder="1"/>
    <xf numFmtId="15" fontId="1" fillId="0" borderId="3" xfId="2" applyNumberFormat="1" applyFont="1" applyFill="1" applyBorder="1" applyAlignment="1"/>
    <xf numFmtId="49" fontId="0" fillId="0" borderId="0" xfId="0" applyNumberFormat="1"/>
    <xf numFmtId="43" fontId="42" fillId="0" borderId="0" xfId="0" applyNumberFormat="1" applyFont="1"/>
    <xf numFmtId="0" fontId="49" fillId="0" borderId="0" xfId="0" applyFont="1"/>
    <xf numFmtId="43" fontId="1" fillId="0" borderId="0" xfId="2" applyNumberFormat="1" applyFont="1"/>
    <xf numFmtId="1" fontId="1" fillId="0" borderId="0" xfId="0" applyNumberFormat="1" applyFont="1"/>
    <xf numFmtId="3" fontId="0" fillId="0" borderId="0" xfId="0" applyNumberFormat="1"/>
    <xf numFmtId="3" fontId="43" fillId="0" borderId="0" xfId="0" applyNumberFormat="1" applyFont="1"/>
    <xf numFmtId="0" fontId="1" fillId="18" borderId="0" xfId="0" applyFont="1" applyFill="1"/>
    <xf numFmtId="166" fontId="1" fillId="18" borderId="0" xfId="2" applyNumberFormat="1" applyFont="1" applyFill="1"/>
    <xf numFmtId="166" fontId="1" fillId="18" borderId="0" xfId="0" applyNumberFormat="1" applyFont="1" applyFill="1"/>
    <xf numFmtId="3" fontId="1" fillId="18" borderId="0" xfId="0" applyNumberFormat="1" applyFont="1" applyFill="1"/>
    <xf numFmtId="43" fontId="1" fillId="0" borderId="0" xfId="0" applyNumberFormat="1" applyFont="1"/>
    <xf numFmtId="43" fontId="1" fillId="18" borderId="0" xfId="0" applyNumberFormat="1" applyFont="1" applyFill="1"/>
    <xf numFmtId="10" fontId="48" fillId="0" borderId="1" xfId="0" applyNumberFormat="1" applyFont="1" applyFill="1" applyBorder="1" applyAlignment="1">
      <alignment vertical="top"/>
    </xf>
    <xf numFmtId="9" fontId="8" fillId="27" borderId="1" xfId="2" applyNumberFormat="1" applyFont="1" applyFill="1" applyBorder="1" applyAlignment="1"/>
    <xf numFmtId="9" fontId="1" fillId="0" borderId="1" xfId="3" applyFont="1" applyBorder="1"/>
    <xf numFmtId="166" fontId="24" fillId="28" borderId="0" xfId="1" applyNumberFormat="1" applyFont="1" applyFill="1"/>
    <xf numFmtId="166" fontId="24" fillId="28" borderId="0" xfId="2" applyNumberFormat="1" applyFont="1" applyFill="1"/>
    <xf numFmtId="1" fontId="24" fillId="0" borderId="1" xfId="0" applyNumberFormat="1" applyFont="1" applyFill="1" applyBorder="1" applyProtection="1">
      <protection locked="0"/>
    </xf>
    <xf numFmtId="0" fontId="17" fillId="0" borderId="21" xfId="0" applyFont="1" applyFill="1" applyBorder="1"/>
    <xf numFmtId="0" fontId="5" fillId="0" borderId="2" xfId="0" applyFont="1" applyBorder="1"/>
    <xf numFmtId="3" fontId="1" fillId="0" borderId="2" xfId="0" applyNumberFormat="1" applyFont="1" applyBorder="1"/>
    <xf numFmtId="9" fontId="1" fillId="0" borderId="2" xfId="3" applyFont="1" applyBorder="1"/>
    <xf numFmtId="0" fontId="1" fillId="0" borderId="20" xfId="0" applyFont="1" applyBorder="1"/>
    <xf numFmtId="167" fontId="1" fillId="0" borderId="0" xfId="0" applyNumberFormat="1" applyFont="1" applyBorder="1"/>
    <xf numFmtId="43" fontId="26" fillId="0" borderId="20" xfId="0" applyNumberFormat="1" applyFont="1" applyBorder="1"/>
    <xf numFmtId="3" fontId="1" fillId="0" borderId="20" xfId="0" applyNumberFormat="1" applyFont="1" applyBorder="1"/>
    <xf numFmtId="43" fontId="1" fillId="0" borderId="20" xfId="0" applyNumberFormat="1" applyFont="1" applyBorder="1"/>
    <xf numFmtId="4" fontId="1" fillId="0" borderId="20" xfId="0" applyNumberFormat="1" applyFont="1" applyBorder="1"/>
    <xf numFmtId="9" fontId="1" fillId="0" borderId="20" xfId="0" applyNumberFormat="1" applyFont="1" applyBorder="1"/>
    <xf numFmtId="0" fontId="6" fillId="8" borderId="0" xfId="0" applyFont="1" applyFill="1"/>
    <xf numFmtId="0" fontId="10" fillId="0" borderId="1" xfId="0" applyFont="1" applyFill="1" applyBorder="1" applyAlignment="1">
      <alignment horizontal="center"/>
    </xf>
    <xf numFmtId="0" fontId="10" fillId="0" borderId="1" xfId="0" applyFont="1" applyBorder="1" applyAlignment="1">
      <alignment horizontal="center"/>
    </xf>
    <xf numFmtId="15" fontId="6" fillId="0" borderId="3" xfId="2" applyNumberFormat="1" applyFont="1" applyBorder="1"/>
    <xf numFmtId="171" fontId="6" fillId="0" borderId="3" xfId="2" applyNumberFormat="1" applyFont="1" applyBorder="1"/>
    <xf numFmtId="166" fontId="6" fillId="15" borderId="3" xfId="2" applyNumberFormat="1" applyFont="1" applyFill="1" applyBorder="1"/>
    <xf numFmtId="166" fontId="8" fillId="27" borderId="1" xfId="2" applyNumberFormat="1" applyFont="1" applyFill="1" applyBorder="1" applyAlignment="1">
      <alignment horizontal="center"/>
    </xf>
    <xf numFmtId="166" fontId="6" fillId="0" borderId="1" xfId="2" applyNumberFormat="1" applyFont="1" applyFill="1" applyBorder="1"/>
    <xf numFmtId="166" fontId="6" fillId="0" borderId="1" xfId="2" applyNumberFormat="1" applyFont="1" applyBorder="1" applyAlignment="1">
      <alignment horizontal="center"/>
    </xf>
    <xf numFmtId="0" fontId="6" fillId="0" borderId="20" xfId="0" applyFont="1" applyFill="1" applyBorder="1"/>
    <xf numFmtId="0" fontId="6" fillId="0" borderId="20" xfId="0" applyFont="1" applyBorder="1"/>
    <xf numFmtId="0" fontId="6" fillId="0" borderId="2" xfId="2" applyNumberFormat="1" applyFont="1" applyBorder="1"/>
    <xf numFmtId="165" fontId="6" fillId="0" borderId="2" xfId="2" applyNumberFormat="1" applyFont="1" applyBorder="1"/>
    <xf numFmtId="166" fontId="6" fillId="0" borderId="2" xfId="2" applyNumberFormat="1" applyFont="1" applyBorder="1"/>
    <xf numFmtId="0" fontId="10" fillId="0" borderId="2" xfId="0" applyFont="1" applyBorder="1" applyAlignment="1">
      <alignment horizontal="center"/>
    </xf>
    <xf numFmtId="1" fontId="10" fillId="0" borderId="2" xfId="0" applyNumberFormat="1" applyFont="1" applyBorder="1" applyAlignment="1">
      <alignment horizontal="center"/>
    </xf>
    <xf numFmtId="0" fontId="6" fillId="15" borderId="20" xfId="0" applyFont="1" applyFill="1" applyBorder="1"/>
    <xf numFmtId="166" fontId="8" fillId="27" borderId="2" xfId="2" applyNumberFormat="1" applyFont="1" applyFill="1" applyBorder="1" applyAlignment="1">
      <alignment horizontal="center"/>
    </xf>
    <xf numFmtId="166" fontId="8" fillId="15" borderId="2" xfId="2" applyNumberFormat="1" applyFont="1" applyFill="1" applyBorder="1" applyAlignment="1">
      <alignment horizontal="center"/>
    </xf>
    <xf numFmtId="166" fontId="1" fillId="0" borderId="2" xfId="2" applyNumberFormat="1" applyFont="1" applyFill="1" applyBorder="1" applyAlignment="1">
      <alignment horizontal="center"/>
    </xf>
    <xf numFmtId="166" fontId="1" fillId="0" borderId="2" xfId="2" applyNumberFormat="1" applyFont="1" applyBorder="1" applyAlignment="1">
      <alignment horizontal="center"/>
    </xf>
    <xf numFmtId="166" fontId="8" fillId="15" borderId="2" xfId="2" applyNumberFormat="1" applyFont="1" applyFill="1" applyBorder="1"/>
    <xf numFmtId="166" fontId="6" fillId="0" borderId="2" xfId="2" applyNumberFormat="1" applyFont="1" applyFill="1" applyBorder="1"/>
    <xf numFmtId="166" fontId="6" fillId="15" borderId="2" xfId="2" applyNumberFormat="1" applyFont="1" applyFill="1" applyBorder="1"/>
    <xf numFmtId="0" fontId="6" fillId="0" borderId="2" xfId="2" applyNumberFormat="1" applyFont="1" applyFill="1" applyBorder="1"/>
    <xf numFmtId="166" fontId="6" fillId="0" borderId="2" xfId="2" applyNumberFormat="1" applyFont="1" applyBorder="1" applyAlignment="1">
      <alignment horizontal="center"/>
    </xf>
    <xf numFmtId="15" fontId="6" fillId="0" borderId="2" xfId="2" applyNumberFormat="1" applyFont="1" applyBorder="1"/>
    <xf numFmtId="166" fontId="8" fillId="27" borderId="2" xfId="2" applyNumberFormat="1" applyFont="1" applyFill="1" applyBorder="1"/>
    <xf numFmtId="0" fontId="6" fillId="15" borderId="2" xfId="2" applyNumberFormat="1" applyFont="1" applyFill="1" applyBorder="1"/>
    <xf numFmtId="166" fontId="5" fillId="15" borderId="2" xfId="2" applyNumberFormat="1" applyFont="1" applyFill="1" applyBorder="1"/>
    <xf numFmtId="166" fontId="6" fillId="15" borderId="20" xfId="2" applyNumberFormat="1" applyFont="1" applyFill="1" applyBorder="1"/>
    <xf numFmtId="166" fontId="6" fillId="0" borderId="1" xfId="2" applyNumberFormat="1" applyFont="1" applyFill="1" applyBorder="1" applyAlignment="1">
      <alignment horizontal="center"/>
    </xf>
    <xf numFmtId="0" fontId="1" fillId="0" borderId="1" xfId="0" applyFont="1" applyBorder="1" applyAlignment="1">
      <alignment wrapText="1"/>
    </xf>
    <xf numFmtId="165" fontId="1" fillId="0" borderId="11" xfId="2" applyNumberFormat="1" applyFont="1" applyFill="1" applyBorder="1" applyAlignment="1"/>
    <xf numFmtId="165" fontId="1" fillId="0" borderId="1" xfId="2" applyNumberFormat="1" applyFont="1" applyFill="1" applyBorder="1" applyAlignment="1"/>
    <xf numFmtId="165" fontId="1" fillId="0" borderId="12" xfId="2" applyNumberFormat="1" applyFont="1" applyFill="1" applyBorder="1" applyAlignment="1"/>
    <xf numFmtId="0" fontId="1" fillId="0" borderId="2" xfId="0" applyFont="1" applyFill="1" applyBorder="1" applyAlignment="1">
      <alignment wrapText="1"/>
    </xf>
    <xf numFmtId="166" fontId="6" fillId="0" borderId="12" xfId="2" applyNumberFormat="1" applyFont="1" applyFill="1" applyBorder="1"/>
    <xf numFmtId="166" fontId="6" fillId="0" borderId="37" xfId="2" applyNumberFormat="1" applyFont="1" applyFill="1" applyBorder="1"/>
    <xf numFmtId="166" fontId="6" fillId="15" borderId="1" xfId="2" applyNumberFormat="1" applyFont="1" applyFill="1" applyBorder="1" applyAlignment="1">
      <alignment horizontal="center"/>
    </xf>
    <xf numFmtId="0" fontId="6" fillId="0" borderId="1" xfId="2" applyNumberFormat="1" applyFont="1" applyBorder="1" applyAlignment="1">
      <alignment horizontal="center"/>
    </xf>
    <xf numFmtId="0" fontId="6" fillId="0" borderId="1" xfId="2" applyNumberFormat="1" applyFont="1" applyFill="1" applyBorder="1" applyAlignment="1">
      <alignment horizontal="center"/>
    </xf>
    <xf numFmtId="15" fontId="6" fillId="0" borderId="1" xfId="2" applyNumberFormat="1" applyFont="1" applyBorder="1" applyAlignment="1">
      <alignment horizontal="center"/>
    </xf>
    <xf numFmtId="0" fontId="6" fillId="15" borderId="1" xfId="2" applyNumberFormat="1" applyFont="1" applyFill="1" applyBorder="1" applyAlignment="1">
      <alignment horizontal="center"/>
    </xf>
    <xf numFmtId="166" fontId="5" fillId="15" borderId="1" xfId="2" applyNumberFormat="1" applyFont="1" applyFill="1" applyBorder="1" applyAlignment="1">
      <alignment horizontal="center"/>
    </xf>
    <xf numFmtId="165" fontId="6" fillId="0" borderId="1" xfId="2" applyNumberFormat="1" applyFont="1" applyBorder="1" applyAlignment="1">
      <alignment horizontal="center"/>
    </xf>
    <xf numFmtId="0" fontId="6" fillId="0" borderId="20" xfId="0" applyFont="1" applyFill="1" applyBorder="1" applyAlignment="1">
      <alignment horizontal="center"/>
    </xf>
    <xf numFmtId="0" fontId="6" fillId="0" borderId="20" xfId="0" applyFont="1" applyBorder="1" applyAlignment="1">
      <alignment horizontal="center"/>
    </xf>
    <xf numFmtId="0" fontId="36" fillId="2" borderId="1" xfId="0" applyFont="1" applyFill="1" applyBorder="1" applyAlignment="1">
      <alignment horizontal="left" vertical="top" wrapText="1"/>
    </xf>
    <xf numFmtId="0" fontId="37" fillId="2" borderId="3"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7" xfId="7" applyNumberFormat="1" applyFont="1" applyFill="1" applyBorder="1" applyAlignment="1">
      <alignment horizontal="center" vertical="center" wrapText="1"/>
    </xf>
    <xf numFmtId="0" fontId="37" fillId="2" borderId="5" xfId="7" applyNumberFormat="1"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6" fillId="2" borderId="5" xfId="0" applyFont="1" applyFill="1" applyBorder="1" applyAlignment="1">
      <alignment horizontal="left" vertical="top" wrapText="1"/>
    </xf>
    <xf numFmtId="0" fontId="36" fillId="2" borderId="1" xfId="0" applyFont="1" applyFill="1" applyBorder="1" applyAlignment="1">
      <alignment horizontal="center" vertical="center" wrapText="1"/>
    </xf>
    <xf numFmtId="0" fontId="36" fillId="17" borderId="1" xfId="0" applyFont="1" applyFill="1" applyBorder="1" applyAlignment="1">
      <alignment horizontal="left" vertical="top" wrapText="1"/>
    </xf>
    <xf numFmtId="0" fontId="37" fillId="17" borderId="1" xfId="0" applyFont="1" applyFill="1" applyBorder="1" applyAlignment="1">
      <alignment horizontal="center" wrapText="1"/>
    </xf>
    <xf numFmtId="0" fontId="38" fillId="2" borderId="1" xfId="0" applyFont="1" applyFill="1" applyBorder="1" applyAlignment="1">
      <alignment horizontal="center" wrapText="1"/>
    </xf>
    <xf numFmtId="0" fontId="37" fillId="18" borderId="2" xfId="0" applyFont="1" applyFill="1" applyBorder="1" applyAlignment="1">
      <alignment horizontal="left" vertical="center" wrapText="1"/>
    </xf>
    <xf numFmtId="0" fontId="38" fillId="18" borderId="3" xfId="0" applyFont="1" applyFill="1" applyBorder="1" applyAlignment="1">
      <alignment horizontal="left" vertical="center" wrapText="1"/>
    </xf>
    <xf numFmtId="0" fontId="38" fillId="18" borderId="4" xfId="0" applyFont="1" applyFill="1" applyBorder="1" applyAlignment="1">
      <alignment horizontal="left" vertical="center" wrapText="1"/>
    </xf>
    <xf numFmtId="0" fontId="38" fillId="2" borderId="2" xfId="0" applyFont="1" applyFill="1" applyBorder="1" applyAlignment="1">
      <alignment horizontal="center" wrapText="1"/>
    </xf>
    <xf numFmtId="0" fontId="38" fillId="2" borderId="3" xfId="0" applyFont="1" applyFill="1" applyBorder="1" applyAlignment="1">
      <alignment horizontal="center" wrapText="1"/>
    </xf>
    <xf numFmtId="0" fontId="38" fillId="2" borderId="4" xfId="0" applyFont="1" applyFill="1" applyBorder="1" applyAlignment="1">
      <alignment horizontal="center" wrapText="1"/>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9" fillId="27" borderId="2" xfId="0" applyFont="1" applyFill="1" applyBorder="1"/>
    <xf numFmtId="0" fontId="9" fillId="27" borderId="3" xfId="0" applyFont="1" applyFill="1" applyBorder="1"/>
    <xf numFmtId="0" fontId="5" fillId="15" borderId="2" xfId="0" applyFont="1" applyFill="1" applyBorder="1"/>
    <xf numFmtId="0" fontId="5" fillId="15" borderId="3" xfId="0" applyFont="1" applyFill="1" applyBorder="1"/>
    <xf numFmtId="0" fontId="7" fillId="5" borderId="0" xfId="0" applyFont="1" applyFill="1" applyAlignment="1">
      <alignment horizontal="center"/>
    </xf>
    <xf numFmtId="0" fontId="6" fillId="2" borderId="1" xfId="0" applyFont="1" applyFill="1" applyBorder="1" applyAlignment="1">
      <alignment horizontal="center" wrapText="1"/>
    </xf>
    <xf numFmtId="0" fontId="6" fillId="2" borderId="7" xfId="0" applyFont="1" applyFill="1" applyBorder="1" applyAlignment="1">
      <alignment horizontal="center" wrapText="1"/>
    </xf>
    <xf numFmtId="0" fontId="6" fillId="2" borderId="5" xfId="0" applyFont="1" applyFill="1" applyBorder="1" applyAlignment="1">
      <alignment horizontal="center" wrapText="1"/>
    </xf>
    <xf numFmtId="0" fontId="6" fillId="2" borderId="7" xfId="0" applyFont="1" applyFill="1" applyBorder="1" applyAlignment="1">
      <alignment horizontal="center"/>
    </xf>
    <xf numFmtId="0" fontId="6" fillId="2" borderId="19"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2" xfId="0" applyFont="1" applyFill="1" applyBorder="1" applyAlignment="1">
      <alignment horizontal="center" wrapText="1"/>
    </xf>
    <xf numFmtId="0" fontId="46" fillId="21" borderId="38" xfId="8" applyFont="1" applyFill="1" applyBorder="1" applyAlignment="1">
      <alignment horizontal="center" wrapText="1"/>
    </xf>
    <xf numFmtId="0" fontId="46" fillId="21" borderId="0" xfId="8" applyFont="1" applyFill="1" applyBorder="1" applyAlignment="1">
      <alignment horizontal="center" wrapText="1"/>
    </xf>
    <xf numFmtId="0" fontId="46" fillId="7" borderId="1" xfId="0" applyFont="1" applyFill="1" applyBorder="1" applyAlignment="1">
      <alignment horizontal="center" vertical="top"/>
    </xf>
    <xf numFmtId="0" fontId="46" fillId="24" borderId="1" xfId="0" applyFont="1" applyFill="1" applyBorder="1" applyAlignment="1">
      <alignment horizontal="center" vertical="top"/>
    </xf>
    <xf numFmtId="0" fontId="33" fillId="0" borderId="0" xfId="0" applyFont="1" applyAlignment="1">
      <alignment horizontal="center"/>
    </xf>
    <xf numFmtId="0" fontId="22" fillId="9" borderId="0" xfId="0" applyFont="1" applyFill="1" applyAlignment="1">
      <alignment horizontal="center"/>
    </xf>
  </cellXfs>
  <cellStyles count="17">
    <cellStyle name="Comma" xfId="2" builtinId="3"/>
    <cellStyle name="Comma 10" xfId="13" xr:uid="{00000000-0005-0000-0000-000001000000}"/>
    <cellStyle name="Comma 11" xfId="14" xr:uid="{00000000-0005-0000-0000-000002000000}"/>
    <cellStyle name="Comma 12 2" xfId="15" xr:uid="{00000000-0005-0000-0000-000003000000}"/>
    <cellStyle name="Comma 13" xfId="7" xr:uid="{00000000-0005-0000-0000-000004000000}"/>
    <cellStyle name="Comma 18" xfId="12" xr:uid="{00000000-0005-0000-0000-000005000000}"/>
    <cellStyle name="Comma 2" xfId="1" xr:uid="{00000000-0005-0000-0000-000006000000}"/>
    <cellStyle name="Normal" xfId="0" builtinId="0"/>
    <cellStyle name="Normal 10 2" xfId="10" xr:uid="{00000000-0005-0000-0000-000008000000}"/>
    <cellStyle name="Normal 2" xfId="11" xr:uid="{00000000-0005-0000-0000-000009000000}"/>
    <cellStyle name="Normal 2 2" xfId="8" xr:uid="{00000000-0005-0000-0000-00000A000000}"/>
    <cellStyle name="Normal 2 2 4" xfId="16" xr:uid="{00000000-0005-0000-0000-00000B000000}"/>
    <cellStyle name="Normal 2 3 2" xfId="6" xr:uid="{00000000-0005-0000-0000-00000C000000}"/>
    <cellStyle name="Normal_Sheet1" xfId="9" xr:uid="{00000000-0005-0000-0000-00000D000000}"/>
    <cellStyle name="Normal_SIMEDCXB (2)" xfId="4" xr:uid="{00000000-0005-0000-0000-00000E000000}"/>
    <cellStyle name="Normal_SIMEDCYB (2)" xfId="5" xr:uid="{00000000-0005-0000-0000-00000F000000}"/>
    <cellStyle name="Percent" xfId="3" builtinId="5"/>
  </cellStyles>
  <dxfs count="0"/>
  <tableStyles count="0" defaultTableStyle="TableStyleMedium2" defaultPivotStyle="PivotStyleLight16"/>
  <colors>
    <mruColors>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6353175"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6353175" y="434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 name="TextBox 61">
          <a:extLst>
            <a:ext uri="{FF2B5EF4-FFF2-40B4-BE49-F238E27FC236}">
              <a16:creationId xmlns:a16="http://schemas.microsoft.com/office/drawing/2014/main" id="{00000000-0008-0000-0300-00003E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 name="TextBox 66">
          <a:extLst>
            <a:ext uri="{FF2B5EF4-FFF2-40B4-BE49-F238E27FC236}">
              <a16:creationId xmlns:a16="http://schemas.microsoft.com/office/drawing/2014/main" id="{00000000-0008-0000-0300-000043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 name="TextBox 73">
          <a:extLst>
            <a:ext uri="{FF2B5EF4-FFF2-40B4-BE49-F238E27FC236}">
              <a16:creationId xmlns:a16="http://schemas.microsoft.com/office/drawing/2014/main" id="{00000000-0008-0000-0300-00004A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 name="TextBox 75">
          <a:extLst>
            <a:ext uri="{FF2B5EF4-FFF2-40B4-BE49-F238E27FC236}">
              <a16:creationId xmlns:a16="http://schemas.microsoft.com/office/drawing/2014/main" id="{00000000-0008-0000-0300-00004C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 name="TextBox 79">
          <a:extLst>
            <a:ext uri="{FF2B5EF4-FFF2-40B4-BE49-F238E27FC236}">
              <a16:creationId xmlns:a16="http://schemas.microsoft.com/office/drawing/2014/main" id="{00000000-0008-0000-0300-000050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 name="TextBox 81">
          <a:extLst>
            <a:ext uri="{FF2B5EF4-FFF2-40B4-BE49-F238E27FC236}">
              <a16:creationId xmlns:a16="http://schemas.microsoft.com/office/drawing/2014/main" id="{00000000-0008-0000-0300-000052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 name="TextBox 83">
          <a:extLst>
            <a:ext uri="{FF2B5EF4-FFF2-40B4-BE49-F238E27FC236}">
              <a16:creationId xmlns:a16="http://schemas.microsoft.com/office/drawing/2014/main" id="{00000000-0008-0000-0300-000054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 name="TextBox 86">
          <a:extLst>
            <a:ext uri="{FF2B5EF4-FFF2-40B4-BE49-F238E27FC236}">
              <a16:creationId xmlns:a16="http://schemas.microsoft.com/office/drawing/2014/main" id="{00000000-0008-0000-0300-000057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 name="TextBox 87">
          <a:extLst>
            <a:ext uri="{FF2B5EF4-FFF2-40B4-BE49-F238E27FC236}">
              <a16:creationId xmlns:a16="http://schemas.microsoft.com/office/drawing/2014/main" id="{00000000-0008-0000-0300-000058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 name="TextBox 88">
          <a:extLst>
            <a:ext uri="{FF2B5EF4-FFF2-40B4-BE49-F238E27FC236}">
              <a16:creationId xmlns:a16="http://schemas.microsoft.com/office/drawing/2014/main" id="{00000000-0008-0000-0300-000059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 name="TextBox 89">
          <a:extLst>
            <a:ext uri="{FF2B5EF4-FFF2-40B4-BE49-F238E27FC236}">
              <a16:creationId xmlns:a16="http://schemas.microsoft.com/office/drawing/2014/main" id="{00000000-0008-0000-0300-00005A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 name="TextBox 96">
          <a:extLst>
            <a:ext uri="{FF2B5EF4-FFF2-40B4-BE49-F238E27FC236}">
              <a16:creationId xmlns:a16="http://schemas.microsoft.com/office/drawing/2014/main" id="{00000000-0008-0000-0300-000061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 name="TextBox 97">
          <a:extLst>
            <a:ext uri="{FF2B5EF4-FFF2-40B4-BE49-F238E27FC236}">
              <a16:creationId xmlns:a16="http://schemas.microsoft.com/office/drawing/2014/main" id="{00000000-0008-0000-0300-00006200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 name="TextBox 98">
          <a:extLst>
            <a:ext uri="{FF2B5EF4-FFF2-40B4-BE49-F238E27FC236}">
              <a16:creationId xmlns:a16="http://schemas.microsoft.com/office/drawing/2014/main" id="{00000000-0008-0000-0300-000063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 name="TextBox 99">
          <a:extLst>
            <a:ext uri="{FF2B5EF4-FFF2-40B4-BE49-F238E27FC236}">
              <a16:creationId xmlns:a16="http://schemas.microsoft.com/office/drawing/2014/main" id="{00000000-0008-0000-0300-000064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 name="TextBox 100">
          <a:extLst>
            <a:ext uri="{FF2B5EF4-FFF2-40B4-BE49-F238E27FC236}">
              <a16:creationId xmlns:a16="http://schemas.microsoft.com/office/drawing/2014/main" id="{00000000-0008-0000-0300-000065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 name="TextBox 101">
          <a:extLst>
            <a:ext uri="{FF2B5EF4-FFF2-40B4-BE49-F238E27FC236}">
              <a16:creationId xmlns:a16="http://schemas.microsoft.com/office/drawing/2014/main" id="{00000000-0008-0000-0300-000066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 name="TextBox 102">
          <a:extLst>
            <a:ext uri="{FF2B5EF4-FFF2-40B4-BE49-F238E27FC236}">
              <a16:creationId xmlns:a16="http://schemas.microsoft.com/office/drawing/2014/main" id="{00000000-0008-0000-0300-000067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 name="TextBox 103">
          <a:extLst>
            <a:ext uri="{FF2B5EF4-FFF2-40B4-BE49-F238E27FC236}">
              <a16:creationId xmlns:a16="http://schemas.microsoft.com/office/drawing/2014/main" id="{00000000-0008-0000-0300-000068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 name="TextBox 104">
          <a:extLst>
            <a:ext uri="{FF2B5EF4-FFF2-40B4-BE49-F238E27FC236}">
              <a16:creationId xmlns:a16="http://schemas.microsoft.com/office/drawing/2014/main" id="{00000000-0008-0000-0300-000069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 name="TextBox 105">
          <a:extLst>
            <a:ext uri="{FF2B5EF4-FFF2-40B4-BE49-F238E27FC236}">
              <a16:creationId xmlns:a16="http://schemas.microsoft.com/office/drawing/2014/main" id="{00000000-0008-0000-0300-00006A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 name="TextBox 106">
          <a:extLst>
            <a:ext uri="{FF2B5EF4-FFF2-40B4-BE49-F238E27FC236}">
              <a16:creationId xmlns:a16="http://schemas.microsoft.com/office/drawing/2014/main" id="{00000000-0008-0000-0300-00006B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 name="TextBox 107">
          <a:extLst>
            <a:ext uri="{FF2B5EF4-FFF2-40B4-BE49-F238E27FC236}">
              <a16:creationId xmlns:a16="http://schemas.microsoft.com/office/drawing/2014/main" id="{00000000-0008-0000-0300-00006C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 name="TextBox 108">
          <a:extLst>
            <a:ext uri="{FF2B5EF4-FFF2-40B4-BE49-F238E27FC236}">
              <a16:creationId xmlns:a16="http://schemas.microsoft.com/office/drawing/2014/main" id="{00000000-0008-0000-0300-00006D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 name="TextBox 109">
          <a:extLst>
            <a:ext uri="{FF2B5EF4-FFF2-40B4-BE49-F238E27FC236}">
              <a16:creationId xmlns:a16="http://schemas.microsoft.com/office/drawing/2014/main" id="{00000000-0008-0000-0300-00006E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 name="TextBox 110">
          <a:extLst>
            <a:ext uri="{FF2B5EF4-FFF2-40B4-BE49-F238E27FC236}">
              <a16:creationId xmlns:a16="http://schemas.microsoft.com/office/drawing/2014/main" id="{00000000-0008-0000-0300-00006F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 name="TextBox 111">
          <a:extLst>
            <a:ext uri="{FF2B5EF4-FFF2-40B4-BE49-F238E27FC236}">
              <a16:creationId xmlns:a16="http://schemas.microsoft.com/office/drawing/2014/main" id="{00000000-0008-0000-0300-000070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 name="TextBox 112">
          <a:extLst>
            <a:ext uri="{FF2B5EF4-FFF2-40B4-BE49-F238E27FC236}">
              <a16:creationId xmlns:a16="http://schemas.microsoft.com/office/drawing/2014/main" id="{00000000-0008-0000-0300-000071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 name="TextBox 113">
          <a:extLst>
            <a:ext uri="{FF2B5EF4-FFF2-40B4-BE49-F238E27FC236}">
              <a16:creationId xmlns:a16="http://schemas.microsoft.com/office/drawing/2014/main" id="{00000000-0008-0000-0300-000072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 name="TextBox 114">
          <a:extLst>
            <a:ext uri="{FF2B5EF4-FFF2-40B4-BE49-F238E27FC236}">
              <a16:creationId xmlns:a16="http://schemas.microsoft.com/office/drawing/2014/main" id="{00000000-0008-0000-0300-00007300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 name="TextBox 115">
          <a:extLst>
            <a:ext uri="{FF2B5EF4-FFF2-40B4-BE49-F238E27FC236}">
              <a16:creationId xmlns:a16="http://schemas.microsoft.com/office/drawing/2014/main" id="{00000000-0008-0000-0300-000074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 name="TextBox 116">
          <a:extLst>
            <a:ext uri="{FF2B5EF4-FFF2-40B4-BE49-F238E27FC236}">
              <a16:creationId xmlns:a16="http://schemas.microsoft.com/office/drawing/2014/main" id="{00000000-0008-0000-0300-000075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 name="TextBox 117">
          <a:extLst>
            <a:ext uri="{FF2B5EF4-FFF2-40B4-BE49-F238E27FC236}">
              <a16:creationId xmlns:a16="http://schemas.microsoft.com/office/drawing/2014/main" id="{00000000-0008-0000-0300-000076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 name="TextBox 118">
          <a:extLst>
            <a:ext uri="{FF2B5EF4-FFF2-40B4-BE49-F238E27FC236}">
              <a16:creationId xmlns:a16="http://schemas.microsoft.com/office/drawing/2014/main" id="{00000000-0008-0000-0300-000077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 name="TextBox 119">
          <a:extLst>
            <a:ext uri="{FF2B5EF4-FFF2-40B4-BE49-F238E27FC236}">
              <a16:creationId xmlns:a16="http://schemas.microsoft.com/office/drawing/2014/main" id="{00000000-0008-0000-0300-000078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 name="TextBox 120">
          <a:extLst>
            <a:ext uri="{FF2B5EF4-FFF2-40B4-BE49-F238E27FC236}">
              <a16:creationId xmlns:a16="http://schemas.microsoft.com/office/drawing/2014/main" id="{00000000-0008-0000-0300-000079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 name="TextBox 121">
          <a:extLst>
            <a:ext uri="{FF2B5EF4-FFF2-40B4-BE49-F238E27FC236}">
              <a16:creationId xmlns:a16="http://schemas.microsoft.com/office/drawing/2014/main" id="{00000000-0008-0000-0300-00007A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 name="TextBox 122">
          <a:extLst>
            <a:ext uri="{FF2B5EF4-FFF2-40B4-BE49-F238E27FC236}">
              <a16:creationId xmlns:a16="http://schemas.microsoft.com/office/drawing/2014/main" id="{00000000-0008-0000-0300-00007B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 name="TextBox 123">
          <a:extLst>
            <a:ext uri="{FF2B5EF4-FFF2-40B4-BE49-F238E27FC236}">
              <a16:creationId xmlns:a16="http://schemas.microsoft.com/office/drawing/2014/main" id="{00000000-0008-0000-0300-00007C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 name="TextBox 124">
          <a:extLst>
            <a:ext uri="{FF2B5EF4-FFF2-40B4-BE49-F238E27FC236}">
              <a16:creationId xmlns:a16="http://schemas.microsoft.com/office/drawing/2014/main" id="{00000000-0008-0000-0300-00007D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 name="TextBox 125">
          <a:extLst>
            <a:ext uri="{FF2B5EF4-FFF2-40B4-BE49-F238E27FC236}">
              <a16:creationId xmlns:a16="http://schemas.microsoft.com/office/drawing/2014/main" id="{00000000-0008-0000-0300-00007E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 name="TextBox 126">
          <a:extLst>
            <a:ext uri="{FF2B5EF4-FFF2-40B4-BE49-F238E27FC236}">
              <a16:creationId xmlns:a16="http://schemas.microsoft.com/office/drawing/2014/main" id="{00000000-0008-0000-0300-00007F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 name="TextBox 127">
          <a:extLst>
            <a:ext uri="{FF2B5EF4-FFF2-40B4-BE49-F238E27FC236}">
              <a16:creationId xmlns:a16="http://schemas.microsoft.com/office/drawing/2014/main" id="{00000000-0008-0000-0300-000080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 name="TextBox 128">
          <a:extLst>
            <a:ext uri="{FF2B5EF4-FFF2-40B4-BE49-F238E27FC236}">
              <a16:creationId xmlns:a16="http://schemas.microsoft.com/office/drawing/2014/main" id="{00000000-0008-0000-0300-000081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 name="TextBox 129">
          <a:extLst>
            <a:ext uri="{FF2B5EF4-FFF2-40B4-BE49-F238E27FC236}">
              <a16:creationId xmlns:a16="http://schemas.microsoft.com/office/drawing/2014/main" id="{00000000-0008-0000-0300-000082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 name="TextBox 130">
          <a:extLst>
            <a:ext uri="{FF2B5EF4-FFF2-40B4-BE49-F238E27FC236}">
              <a16:creationId xmlns:a16="http://schemas.microsoft.com/office/drawing/2014/main" id="{00000000-0008-0000-0300-000083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 name="TextBox 131">
          <a:extLst>
            <a:ext uri="{FF2B5EF4-FFF2-40B4-BE49-F238E27FC236}">
              <a16:creationId xmlns:a16="http://schemas.microsoft.com/office/drawing/2014/main" id="{00000000-0008-0000-0300-000084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 name="TextBox 132">
          <a:extLst>
            <a:ext uri="{FF2B5EF4-FFF2-40B4-BE49-F238E27FC236}">
              <a16:creationId xmlns:a16="http://schemas.microsoft.com/office/drawing/2014/main" id="{00000000-0008-0000-0300-00008500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 name="TextBox 133">
          <a:extLst>
            <a:ext uri="{FF2B5EF4-FFF2-40B4-BE49-F238E27FC236}">
              <a16:creationId xmlns:a16="http://schemas.microsoft.com/office/drawing/2014/main" id="{00000000-0008-0000-0300-000086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 name="TextBox 134">
          <a:extLst>
            <a:ext uri="{FF2B5EF4-FFF2-40B4-BE49-F238E27FC236}">
              <a16:creationId xmlns:a16="http://schemas.microsoft.com/office/drawing/2014/main" id="{00000000-0008-0000-0300-000087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 name="TextBox 135">
          <a:extLst>
            <a:ext uri="{FF2B5EF4-FFF2-40B4-BE49-F238E27FC236}">
              <a16:creationId xmlns:a16="http://schemas.microsoft.com/office/drawing/2014/main" id="{00000000-0008-0000-0300-000088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 name="TextBox 136">
          <a:extLst>
            <a:ext uri="{FF2B5EF4-FFF2-40B4-BE49-F238E27FC236}">
              <a16:creationId xmlns:a16="http://schemas.microsoft.com/office/drawing/2014/main" id="{00000000-0008-0000-0300-000089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 name="TextBox 137">
          <a:extLst>
            <a:ext uri="{FF2B5EF4-FFF2-40B4-BE49-F238E27FC236}">
              <a16:creationId xmlns:a16="http://schemas.microsoft.com/office/drawing/2014/main" id="{00000000-0008-0000-0300-00008A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 name="TextBox 138">
          <a:extLst>
            <a:ext uri="{FF2B5EF4-FFF2-40B4-BE49-F238E27FC236}">
              <a16:creationId xmlns:a16="http://schemas.microsoft.com/office/drawing/2014/main" id="{00000000-0008-0000-0300-00008B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 name="TextBox 139">
          <a:extLst>
            <a:ext uri="{FF2B5EF4-FFF2-40B4-BE49-F238E27FC236}">
              <a16:creationId xmlns:a16="http://schemas.microsoft.com/office/drawing/2014/main" id="{00000000-0008-0000-0300-00008C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 name="TextBox 140">
          <a:extLst>
            <a:ext uri="{FF2B5EF4-FFF2-40B4-BE49-F238E27FC236}">
              <a16:creationId xmlns:a16="http://schemas.microsoft.com/office/drawing/2014/main" id="{00000000-0008-0000-0300-00008D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 name="TextBox 141">
          <a:extLst>
            <a:ext uri="{FF2B5EF4-FFF2-40B4-BE49-F238E27FC236}">
              <a16:creationId xmlns:a16="http://schemas.microsoft.com/office/drawing/2014/main" id="{00000000-0008-0000-0300-00008E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 name="TextBox 142">
          <a:extLst>
            <a:ext uri="{FF2B5EF4-FFF2-40B4-BE49-F238E27FC236}">
              <a16:creationId xmlns:a16="http://schemas.microsoft.com/office/drawing/2014/main" id="{00000000-0008-0000-0300-00008F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 name="TextBox 143">
          <a:extLst>
            <a:ext uri="{FF2B5EF4-FFF2-40B4-BE49-F238E27FC236}">
              <a16:creationId xmlns:a16="http://schemas.microsoft.com/office/drawing/2014/main" id="{00000000-0008-0000-0300-000090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 name="TextBox 144">
          <a:extLst>
            <a:ext uri="{FF2B5EF4-FFF2-40B4-BE49-F238E27FC236}">
              <a16:creationId xmlns:a16="http://schemas.microsoft.com/office/drawing/2014/main" id="{00000000-0008-0000-0300-000091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 name="TextBox 145">
          <a:extLst>
            <a:ext uri="{FF2B5EF4-FFF2-40B4-BE49-F238E27FC236}">
              <a16:creationId xmlns:a16="http://schemas.microsoft.com/office/drawing/2014/main" id="{00000000-0008-0000-0300-000092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 name="TextBox 146">
          <a:extLst>
            <a:ext uri="{FF2B5EF4-FFF2-40B4-BE49-F238E27FC236}">
              <a16:creationId xmlns:a16="http://schemas.microsoft.com/office/drawing/2014/main" id="{00000000-0008-0000-0300-000093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 name="TextBox 147">
          <a:extLst>
            <a:ext uri="{FF2B5EF4-FFF2-40B4-BE49-F238E27FC236}">
              <a16:creationId xmlns:a16="http://schemas.microsoft.com/office/drawing/2014/main" id="{00000000-0008-0000-0300-000094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 name="TextBox 148">
          <a:extLst>
            <a:ext uri="{FF2B5EF4-FFF2-40B4-BE49-F238E27FC236}">
              <a16:creationId xmlns:a16="http://schemas.microsoft.com/office/drawing/2014/main" id="{00000000-0008-0000-0300-00009500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 name="TextBox 149">
          <a:extLst>
            <a:ext uri="{FF2B5EF4-FFF2-40B4-BE49-F238E27FC236}">
              <a16:creationId xmlns:a16="http://schemas.microsoft.com/office/drawing/2014/main" id="{00000000-0008-0000-0300-000096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 name="TextBox 150">
          <a:extLst>
            <a:ext uri="{FF2B5EF4-FFF2-40B4-BE49-F238E27FC236}">
              <a16:creationId xmlns:a16="http://schemas.microsoft.com/office/drawing/2014/main" id="{00000000-0008-0000-0300-000097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 name="TextBox 151">
          <a:extLst>
            <a:ext uri="{FF2B5EF4-FFF2-40B4-BE49-F238E27FC236}">
              <a16:creationId xmlns:a16="http://schemas.microsoft.com/office/drawing/2014/main" id="{00000000-0008-0000-0300-000098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 name="TextBox 152">
          <a:extLst>
            <a:ext uri="{FF2B5EF4-FFF2-40B4-BE49-F238E27FC236}">
              <a16:creationId xmlns:a16="http://schemas.microsoft.com/office/drawing/2014/main" id="{00000000-0008-0000-0300-000099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 name="TextBox 153">
          <a:extLst>
            <a:ext uri="{FF2B5EF4-FFF2-40B4-BE49-F238E27FC236}">
              <a16:creationId xmlns:a16="http://schemas.microsoft.com/office/drawing/2014/main" id="{00000000-0008-0000-0300-00009A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 name="TextBox 154">
          <a:extLst>
            <a:ext uri="{FF2B5EF4-FFF2-40B4-BE49-F238E27FC236}">
              <a16:creationId xmlns:a16="http://schemas.microsoft.com/office/drawing/2014/main" id="{00000000-0008-0000-0300-00009B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 name="TextBox 155">
          <a:extLst>
            <a:ext uri="{FF2B5EF4-FFF2-40B4-BE49-F238E27FC236}">
              <a16:creationId xmlns:a16="http://schemas.microsoft.com/office/drawing/2014/main" id="{00000000-0008-0000-0300-00009C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 name="TextBox 156">
          <a:extLst>
            <a:ext uri="{FF2B5EF4-FFF2-40B4-BE49-F238E27FC236}">
              <a16:creationId xmlns:a16="http://schemas.microsoft.com/office/drawing/2014/main" id="{00000000-0008-0000-0300-00009D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 name="TextBox 157">
          <a:extLst>
            <a:ext uri="{FF2B5EF4-FFF2-40B4-BE49-F238E27FC236}">
              <a16:creationId xmlns:a16="http://schemas.microsoft.com/office/drawing/2014/main" id="{00000000-0008-0000-0300-00009E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 name="TextBox 158">
          <a:extLst>
            <a:ext uri="{FF2B5EF4-FFF2-40B4-BE49-F238E27FC236}">
              <a16:creationId xmlns:a16="http://schemas.microsoft.com/office/drawing/2014/main" id="{00000000-0008-0000-0300-00009F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 name="TextBox 159">
          <a:extLst>
            <a:ext uri="{FF2B5EF4-FFF2-40B4-BE49-F238E27FC236}">
              <a16:creationId xmlns:a16="http://schemas.microsoft.com/office/drawing/2014/main" id="{00000000-0008-0000-0300-0000A0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 name="TextBox 160">
          <a:extLst>
            <a:ext uri="{FF2B5EF4-FFF2-40B4-BE49-F238E27FC236}">
              <a16:creationId xmlns:a16="http://schemas.microsoft.com/office/drawing/2014/main" id="{00000000-0008-0000-0300-0000A1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 name="TextBox 161">
          <a:extLst>
            <a:ext uri="{FF2B5EF4-FFF2-40B4-BE49-F238E27FC236}">
              <a16:creationId xmlns:a16="http://schemas.microsoft.com/office/drawing/2014/main" id="{00000000-0008-0000-0300-0000A2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 name="TextBox 162">
          <a:extLst>
            <a:ext uri="{FF2B5EF4-FFF2-40B4-BE49-F238E27FC236}">
              <a16:creationId xmlns:a16="http://schemas.microsoft.com/office/drawing/2014/main" id="{00000000-0008-0000-0300-0000A3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 name="TextBox 163">
          <a:extLst>
            <a:ext uri="{FF2B5EF4-FFF2-40B4-BE49-F238E27FC236}">
              <a16:creationId xmlns:a16="http://schemas.microsoft.com/office/drawing/2014/main" id="{00000000-0008-0000-0300-0000A400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 name="TextBox 164">
          <a:extLst>
            <a:ext uri="{FF2B5EF4-FFF2-40B4-BE49-F238E27FC236}">
              <a16:creationId xmlns:a16="http://schemas.microsoft.com/office/drawing/2014/main" id="{00000000-0008-0000-0300-0000A5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 name="TextBox 165">
          <a:extLst>
            <a:ext uri="{FF2B5EF4-FFF2-40B4-BE49-F238E27FC236}">
              <a16:creationId xmlns:a16="http://schemas.microsoft.com/office/drawing/2014/main" id="{00000000-0008-0000-0300-0000A6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 name="TextBox 166">
          <a:extLst>
            <a:ext uri="{FF2B5EF4-FFF2-40B4-BE49-F238E27FC236}">
              <a16:creationId xmlns:a16="http://schemas.microsoft.com/office/drawing/2014/main" id="{00000000-0008-0000-0300-0000A7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 name="TextBox 167">
          <a:extLst>
            <a:ext uri="{FF2B5EF4-FFF2-40B4-BE49-F238E27FC236}">
              <a16:creationId xmlns:a16="http://schemas.microsoft.com/office/drawing/2014/main" id="{00000000-0008-0000-0300-0000A8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 name="TextBox 168">
          <a:extLst>
            <a:ext uri="{FF2B5EF4-FFF2-40B4-BE49-F238E27FC236}">
              <a16:creationId xmlns:a16="http://schemas.microsoft.com/office/drawing/2014/main" id="{00000000-0008-0000-0300-0000A9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 name="TextBox 169">
          <a:extLst>
            <a:ext uri="{FF2B5EF4-FFF2-40B4-BE49-F238E27FC236}">
              <a16:creationId xmlns:a16="http://schemas.microsoft.com/office/drawing/2014/main" id="{00000000-0008-0000-0300-0000AA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 name="TextBox 170">
          <a:extLst>
            <a:ext uri="{FF2B5EF4-FFF2-40B4-BE49-F238E27FC236}">
              <a16:creationId xmlns:a16="http://schemas.microsoft.com/office/drawing/2014/main" id="{00000000-0008-0000-0300-0000AB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 name="TextBox 171">
          <a:extLst>
            <a:ext uri="{FF2B5EF4-FFF2-40B4-BE49-F238E27FC236}">
              <a16:creationId xmlns:a16="http://schemas.microsoft.com/office/drawing/2014/main" id="{00000000-0008-0000-0300-0000AC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 name="TextBox 172">
          <a:extLst>
            <a:ext uri="{FF2B5EF4-FFF2-40B4-BE49-F238E27FC236}">
              <a16:creationId xmlns:a16="http://schemas.microsoft.com/office/drawing/2014/main" id="{00000000-0008-0000-0300-0000AD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 name="TextBox 173">
          <a:extLst>
            <a:ext uri="{FF2B5EF4-FFF2-40B4-BE49-F238E27FC236}">
              <a16:creationId xmlns:a16="http://schemas.microsoft.com/office/drawing/2014/main" id="{00000000-0008-0000-0300-0000AE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 name="TextBox 174">
          <a:extLst>
            <a:ext uri="{FF2B5EF4-FFF2-40B4-BE49-F238E27FC236}">
              <a16:creationId xmlns:a16="http://schemas.microsoft.com/office/drawing/2014/main" id="{00000000-0008-0000-0300-0000AF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 name="TextBox 175">
          <a:extLst>
            <a:ext uri="{FF2B5EF4-FFF2-40B4-BE49-F238E27FC236}">
              <a16:creationId xmlns:a16="http://schemas.microsoft.com/office/drawing/2014/main" id="{00000000-0008-0000-0300-0000B0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 name="TextBox 176">
          <a:extLst>
            <a:ext uri="{FF2B5EF4-FFF2-40B4-BE49-F238E27FC236}">
              <a16:creationId xmlns:a16="http://schemas.microsoft.com/office/drawing/2014/main" id="{00000000-0008-0000-0300-0000B1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 name="TextBox 177">
          <a:extLst>
            <a:ext uri="{FF2B5EF4-FFF2-40B4-BE49-F238E27FC236}">
              <a16:creationId xmlns:a16="http://schemas.microsoft.com/office/drawing/2014/main" id="{00000000-0008-0000-0300-0000B2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 name="TextBox 178">
          <a:extLst>
            <a:ext uri="{FF2B5EF4-FFF2-40B4-BE49-F238E27FC236}">
              <a16:creationId xmlns:a16="http://schemas.microsoft.com/office/drawing/2014/main" id="{00000000-0008-0000-0300-0000B3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 name="TextBox 179">
          <a:extLst>
            <a:ext uri="{FF2B5EF4-FFF2-40B4-BE49-F238E27FC236}">
              <a16:creationId xmlns:a16="http://schemas.microsoft.com/office/drawing/2014/main" id="{00000000-0008-0000-0300-0000B4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 name="TextBox 180">
          <a:extLst>
            <a:ext uri="{FF2B5EF4-FFF2-40B4-BE49-F238E27FC236}">
              <a16:creationId xmlns:a16="http://schemas.microsoft.com/office/drawing/2014/main" id="{00000000-0008-0000-0300-0000B500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 name="TextBox 181">
          <a:extLst>
            <a:ext uri="{FF2B5EF4-FFF2-40B4-BE49-F238E27FC236}">
              <a16:creationId xmlns:a16="http://schemas.microsoft.com/office/drawing/2014/main" id="{00000000-0008-0000-0300-0000B6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 name="TextBox 182">
          <a:extLst>
            <a:ext uri="{FF2B5EF4-FFF2-40B4-BE49-F238E27FC236}">
              <a16:creationId xmlns:a16="http://schemas.microsoft.com/office/drawing/2014/main" id="{00000000-0008-0000-0300-0000B7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 name="TextBox 183">
          <a:extLst>
            <a:ext uri="{FF2B5EF4-FFF2-40B4-BE49-F238E27FC236}">
              <a16:creationId xmlns:a16="http://schemas.microsoft.com/office/drawing/2014/main" id="{00000000-0008-0000-0300-0000B8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 name="TextBox 184">
          <a:extLst>
            <a:ext uri="{FF2B5EF4-FFF2-40B4-BE49-F238E27FC236}">
              <a16:creationId xmlns:a16="http://schemas.microsoft.com/office/drawing/2014/main" id="{00000000-0008-0000-0300-0000B9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 name="TextBox 185">
          <a:extLst>
            <a:ext uri="{FF2B5EF4-FFF2-40B4-BE49-F238E27FC236}">
              <a16:creationId xmlns:a16="http://schemas.microsoft.com/office/drawing/2014/main" id="{00000000-0008-0000-0300-0000BA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 name="TextBox 186">
          <a:extLst>
            <a:ext uri="{FF2B5EF4-FFF2-40B4-BE49-F238E27FC236}">
              <a16:creationId xmlns:a16="http://schemas.microsoft.com/office/drawing/2014/main" id="{00000000-0008-0000-0300-0000BB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 name="TextBox 187">
          <a:extLst>
            <a:ext uri="{FF2B5EF4-FFF2-40B4-BE49-F238E27FC236}">
              <a16:creationId xmlns:a16="http://schemas.microsoft.com/office/drawing/2014/main" id="{00000000-0008-0000-0300-0000BC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 name="TextBox 188">
          <a:extLst>
            <a:ext uri="{FF2B5EF4-FFF2-40B4-BE49-F238E27FC236}">
              <a16:creationId xmlns:a16="http://schemas.microsoft.com/office/drawing/2014/main" id="{00000000-0008-0000-0300-0000BD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 name="TextBox 189">
          <a:extLst>
            <a:ext uri="{FF2B5EF4-FFF2-40B4-BE49-F238E27FC236}">
              <a16:creationId xmlns:a16="http://schemas.microsoft.com/office/drawing/2014/main" id="{00000000-0008-0000-0300-0000BE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 name="TextBox 190">
          <a:extLst>
            <a:ext uri="{FF2B5EF4-FFF2-40B4-BE49-F238E27FC236}">
              <a16:creationId xmlns:a16="http://schemas.microsoft.com/office/drawing/2014/main" id="{00000000-0008-0000-0300-0000BF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 name="TextBox 191">
          <a:extLst>
            <a:ext uri="{FF2B5EF4-FFF2-40B4-BE49-F238E27FC236}">
              <a16:creationId xmlns:a16="http://schemas.microsoft.com/office/drawing/2014/main" id="{00000000-0008-0000-0300-0000C0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 name="TextBox 192">
          <a:extLst>
            <a:ext uri="{FF2B5EF4-FFF2-40B4-BE49-F238E27FC236}">
              <a16:creationId xmlns:a16="http://schemas.microsoft.com/office/drawing/2014/main" id="{00000000-0008-0000-0300-0000C1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 name="TextBox 193">
          <a:extLst>
            <a:ext uri="{FF2B5EF4-FFF2-40B4-BE49-F238E27FC236}">
              <a16:creationId xmlns:a16="http://schemas.microsoft.com/office/drawing/2014/main" id="{00000000-0008-0000-0300-0000C2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 name="TextBox 194">
          <a:extLst>
            <a:ext uri="{FF2B5EF4-FFF2-40B4-BE49-F238E27FC236}">
              <a16:creationId xmlns:a16="http://schemas.microsoft.com/office/drawing/2014/main" id="{00000000-0008-0000-0300-0000C3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 name="TextBox 195">
          <a:extLst>
            <a:ext uri="{FF2B5EF4-FFF2-40B4-BE49-F238E27FC236}">
              <a16:creationId xmlns:a16="http://schemas.microsoft.com/office/drawing/2014/main" id="{00000000-0008-0000-0300-0000C4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 name="TextBox 196">
          <a:extLst>
            <a:ext uri="{FF2B5EF4-FFF2-40B4-BE49-F238E27FC236}">
              <a16:creationId xmlns:a16="http://schemas.microsoft.com/office/drawing/2014/main" id="{00000000-0008-0000-0300-0000C5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 name="TextBox 197">
          <a:extLst>
            <a:ext uri="{FF2B5EF4-FFF2-40B4-BE49-F238E27FC236}">
              <a16:creationId xmlns:a16="http://schemas.microsoft.com/office/drawing/2014/main" id="{00000000-0008-0000-0300-0000C6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 name="TextBox 198">
          <a:extLst>
            <a:ext uri="{FF2B5EF4-FFF2-40B4-BE49-F238E27FC236}">
              <a16:creationId xmlns:a16="http://schemas.microsoft.com/office/drawing/2014/main" id="{00000000-0008-0000-0300-0000C700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 name="TextBox 199">
          <a:extLst>
            <a:ext uri="{FF2B5EF4-FFF2-40B4-BE49-F238E27FC236}">
              <a16:creationId xmlns:a16="http://schemas.microsoft.com/office/drawing/2014/main" id="{00000000-0008-0000-0300-0000C8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 name="TextBox 200">
          <a:extLst>
            <a:ext uri="{FF2B5EF4-FFF2-40B4-BE49-F238E27FC236}">
              <a16:creationId xmlns:a16="http://schemas.microsoft.com/office/drawing/2014/main" id="{00000000-0008-0000-0300-0000C9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 name="TextBox 201">
          <a:extLst>
            <a:ext uri="{FF2B5EF4-FFF2-40B4-BE49-F238E27FC236}">
              <a16:creationId xmlns:a16="http://schemas.microsoft.com/office/drawing/2014/main" id="{00000000-0008-0000-0300-0000CA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 name="TextBox 202">
          <a:extLst>
            <a:ext uri="{FF2B5EF4-FFF2-40B4-BE49-F238E27FC236}">
              <a16:creationId xmlns:a16="http://schemas.microsoft.com/office/drawing/2014/main" id="{00000000-0008-0000-0300-0000CB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 name="TextBox 203">
          <a:extLst>
            <a:ext uri="{FF2B5EF4-FFF2-40B4-BE49-F238E27FC236}">
              <a16:creationId xmlns:a16="http://schemas.microsoft.com/office/drawing/2014/main" id="{00000000-0008-0000-0300-0000CC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 name="TextBox 204">
          <a:extLst>
            <a:ext uri="{FF2B5EF4-FFF2-40B4-BE49-F238E27FC236}">
              <a16:creationId xmlns:a16="http://schemas.microsoft.com/office/drawing/2014/main" id="{00000000-0008-0000-0300-0000CD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 name="TextBox 205">
          <a:extLst>
            <a:ext uri="{FF2B5EF4-FFF2-40B4-BE49-F238E27FC236}">
              <a16:creationId xmlns:a16="http://schemas.microsoft.com/office/drawing/2014/main" id="{00000000-0008-0000-0300-0000CE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 name="TextBox 206">
          <a:extLst>
            <a:ext uri="{FF2B5EF4-FFF2-40B4-BE49-F238E27FC236}">
              <a16:creationId xmlns:a16="http://schemas.microsoft.com/office/drawing/2014/main" id="{00000000-0008-0000-0300-0000CF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 name="TextBox 207">
          <a:extLst>
            <a:ext uri="{FF2B5EF4-FFF2-40B4-BE49-F238E27FC236}">
              <a16:creationId xmlns:a16="http://schemas.microsoft.com/office/drawing/2014/main" id="{00000000-0008-0000-0300-0000D0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 name="TextBox 208">
          <a:extLst>
            <a:ext uri="{FF2B5EF4-FFF2-40B4-BE49-F238E27FC236}">
              <a16:creationId xmlns:a16="http://schemas.microsoft.com/office/drawing/2014/main" id="{00000000-0008-0000-0300-0000D1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 name="TextBox 209">
          <a:extLst>
            <a:ext uri="{FF2B5EF4-FFF2-40B4-BE49-F238E27FC236}">
              <a16:creationId xmlns:a16="http://schemas.microsoft.com/office/drawing/2014/main" id="{00000000-0008-0000-0300-0000D2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 name="TextBox 210">
          <a:extLst>
            <a:ext uri="{FF2B5EF4-FFF2-40B4-BE49-F238E27FC236}">
              <a16:creationId xmlns:a16="http://schemas.microsoft.com/office/drawing/2014/main" id="{00000000-0008-0000-0300-0000D3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 name="TextBox 211">
          <a:extLst>
            <a:ext uri="{FF2B5EF4-FFF2-40B4-BE49-F238E27FC236}">
              <a16:creationId xmlns:a16="http://schemas.microsoft.com/office/drawing/2014/main" id="{00000000-0008-0000-0300-0000D4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 name="TextBox 212">
          <a:extLst>
            <a:ext uri="{FF2B5EF4-FFF2-40B4-BE49-F238E27FC236}">
              <a16:creationId xmlns:a16="http://schemas.microsoft.com/office/drawing/2014/main" id="{00000000-0008-0000-0300-0000D5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 name="TextBox 213">
          <a:extLst>
            <a:ext uri="{FF2B5EF4-FFF2-40B4-BE49-F238E27FC236}">
              <a16:creationId xmlns:a16="http://schemas.microsoft.com/office/drawing/2014/main" id="{00000000-0008-0000-0300-0000D600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 name="TextBox 214">
          <a:extLst>
            <a:ext uri="{FF2B5EF4-FFF2-40B4-BE49-F238E27FC236}">
              <a16:creationId xmlns:a16="http://schemas.microsoft.com/office/drawing/2014/main" id="{00000000-0008-0000-0300-0000D7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 name="TextBox 215">
          <a:extLst>
            <a:ext uri="{FF2B5EF4-FFF2-40B4-BE49-F238E27FC236}">
              <a16:creationId xmlns:a16="http://schemas.microsoft.com/office/drawing/2014/main" id="{00000000-0008-0000-0300-0000D8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 name="TextBox 216">
          <a:extLst>
            <a:ext uri="{FF2B5EF4-FFF2-40B4-BE49-F238E27FC236}">
              <a16:creationId xmlns:a16="http://schemas.microsoft.com/office/drawing/2014/main" id="{00000000-0008-0000-0300-0000D9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 name="TextBox 217">
          <a:extLst>
            <a:ext uri="{FF2B5EF4-FFF2-40B4-BE49-F238E27FC236}">
              <a16:creationId xmlns:a16="http://schemas.microsoft.com/office/drawing/2014/main" id="{00000000-0008-0000-0300-0000DA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 name="TextBox 218">
          <a:extLst>
            <a:ext uri="{FF2B5EF4-FFF2-40B4-BE49-F238E27FC236}">
              <a16:creationId xmlns:a16="http://schemas.microsoft.com/office/drawing/2014/main" id="{00000000-0008-0000-0300-0000DB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 name="TextBox 219">
          <a:extLst>
            <a:ext uri="{FF2B5EF4-FFF2-40B4-BE49-F238E27FC236}">
              <a16:creationId xmlns:a16="http://schemas.microsoft.com/office/drawing/2014/main" id="{00000000-0008-0000-0300-0000DC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 name="TextBox 220">
          <a:extLst>
            <a:ext uri="{FF2B5EF4-FFF2-40B4-BE49-F238E27FC236}">
              <a16:creationId xmlns:a16="http://schemas.microsoft.com/office/drawing/2014/main" id="{00000000-0008-0000-0300-0000DD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 name="TextBox 221">
          <a:extLst>
            <a:ext uri="{FF2B5EF4-FFF2-40B4-BE49-F238E27FC236}">
              <a16:creationId xmlns:a16="http://schemas.microsoft.com/office/drawing/2014/main" id="{00000000-0008-0000-0300-0000DE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 name="TextBox 222">
          <a:extLst>
            <a:ext uri="{FF2B5EF4-FFF2-40B4-BE49-F238E27FC236}">
              <a16:creationId xmlns:a16="http://schemas.microsoft.com/office/drawing/2014/main" id="{00000000-0008-0000-0300-0000DF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 name="TextBox 223">
          <a:extLst>
            <a:ext uri="{FF2B5EF4-FFF2-40B4-BE49-F238E27FC236}">
              <a16:creationId xmlns:a16="http://schemas.microsoft.com/office/drawing/2014/main" id="{00000000-0008-0000-0300-0000E0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 name="TextBox 224">
          <a:extLst>
            <a:ext uri="{FF2B5EF4-FFF2-40B4-BE49-F238E27FC236}">
              <a16:creationId xmlns:a16="http://schemas.microsoft.com/office/drawing/2014/main" id="{00000000-0008-0000-0300-0000E1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 name="TextBox 225">
          <a:extLst>
            <a:ext uri="{FF2B5EF4-FFF2-40B4-BE49-F238E27FC236}">
              <a16:creationId xmlns:a16="http://schemas.microsoft.com/office/drawing/2014/main" id="{00000000-0008-0000-0300-0000E2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 name="TextBox 226">
          <a:extLst>
            <a:ext uri="{FF2B5EF4-FFF2-40B4-BE49-F238E27FC236}">
              <a16:creationId xmlns:a16="http://schemas.microsoft.com/office/drawing/2014/main" id="{00000000-0008-0000-0300-0000E3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 name="TextBox 227">
          <a:extLst>
            <a:ext uri="{FF2B5EF4-FFF2-40B4-BE49-F238E27FC236}">
              <a16:creationId xmlns:a16="http://schemas.microsoft.com/office/drawing/2014/main" id="{00000000-0008-0000-0300-0000E4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 name="TextBox 228">
          <a:extLst>
            <a:ext uri="{FF2B5EF4-FFF2-40B4-BE49-F238E27FC236}">
              <a16:creationId xmlns:a16="http://schemas.microsoft.com/office/drawing/2014/main" id="{00000000-0008-0000-0300-0000E5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 name="TextBox 229">
          <a:extLst>
            <a:ext uri="{FF2B5EF4-FFF2-40B4-BE49-F238E27FC236}">
              <a16:creationId xmlns:a16="http://schemas.microsoft.com/office/drawing/2014/main" id="{00000000-0008-0000-0300-0000E6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 name="TextBox 230">
          <a:extLst>
            <a:ext uri="{FF2B5EF4-FFF2-40B4-BE49-F238E27FC236}">
              <a16:creationId xmlns:a16="http://schemas.microsoft.com/office/drawing/2014/main" id="{00000000-0008-0000-0300-0000E7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 name="TextBox 231">
          <a:extLst>
            <a:ext uri="{FF2B5EF4-FFF2-40B4-BE49-F238E27FC236}">
              <a16:creationId xmlns:a16="http://schemas.microsoft.com/office/drawing/2014/main" id="{00000000-0008-0000-0300-0000E800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 name="TextBox 232">
          <a:extLst>
            <a:ext uri="{FF2B5EF4-FFF2-40B4-BE49-F238E27FC236}">
              <a16:creationId xmlns:a16="http://schemas.microsoft.com/office/drawing/2014/main" id="{00000000-0008-0000-0300-0000E9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 name="TextBox 233">
          <a:extLst>
            <a:ext uri="{FF2B5EF4-FFF2-40B4-BE49-F238E27FC236}">
              <a16:creationId xmlns:a16="http://schemas.microsoft.com/office/drawing/2014/main" id="{00000000-0008-0000-0300-0000EA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 name="TextBox 234">
          <a:extLst>
            <a:ext uri="{FF2B5EF4-FFF2-40B4-BE49-F238E27FC236}">
              <a16:creationId xmlns:a16="http://schemas.microsoft.com/office/drawing/2014/main" id="{00000000-0008-0000-0300-0000EB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 name="TextBox 235">
          <a:extLst>
            <a:ext uri="{FF2B5EF4-FFF2-40B4-BE49-F238E27FC236}">
              <a16:creationId xmlns:a16="http://schemas.microsoft.com/office/drawing/2014/main" id="{00000000-0008-0000-0300-0000EC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 name="TextBox 236">
          <a:extLst>
            <a:ext uri="{FF2B5EF4-FFF2-40B4-BE49-F238E27FC236}">
              <a16:creationId xmlns:a16="http://schemas.microsoft.com/office/drawing/2014/main" id="{00000000-0008-0000-0300-0000ED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 name="TextBox 237">
          <a:extLst>
            <a:ext uri="{FF2B5EF4-FFF2-40B4-BE49-F238E27FC236}">
              <a16:creationId xmlns:a16="http://schemas.microsoft.com/office/drawing/2014/main" id="{00000000-0008-0000-0300-0000EE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 name="TextBox 238">
          <a:extLst>
            <a:ext uri="{FF2B5EF4-FFF2-40B4-BE49-F238E27FC236}">
              <a16:creationId xmlns:a16="http://schemas.microsoft.com/office/drawing/2014/main" id="{00000000-0008-0000-0300-0000EF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 name="TextBox 239">
          <a:extLst>
            <a:ext uri="{FF2B5EF4-FFF2-40B4-BE49-F238E27FC236}">
              <a16:creationId xmlns:a16="http://schemas.microsoft.com/office/drawing/2014/main" id="{00000000-0008-0000-0300-0000F0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 name="TextBox 240">
          <a:extLst>
            <a:ext uri="{FF2B5EF4-FFF2-40B4-BE49-F238E27FC236}">
              <a16:creationId xmlns:a16="http://schemas.microsoft.com/office/drawing/2014/main" id="{00000000-0008-0000-0300-0000F1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 name="TextBox 241">
          <a:extLst>
            <a:ext uri="{FF2B5EF4-FFF2-40B4-BE49-F238E27FC236}">
              <a16:creationId xmlns:a16="http://schemas.microsoft.com/office/drawing/2014/main" id="{00000000-0008-0000-0300-0000F2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 name="TextBox 242">
          <a:extLst>
            <a:ext uri="{FF2B5EF4-FFF2-40B4-BE49-F238E27FC236}">
              <a16:creationId xmlns:a16="http://schemas.microsoft.com/office/drawing/2014/main" id="{00000000-0008-0000-0300-0000F3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 name="TextBox 243">
          <a:extLst>
            <a:ext uri="{FF2B5EF4-FFF2-40B4-BE49-F238E27FC236}">
              <a16:creationId xmlns:a16="http://schemas.microsoft.com/office/drawing/2014/main" id="{00000000-0008-0000-0300-0000F4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 name="TextBox 244">
          <a:extLst>
            <a:ext uri="{FF2B5EF4-FFF2-40B4-BE49-F238E27FC236}">
              <a16:creationId xmlns:a16="http://schemas.microsoft.com/office/drawing/2014/main" id="{00000000-0008-0000-0300-0000F5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 name="TextBox 245">
          <a:extLst>
            <a:ext uri="{FF2B5EF4-FFF2-40B4-BE49-F238E27FC236}">
              <a16:creationId xmlns:a16="http://schemas.microsoft.com/office/drawing/2014/main" id="{00000000-0008-0000-0300-0000F6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 name="TextBox 246">
          <a:extLst>
            <a:ext uri="{FF2B5EF4-FFF2-40B4-BE49-F238E27FC236}">
              <a16:creationId xmlns:a16="http://schemas.microsoft.com/office/drawing/2014/main" id="{00000000-0008-0000-0300-0000F7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 name="TextBox 247">
          <a:extLst>
            <a:ext uri="{FF2B5EF4-FFF2-40B4-BE49-F238E27FC236}">
              <a16:creationId xmlns:a16="http://schemas.microsoft.com/office/drawing/2014/main" id="{00000000-0008-0000-0300-0000F8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 name="TextBox 248">
          <a:extLst>
            <a:ext uri="{FF2B5EF4-FFF2-40B4-BE49-F238E27FC236}">
              <a16:creationId xmlns:a16="http://schemas.microsoft.com/office/drawing/2014/main" id="{00000000-0008-0000-0300-0000F9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 name="TextBox 249">
          <a:extLst>
            <a:ext uri="{FF2B5EF4-FFF2-40B4-BE49-F238E27FC236}">
              <a16:creationId xmlns:a16="http://schemas.microsoft.com/office/drawing/2014/main" id="{00000000-0008-0000-0300-0000FA00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 name="TextBox 250">
          <a:extLst>
            <a:ext uri="{FF2B5EF4-FFF2-40B4-BE49-F238E27FC236}">
              <a16:creationId xmlns:a16="http://schemas.microsoft.com/office/drawing/2014/main" id="{00000000-0008-0000-0300-0000FB00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 name="TextBox 251">
          <a:extLst>
            <a:ext uri="{FF2B5EF4-FFF2-40B4-BE49-F238E27FC236}">
              <a16:creationId xmlns:a16="http://schemas.microsoft.com/office/drawing/2014/main" id="{00000000-0008-0000-0300-0000FC00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 name="TextBox 252">
          <a:extLst>
            <a:ext uri="{FF2B5EF4-FFF2-40B4-BE49-F238E27FC236}">
              <a16:creationId xmlns:a16="http://schemas.microsoft.com/office/drawing/2014/main" id="{00000000-0008-0000-0300-0000FD00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 name="TextBox 253">
          <a:extLst>
            <a:ext uri="{FF2B5EF4-FFF2-40B4-BE49-F238E27FC236}">
              <a16:creationId xmlns:a16="http://schemas.microsoft.com/office/drawing/2014/main" id="{00000000-0008-0000-0300-0000FE00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 name="TextBox 254">
          <a:extLst>
            <a:ext uri="{FF2B5EF4-FFF2-40B4-BE49-F238E27FC236}">
              <a16:creationId xmlns:a16="http://schemas.microsoft.com/office/drawing/2014/main" id="{00000000-0008-0000-0300-0000FF00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 name="TextBox 255">
          <a:extLst>
            <a:ext uri="{FF2B5EF4-FFF2-40B4-BE49-F238E27FC236}">
              <a16:creationId xmlns:a16="http://schemas.microsoft.com/office/drawing/2014/main" id="{00000000-0008-0000-0300-000000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 name="TextBox 256">
          <a:extLst>
            <a:ext uri="{FF2B5EF4-FFF2-40B4-BE49-F238E27FC236}">
              <a16:creationId xmlns:a16="http://schemas.microsoft.com/office/drawing/2014/main" id="{00000000-0008-0000-0300-000001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 name="TextBox 257">
          <a:extLst>
            <a:ext uri="{FF2B5EF4-FFF2-40B4-BE49-F238E27FC236}">
              <a16:creationId xmlns:a16="http://schemas.microsoft.com/office/drawing/2014/main" id="{00000000-0008-0000-0300-000002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 name="TextBox 258">
          <a:extLst>
            <a:ext uri="{FF2B5EF4-FFF2-40B4-BE49-F238E27FC236}">
              <a16:creationId xmlns:a16="http://schemas.microsoft.com/office/drawing/2014/main" id="{00000000-0008-0000-0300-000003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 name="TextBox 259">
          <a:extLst>
            <a:ext uri="{FF2B5EF4-FFF2-40B4-BE49-F238E27FC236}">
              <a16:creationId xmlns:a16="http://schemas.microsoft.com/office/drawing/2014/main" id="{00000000-0008-0000-0300-000004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 name="TextBox 260">
          <a:extLst>
            <a:ext uri="{FF2B5EF4-FFF2-40B4-BE49-F238E27FC236}">
              <a16:creationId xmlns:a16="http://schemas.microsoft.com/office/drawing/2014/main" id="{00000000-0008-0000-0300-000005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 name="TextBox 261">
          <a:extLst>
            <a:ext uri="{FF2B5EF4-FFF2-40B4-BE49-F238E27FC236}">
              <a16:creationId xmlns:a16="http://schemas.microsoft.com/office/drawing/2014/main" id="{00000000-0008-0000-0300-000006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 name="TextBox 262">
          <a:extLst>
            <a:ext uri="{FF2B5EF4-FFF2-40B4-BE49-F238E27FC236}">
              <a16:creationId xmlns:a16="http://schemas.microsoft.com/office/drawing/2014/main" id="{00000000-0008-0000-0300-000007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 name="TextBox 263">
          <a:extLst>
            <a:ext uri="{FF2B5EF4-FFF2-40B4-BE49-F238E27FC236}">
              <a16:creationId xmlns:a16="http://schemas.microsoft.com/office/drawing/2014/main" id="{00000000-0008-0000-0300-000008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 name="TextBox 264">
          <a:extLst>
            <a:ext uri="{FF2B5EF4-FFF2-40B4-BE49-F238E27FC236}">
              <a16:creationId xmlns:a16="http://schemas.microsoft.com/office/drawing/2014/main" id="{00000000-0008-0000-0300-000009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 name="TextBox 265">
          <a:extLst>
            <a:ext uri="{FF2B5EF4-FFF2-40B4-BE49-F238E27FC236}">
              <a16:creationId xmlns:a16="http://schemas.microsoft.com/office/drawing/2014/main" id="{00000000-0008-0000-0300-00000A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 name="TextBox 266">
          <a:extLst>
            <a:ext uri="{FF2B5EF4-FFF2-40B4-BE49-F238E27FC236}">
              <a16:creationId xmlns:a16="http://schemas.microsoft.com/office/drawing/2014/main" id="{00000000-0008-0000-0300-00000B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 name="TextBox 267">
          <a:extLst>
            <a:ext uri="{FF2B5EF4-FFF2-40B4-BE49-F238E27FC236}">
              <a16:creationId xmlns:a16="http://schemas.microsoft.com/office/drawing/2014/main" id="{00000000-0008-0000-0300-00000C01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 name="TextBox 268">
          <a:extLst>
            <a:ext uri="{FF2B5EF4-FFF2-40B4-BE49-F238E27FC236}">
              <a16:creationId xmlns:a16="http://schemas.microsoft.com/office/drawing/2014/main" id="{00000000-0008-0000-0300-00000D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 name="TextBox 269">
          <a:extLst>
            <a:ext uri="{FF2B5EF4-FFF2-40B4-BE49-F238E27FC236}">
              <a16:creationId xmlns:a16="http://schemas.microsoft.com/office/drawing/2014/main" id="{00000000-0008-0000-0300-00000E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 name="TextBox 270">
          <a:extLst>
            <a:ext uri="{FF2B5EF4-FFF2-40B4-BE49-F238E27FC236}">
              <a16:creationId xmlns:a16="http://schemas.microsoft.com/office/drawing/2014/main" id="{00000000-0008-0000-0300-00000F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 name="TextBox 271">
          <a:extLst>
            <a:ext uri="{FF2B5EF4-FFF2-40B4-BE49-F238E27FC236}">
              <a16:creationId xmlns:a16="http://schemas.microsoft.com/office/drawing/2014/main" id="{00000000-0008-0000-0300-000010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 name="TextBox 272">
          <a:extLst>
            <a:ext uri="{FF2B5EF4-FFF2-40B4-BE49-F238E27FC236}">
              <a16:creationId xmlns:a16="http://schemas.microsoft.com/office/drawing/2014/main" id="{00000000-0008-0000-0300-000011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 name="TextBox 273">
          <a:extLst>
            <a:ext uri="{FF2B5EF4-FFF2-40B4-BE49-F238E27FC236}">
              <a16:creationId xmlns:a16="http://schemas.microsoft.com/office/drawing/2014/main" id="{00000000-0008-0000-0300-000012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 name="TextBox 274">
          <a:extLst>
            <a:ext uri="{FF2B5EF4-FFF2-40B4-BE49-F238E27FC236}">
              <a16:creationId xmlns:a16="http://schemas.microsoft.com/office/drawing/2014/main" id="{00000000-0008-0000-0300-000013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 name="TextBox 275">
          <a:extLst>
            <a:ext uri="{FF2B5EF4-FFF2-40B4-BE49-F238E27FC236}">
              <a16:creationId xmlns:a16="http://schemas.microsoft.com/office/drawing/2014/main" id="{00000000-0008-0000-0300-000014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 name="TextBox 276">
          <a:extLst>
            <a:ext uri="{FF2B5EF4-FFF2-40B4-BE49-F238E27FC236}">
              <a16:creationId xmlns:a16="http://schemas.microsoft.com/office/drawing/2014/main" id="{00000000-0008-0000-0300-000015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 name="TextBox 277">
          <a:extLst>
            <a:ext uri="{FF2B5EF4-FFF2-40B4-BE49-F238E27FC236}">
              <a16:creationId xmlns:a16="http://schemas.microsoft.com/office/drawing/2014/main" id="{00000000-0008-0000-0300-000016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 name="TextBox 278">
          <a:extLst>
            <a:ext uri="{FF2B5EF4-FFF2-40B4-BE49-F238E27FC236}">
              <a16:creationId xmlns:a16="http://schemas.microsoft.com/office/drawing/2014/main" id="{00000000-0008-0000-0300-000017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 name="TextBox 279">
          <a:extLst>
            <a:ext uri="{FF2B5EF4-FFF2-40B4-BE49-F238E27FC236}">
              <a16:creationId xmlns:a16="http://schemas.microsoft.com/office/drawing/2014/main" id="{00000000-0008-0000-0300-000018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 name="TextBox 280">
          <a:extLst>
            <a:ext uri="{FF2B5EF4-FFF2-40B4-BE49-F238E27FC236}">
              <a16:creationId xmlns:a16="http://schemas.microsoft.com/office/drawing/2014/main" id="{00000000-0008-0000-0300-000019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 name="TextBox 281">
          <a:extLst>
            <a:ext uri="{FF2B5EF4-FFF2-40B4-BE49-F238E27FC236}">
              <a16:creationId xmlns:a16="http://schemas.microsoft.com/office/drawing/2014/main" id="{00000000-0008-0000-0300-00001A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 name="TextBox 282">
          <a:extLst>
            <a:ext uri="{FF2B5EF4-FFF2-40B4-BE49-F238E27FC236}">
              <a16:creationId xmlns:a16="http://schemas.microsoft.com/office/drawing/2014/main" id="{00000000-0008-0000-0300-00001B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 name="TextBox 283">
          <a:extLst>
            <a:ext uri="{FF2B5EF4-FFF2-40B4-BE49-F238E27FC236}">
              <a16:creationId xmlns:a16="http://schemas.microsoft.com/office/drawing/2014/main" id="{00000000-0008-0000-0300-00001C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 name="TextBox 284">
          <a:extLst>
            <a:ext uri="{FF2B5EF4-FFF2-40B4-BE49-F238E27FC236}">
              <a16:creationId xmlns:a16="http://schemas.microsoft.com/office/drawing/2014/main" id="{00000000-0008-0000-0300-00001D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 name="TextBox 285">
          <a:extLst>
            <a:ext uri="{FF2B5EF4-FFF2-40B4-BE49-F238E27FC236}">
              <a16:creationId xmlns:a16="http://schemas.microsoft.com/office/drawing/2014/main" id="{00000000-0008-0000-0300-00001E01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 name="TextBox 286">
          <a:extLst>
            <a:ext uri="{FF2B5EF4-FFF2-40B4-BE49-F238E27FC236}">
              <a16:creationId xmlns:a16="http://schemas.microsoft.com/office/drawing/2014/main" id="{00000000-0008-0000-0300-00001F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 name="TextBox 287">
          <a:extLst>
            <a:ext uri="{FF2B5EF4-FFF2-40B4-BE49-F238E27FC236}">
              <a16:creationId xmlns:a16="http://schemas.microsoft.com/office/drawing/2014/main" id="{00000000-0008-0000-0300-000020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 name="TextBox 288">
          <a:extLst>
            <a:ext uri="{FF2B5EF4-FFF2-40B4-BE49-F238E27FC236}">
              <a16:creationId xmlns:a16="http://schemas.microsoft.com/office/drawing/2014/main" id="{00000000-0008-0000-0300-000021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 name="TextBox 289">
          <a:extLst>
            <a:ext uri="{FF2B5EF4-FFF2-40B4-BE49-F238E27FC236}">
              <a16:creationId xmlns:a16="http://schemas.microsoft.com/office/drawing/2014/main" id="{00000000-0008-0000-0300-000022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 name="TextBox 290">
          <a:extLst>
            <a:ext uri="{FF2B5EF4-FFF2-40B4-BE49-F238E27FC236}">
              <a16:creationId xmlns:a16="http://schemas.microsoft.com/office/drawing/2014/main" id="{00000000-0008-0000-0300-000023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 name="TextBox 291">
          <a:extLst>
            <a:ext uri="{FF2B5EF4-FFF2-40B4-BE49-F238E27FC236}">
              <a16:creationId xmlns:a16="http://schemas.microsoft.com/office/drawing/2014/main" id="{00000000-0008-0000-0300-000024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 name="TextBox 292">
          <a:extLst>
            <a:ext uri="{FF2B5EF4-FFF2-40B4-BE49-F238E27FC236}">
              <a16:creationId xmlns:a16="http://schemas.microsoft.com/office/drawing/2014/main" id="{00000000-0008-0000-0300-000025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 name="TextBox 293">
          <a:extLst>
            <a:ext uri="{FF2B5EF4-FFF2-40B4-BE49-F238E27FC236}">
              <a16:creationId xmlns:a16="http://schemas.microsoft.com/office/drawing/2014/main" id="{00000000-0008-0000-0300-000026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 name="TextBox 294">
          <a:extLst>
            <a:ext uri="{FF2B5EF4-FFF2-40B4-BE49-F238E27FC236}">
              <a16:creationId xmlns:a16="http://schemas.microsoft.com/office/drawing/2014/main" id="{00000000-0008-0000-0300-000027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 name="TextBox 295">
          <a:extLst>
            <a:ext uri="{FF2B5EF4-FFF2-40B4-BE49-F238E27FC236}">
              <a16:creationId xmlns:a16="http://schemas.microsoft.com/office/drawing/2014/main" id="{00000000-0008-0000-0300-000028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 name="TextBox 296">
          <a:extLst>
            <a:ext uri="{FF2B5EF4-FFF2-40B4-BE49-F238E27FC236}">
              <a16:creationId xmlns:a16="http://schemas.microsoft.com/office/drawing/2014/main" id="{00000000-0008-0000-0300-000029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 name="TextBox 297">
          <a:extLst>
            <a:ext uri="{FF2B5EF4-FFF2-40B4-BE49-F238E27FC236}">
              <a16:creationId xmlns:a16="http://schemas.microsoft.com/office/drawing/2014/main" id="{00000000-0008-0000-0300-00002A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 name="TextBox 298">
          <a:extLst>
            <a:ext uri="{FF2B5EF4-FFF2-40B4-BE49-F238E27FC236}">
              <a16:creationId xmlns:a16="http://schemas.microsoft.com/office/drawing/2014/main" id="{00000000-0008-0000-0300-00002B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 name="TextBox 299">
          <a:extLst>
            <a:ext uri="{FF2B5EF4-FFF2-40B4-BE49-F238E27FC236}">
              <a16:creationId xmlns:a16="http://schemas.microsoft.com/office/drawing/2014/main" id="{00000000-0008-0000-0300-00002C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 name="TextBox 300">
          <a:extLst>
            <a:ext uri="{FF2B5EF4-FFF2-40B4-BE49-F238E27FC236}">
              <a16:creationId xmlns:a16="http://schemas.microsoft.com/office/drawing/2014/main" id="{00000000-0008-0000-0300-00002D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 name="TextBox 301">
          <a:extLst>
            <a:ext uri="{FF2B5EF4-FFF2-40B4-BE49-F238E27FC236}">
              <a16:creationId xmlns:a16="http://schemas.microsoft.com/office/drawing/2014/main" id="{00000000-0008-0000-0300-00002E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 name="TextBox 302">
          <a:extLst>
            <a:ext uri="{FF2B5EF4-FFF2-40B4-BE49-F238E27FC236}">
              <a16:creationId xmlns:a16="http://schemas.microsoft.com/office/drawing/2014/main" id="{00000000-0008-0000-0300-00002F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 name="TextBox 303">
          <a:extLst>
            <a:ext uri="{FF2B5EF4-FFF2-40B4-BE49-F238E27FC236}">
              <a16:creationId xmlns:a16="http://schemas.microsoft.com/office/drawing/2014/main" id="{00000000-0008-0000-0300-00003001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 name="TextBox 304">
          <a:extLst>
            <a:ext uri="{FF2B5EF4-FFF2-40B4-BE49-F238E27FC236}">
              <a16:creationId xmlns:a16="http://schemas.microsoft.com/office/drawing/2014/main" id="{00000000-0008-0000-0300-000031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 name="TextBox 305">
          <a:extLst>
            <a:ext uri="{FF2B5EF4-FFF2-40B4-BE49-F238E27FC236}">
              <a16:creationId xmlns:a16="http://schemas.microsoft.com/office/drawing/2014/main" id="{00000000-0008-0000-0300-000032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 name="TextBox 306">
          <a:extLst>
            <a:ext uri="{FF2B5EF4-FFF2-40B4-BE49-F238E27FC236}">
              <a16:creationId xmlns:a16="http://schemas.microsoft.com/office/drawing/2014/main" id="{00000000-0008-0000-0300-000033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 name="TextBox 307">
          <a:extLst>
            <a:ext uri="{FF2B5EF4-FFF2-40B4-BE49-F238E27FC236}">
              <a16:creationId xmlns:a16="http://schemas.microsoft.com/office/drawing/2014/main" id="{00000000-0008-0000-0300-000034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 name="TextBox 308">
          <a:extLst>
            <a:ext uri="{FF2B5EF4-FFF2-40B4-BE49-F238E27FC236}">
              <a16:creationId xmlns:a16="http://schemas.microsoft.com/office/drawing/2014/main" id="{00000000-0008-0000-0300-000035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 name="TextBox 309">
          <a:extLst>
            <a:ext uri="{FF2B5EF4-FFF2-40B4-BE49-F238E27FC236}">
              <a16:creationId xmlns:a16="http://schemas.microsoft.com/office/drawing/2014/main" id="{00000000-0008-0000-0300-000036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 name="TextBox 310">
          <a:extLst>
            <a:ext uri="{FF2B5EF4-FFF2-40B4-BE49-F238E27FC236}">
              <a16:creationId xmlns:a16="http://schemas.microsoft.com/office/drawing/2014/main" id="{00000000-0008-0000-0300-000037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 name="TextBox 311">
          <a:extLst>
            <a:ext uri="{FF2B5EF4-FFF2-40B4-BE49-F238E27FC236}">
              <a16:creationId xmlns:a16="http://schemas.microsoft.com/office/drawing/2014/main" id="{00000000-0008-0000-0300-000038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 name="TextBox 312">
          <a:extLst>
            <a:ext uri="{FF2B5EF4-FFF2-40B4-BE49-F238E27FC236}">
              <a16:creationId xmlns:a16="http://schemas.microsoft.com/office/drawing/2014/main" id="{00000000-0008-0000-0300-000039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 name="TextBox 313">
          <a:extLst>
            <a:ext uri="{FF2B5EF4-FFF2-40B4-BE49-F238E27FC236}">
              <a16:creationId xmlns:a16="http://schemas.microsoft.com/office/drawing/2014/main" id="{00000000-0008-0000-0300-00003A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 name="TextBox 314">
          <a:extLst>
            <a:ext uri="{FF2B5EF4-FFF2-40B4-BE49-F238E27FC236}">
              <a16:creationId xmlns:a16="http://schemas.microsoft.com/office/drawing/2014/main" id="{00000000-0008-0000-0300-00003B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 name="TextBox 315">
          <a:extLst>
            <a:ext uri="{FF2B5EF4-FFF2-40B4-BE49-F238E27FC236}">
              <a16:creationId xmlns:a16="http://schemas.microsoft.com/office/drawing/2014/main" id="{00000000-0008-0000-0300-00003C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 name="TextBox 316">
          <a:extLst>
            <a:ext uri="{FF2B5EF4-FFF2-40B4-BE49-F238E27FC236}">
              <a16:creationId xmlns:a16="http://schemas.microsoft.com/office/drawing/2014/main" id="{00000000-0008-0000-0300-00003D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 name="TextBox 317">
          <a:extLst>
            <a:ext uri="{FF2B5EF4-FFF2-40B4-BE49-F238E27FC236}">
              <a16:creationId xmlns:a16="http://schemas.microsoft.com/office/drawing/2014/main" id="{00000000-0008-0000-0300-00003E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 name="TextBox 318">
          <a:extLst>
            <a:ext uri="{FF2B5EF4-FFF2-40B4-BE49-F238E27FC236}">
              <a16:creationId xmlns:a16="http://schemas.microsoft.com/office/drawing/2014/main" id="{00000000-0008-0000-0300-00003F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 name="TextBox 319">
          <a:extLst>
            <a:ext uri="{FF2B5EF4-FFF2-40B4-BE49-F238E27FC236}">
              <a16:creationId xmlns:a16="http://schemas.microsoft.com/office/drawing/2014/main" id="{00000000-0008-0000-0300-000040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 name="TextBox 320">
          <a:extLst>
            <a:ext uri="{FF2B5EF4-FFF2-40B4-BE49-F238E27FC236}">
              <a16:creationId xmlns:a16="http://schemas.microsoft.com/office/drawing/2014/main" id="{00000000-0008-0000-0300-000041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 name="TextBox 321">
          <a:extLst>
            <a:ext uri="{FF2B5EF4-FFF2-40B4-BE49-F238E27FC236}">
              <a16:creationId xmlns:a16="http://schemas.microsoft.com/office/drawing/2014/main" id="{00000000-0008-0000-0300-00004201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 name="TextBox 322">
          <a:extLst>
            <a:ext uri="{FF2B5EF4-FFF2-40B4-BE49-F238E27FC236}">
              <a16:creationId xmlns:a16="http://schemas.microsoft.com/office/drawing/2014/main" id="{00000000-0008-0000-0300-000043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 name="TextBox 323">
          <a:extLst>
            <a:ext uri="{FF2B5EF4-FFF2-40B4-BE49-F238E27FC236}">
              <a16:creationId xmlns:a16="http://schemas.microsoft.com/office/drawing/2014/main" id="{00000000-0008-0000-0300-000044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 name="TextBox 324">
          <a:extLst>
            <a:ext uri="{FF2B5EF4-FFF2-40B4-BE49-F238E27FC236}">
              <a16:creationId xmlns:a16="http://schemas.microsoft.com/office/drawing/2014/main" id="{00000000-0008-0000-0300-000045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 name="TextBox 325">
          <a:extLst>
            <a:ext uri="{FF2B5EF4-FFF2-40B4-BE49-F238E27FC236}">
              <a16:creationId xmlns:a16="http://schemas.microsoft.com/office/drawing/2014/main" id="{00000000-0008-0000-0300-000046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 name="TextBox 326">
          <a:extLst>
            <a:ext uri="{FF2B5EF4-FFF2-40B4-BE49-F238E27FC236}">
              <a16:creationId xmlns:a16="http://schemas.microsoft.com/office/drawing/2014/main" id="{00000000-0008-0000-0300-000047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 name="TextBox 327">
          <a:extLst>
            <a:ext uri="{FF2B5EF4-FFF2-40B4-BE49-F238E27FC236}">
              <a16:creationId xmlns:a16="http://schemas.microsoft.com/office/drawing/2014/main" id="{00000000-0008-0000-0300-000048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 name="TextBox 328">
          <a:extLst>
            <a:ext uri="{FF2B5EF4-FFF2-40B4-BE49-F238E27FC236}">
              <a16:creationId xmlns:a16="http://schemas.microsoft.com/office/drawing/2014/main" id="{00000000-0008-0000-0300-000049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 name="TextBox 329">
          <a:extLst>
            <a:ext uri="{FF2B5EF4-FFF2-40B4-BE49-F238E27FC236}">
              <a16:creationId xmlns:a16="http://schemas.microsoft.com/office/drawing/2014/main" id="{00000000-0008-0000-0300-00004A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 name="TextBox 330">
          <a:extLst>
            <a:ext uri="{FF2B5EF4-FFF2-40B4-BE49-F238E27FC236}">
              <a16:creationId xmlns:a16="http://schemas.microsoft.com/office/drawing/2014/main" id="{00000000-0008-0000-0300-00004B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 name="TextBox 331">
          <a:extLst>
            <a:ext uri="{FF2B5EF4-FFF2-40B4-BE49-F238E27FC236}">
              <a16:creationId xmlns:a16="http://schemas.microsoft.com/office/drawing/2014/main" id="{00000000-0008-0000-0300-00004C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 name="TextBox 332">
          <a:extLst>
            <a:ext uri="{FF2B5EF4-FFF2-40B4-BE49-F238E27FC236}">
              <a16:creationId xmlns:a16="http://schemas.microsoft.com/office/drawing/2014/main" id="{00000000-0008-0000-0300-00004D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 name="TextBox 333">
          <a:extLst>
            <a:ext uri="{FF2B5EF4-FFF2-40B4-BE49-F238E27FC236}">
              <a16:creationId xmlns:a16="http://schemas.microsoft.com/office/drawing/2014/main" id="{00000000-0008-0000-0300-00004E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 name="TextBox 334">
          <a:extLst>
            <a:ext uri="{FF2B5EF4-FFF2-40B4-BE49-F238E27FC236}">
              <a16:creationId xmlns:a16="http://schemas.microsoft.com/office/drawing/2014/main" id="{00000000-0008-0000-0300-00004F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 name="TextBox 335">
          <a:extLst>
            <a:ext uri="{FF2B5EF4-FFF2-40B4-BE49-F238E27FC236}">
              <a16:creationId xmlns:a16="http://schemas.microsoft.com/office/drawing/2014/main" id="{00000000-0008-0000-0300-000050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 name="TextBox 336">
          <a:extLst>
            <a:ext uri="{FF2B5EF4-FFF2-40B4-BE49-F238E27FC236}">
              <a16:creationId xmlns:a16="http://schemas.microsoft.com/office/drawing/2014/main" id="{00000000-0008-0000-0300-000051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 name="TextBox 337">
          <a:extLst>
            <a:ext uri="{FF2B5EF4-FFF2-40B4-BE49-F238E27FC236}">
              <a16:creationId xmlns:a16="http://schemas.microsoft.com/office/drawing/2014/main" id="{00000000-0008-0000-0300-000052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 name="TextBox 338">
          <a:extLst>
            <a:ext uri="{FF2B5EF4-FFF2-40B4-BE49-F238E27FC236}">
              <a16:creationId xmlns:a16="http://schemas.microsoft.com/office/drawing/2014/main" id="{00000000-0008-0000-0300-000053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 name="TextBox 339">
          <a:extLst>
            <a:ext uri="{FF2B5EF4-FFF2-40B4-BE49-F238E27FC236}">
              <a16:creationId xmlns:a16="http://schemas.microsoft.com/office/drawing/2014/main" id="{00000000-0008-0000-0300-00005401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 name="TextBox 340">
          <a:extLst>
            <a:ext uri="{FF2B5EF4-FFF2-40B4-BE49-F238E27FC236}">
              <a16:creationId xmlns:a16="http://schemas.microsoft.com/office/drawing/2014/main" id="{00000000-0008-0000-0300-000055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 name="TextBox 341">
          <a:extLst>
            <a:ext uri="{FF2B5EF4-FFF2-40B4-BE49-F238E27FC236}">
              <a16:creationId xmlns:a16="http://schemas.microsoft.com/office/drawing/2014/main" id="{00000000-0008-0000-0300-000056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 name="TextBox 342">
          <a:extLst>
            <a:ext uri="{FF2B5EF4-FFF2-40B4-BE49-F238E27FC236}">
              <a16:creationId xmlns:a16="http://schemas.microsoft.com/office/drawing/2014/main" id="{00000000-0008-0000-0300-000057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 name="TextBox 343">
          <a:extLst>
            <a:ext uri="{FF2B5EF4-FFF2-40B4-BE49-F238E27FC236}">
              <a16:creationId xmlns:a16="http://schemas.microsoft.com/office/drawing/2014/main" id="{00000000-0008-0000-0300-000058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 name="TextBox 344">
          <a:extLst>
            <a:ext uri="{FF2B5EF4-FFF2-40B4-BE49-F238E27FC236}">
              <a16:creationId xmlns:a16="http://schemas.microsoft.com/office/drawing/2014/main" id="{00000000-0008-0000-0300-000059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 name="TextBox 345">
          <a:extLst>
            <a:ext uri="{FF2B5EF4-FFF2-40B4-BE49-F238E27FC236}">
              <a16:creationId xmlns:a16="http://schemas.microsoft.com/office/drawing/2014/main" id="{00000000-0008-0000-0300-00005A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 name="TextBox 346">
          <a:extLst>
            <a:ext uri="{FF2B5EF4-FFF2-40B4-BE49-F238E27FC236}">
              <a16:creationId xmlns:a16="http://schemas.microsoft.com/office/drawing/2014/main" id="{00000000-0008-0000-0300-00005B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 name="TextBox 347">
          <a:extLst>
            <a:ext uri="{FF2B5EF4-FFF2-40B4-BE49-F238E27FC236}">
              <a16:creationId xmlns:a16="http://schemas.microsoft.com/office/drawing/2014/main" id="{00000000-0008-0000-0300-00005C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 name="TextBox 348">
          <a:extLst>
            <a:ext uri="{FF2B5EF4-FFF2-40B4-BE49-F238E27FC236}">
              <a16:creationId xmlns:a16="http://schemas.microsoft.com/office/drawing/2014/main" id="{00000000-0008-0000-0300-00005D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 name="TextBox 349">
          <a:extLst>
            <a:ext uri="{FF2B5EF4-FFF2-40B4-BE49-F238E27FC236}">
              <a16:creationId xmlns:a16="http://schemas.microsoft.com/office/drawing/2014/main" id="{00000000-0008-0000-0300-00005E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 name="TextBox 350">
          <a:extLst>
            <a:ext uri="{FF2B5EF4-FFF2-40B4-BE49-F238E27FC236}">
              <a16:creationId xmlns:a16="http://schemas.microsoft.com/office/drawing/2014/main" id="{00000000-0008-0000-0300-00005F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 name="TextBox 351">
          <a:extLst>
            <a:ext uri="{FF2B5EF4-FFF2-40B4-BE49-F238E27FC236}">
              <a16:creationId xmlns:a16="http://schemas.microsoft.com/office/drawing/2014/main" id="{00000000-0008-0000-0300-000060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 name="TextBox 352">
          <a:extLst>
            <a:ext uri="{FF2B5EF4-FFF2-40B4-BE49-F238E27FC236}">
              <a16:creationId xmlns:a16="http://schemas.microsoft.com/office/drawing/2014/main" id="{00000000-0008-0000-0300-000061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 name="TextBox 353">
          <a:extLst>
            <a:ext uri="{FF2B5EF4-FFF2-40B4-BE49-F238E27FC236}">
              <a16:creationId xmlns:a16="http://schemas.microsoft.com/office/drawing/2014/main" id="{00000000-0008-0000-0300-000062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 name="TextBox 354">
          <a:extLst>
            <a:ext uri="{FF2B5EF4-FFF2-40B4-BE49-F238E27FC236}">
              <a16:creationId xmlns:a16="http://schemas.microsoft.com/office/drawing/2014/main" id="{00000000-0008-0000-0300-000063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 name="TextBox 355">
          <a:extLst>
            <a:ext uri="{FF2B5EF4-FFF2-40B4-BE49-F238E27FC236}">
              <a16:creationId xmlns:a16="http://schemas.microsoft.com/office/drawing/2014/main" id="{00000000-0008-0000-0300-000064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 name="TextBox 356">
          <a:extLst>
            <a:ext uri="{FF2B5EF4-FFF2-40B4-BE49-F238E27FC236}">
              <a16:creationId xmlns:a16="http://schemas.microsoft.com/office/drawing/2014/main" id="{00000000-0008-0000-0300-000065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 name="TextBox 357">
          <a:extLst>
            <a:ext uri="{FF2B5EF4-FFF2-40B4-BE49-F238E27FC236}">
              <a16:creationId xmlns:a16="http://schemas.microsoft.com/office/drawing/2014/main" id="{00000000-0008-0000-0300-00006601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 name="TextBox 358">
          <a:extLst>
            <a:ext uri="{FF2B5EF4-FFF2-40B4-BE49-F238E27FC236}">
              <a16:creationId xmlns:a16="http://schemas.microsoft.com/office/drawing/2014/main" id="{00000000-0008-0000-0300-000067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 name="TextBox 359">
          <a:extLst>
            <a:ext uri="{FF2B5EF4-FFF2-40B4-BE49-F238E27FC236}">
              <a16:creationId xmlns:a16="http://schemas.microsoft.com/office/drawing/2014/main" id="{00000000-0008-0000-0300-000068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 name="TextBox 360">
          <a:extLst>
            <a:ext uri="{FF2B5EF4-FFF2-40B4-BE49-F238E27FC236}">
              <a16:creationId xmlns:a16="http://schemas.microsoft.com/office/drawing/2014/main" id="{00000000-0008-0000-0300-000069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 name="TextBox 361">
          <a:extLst>
            <a:ext uri="{FF2B5EF4-FFF2-40B4-BE49-F238E27FC236}">
              <a16:creationId xmlns:a16="http://schemas.microsoft.com/office/drawing/2014/main" id="{00000000-0008-0000-0300-00006A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 name="TextBox 362">
          <a:extLst>
            <a:ext uri="{FF2B5EF4-FFF2-40B4-BE49-F238E27FC236}">
              <a16:creationId xmlns:a16="http://schemas.microsoft.com/office/drawing/2014/main" id="{00000000-0008-0000-0300-00006B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 name="TextBox 363">
          <a:extLst>
            <a:ext uri="{FF2B5EF4-FFF2-40B4-BE49-F238E27FC236}">
              <a16:creationId xmlns:a16="http://schemas.microsoft.com/office/drawing/2014/main" id="{00000000-0008-0000-0300-00006C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 name="TextBox 364">
          <a:extLst>
            <a:ext uri="{FF2B5EF4-FFF2-40B4-BE49-F238E27FC236}">
              <a16:creationId xmlns:a16="http://schemas.microsoft.com/office/drawing/2014/main" id="{00000000-0008-0000-0300-00006D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 name="TextBox 365">
          <a:extLst>
            <a:ext uri="{FF2B5EF4-FFF2-40B4-BE49-F238E27FC236}">
              <a16:creationId xmlns:a16="http://schemas.microsoft.com/office/drawing/2014/main" id="{00000000-0008-0000-0300-00006E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 name="TextBox 366">
          <a:extLst>
            <a:ext uri="{FF2B5EF4-FFF2-40B4-BE49-F238E27FC236}">
              <a16:creationId xmlns:a16="http://schemas.microsoft.com/office/drawing/2014/main" id="{00000000-0008-0000-0300-00006F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 name="TextBox 367">
          <a:extLst>
            <a:ext uri="{FF2B5EF4-FFF2-40B4-BE49-F238E27FC236}">
              <a16:creationId xmlns:a16="http://schemas.microsoft.com/office/drawing/2014/main" id="{00000000-0008-0000-0300-000070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 name="TextBox 368">
          <a:extLst>
            <a:ext uri="{FF2B5EF4-FFF2-40B4-BE49-F238E27FC236}">
              <a16:creationId xmlns:a16="http://schemas.microsoft.com/office/drawing/2014/main" id="{00000000-0008-0000-0300-000071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 name="TextBox 369">
          <a:extLst>
            <a:ext uri="{FF2B5EF4-FFF2-40B4-BE49-F238E27FC236}">
              <a16:creationId xmlns:a16="http://schemas.microsoft.com/office/drawing/2014/main" id="{00000000-0008-0000-0300-000072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 name="TextBox 370">
          <a:extLst>
            <a:ext uri="{FF2B5EF4-FFF2-40B4-BE49-F238E27FC236}">
              <a16:creationId xmlns:a16="http://schemas.microsoft.com/office/drawing/2014/main" id="{00000000-0008-0000-0300-000073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 name="TextBox 371">
          <a:extLst>
            <a:ext uri="{FF2B5EF4-FFF2-40B4-BE49-F238E27FC236}">
              <a16:creationId xmlns:a16="http://schemas.microsoft.com/office/drawing/2014/main" id="{00000000-0008-0000-0300-000074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 name="TextBox 372">
          <a:extLst>
            <a:ext uri="{FF2B5EF4-FFF2-40B4-BE49-F238E27FC236}">
              <a16:creationId xmlns:a16="http://schemas.microsoft.com/office/drawing/2014/main" id="{00000000-0008-0000-0300-000075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 name="TextBox 373">
          <a:extLst>
            <a:ext uri="{FF2B5EF4-FFF2-40B4-BE49-F238E27FC236}">
              <a16:creationId xmlns:a16="http://schemas.microsoft.com/office/drawing/2014/main" id="{00000000-0008-0000-0300-000076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 name="TextBox 374">
          <a:extLst>
            <a:ext uri="{FF2B5EF4-FFF2-40B4-BE49-F238E27FC236}">
              <a16:creationId xmlns:a16="http://schemas.microsoft.com/office/drawing/2014/main" id="{00000000-0008-0000-0300-000077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 name="TextBox 375">
          <a:extLst>
            <a:ext uri="{FF2B5EF4-FFF2-40B4-BE49-F238E27FC236}">
              <a16:creationId xmlns:a16="http://schemas.microsoft.com/office/drawing/2014/main" id="{00000000-0008-0000-0300-00007801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 name="TextBox 376">
          <a:extLst>
            <a:ext uri="{FF2B5EF4-FFF2-40B4-BE49-F238E27FC236}">
              <a16:creationId xmlns:a16="http://schemas.microsoft.com/office/drawing/2014/main" id="{00000000-0008-0000-0300-000079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 name="TextBox 377">
          <a:extLst>
            <a:ext uri="{FF2B5EF4-FFF2-40B4-BE49-F238E27FC236}">
              <a16:creationId xmlns:a16="http://schemas.microsoft.com/office/drawing/2014/main" id="{00000000-0008-0000-0300-00007A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 name="TextBox 378">
          <a:extLst>
            <a:ext uri="{FF2B5EF4-FFF2-40B4-BE49-F238E27FC236}">
              <a16:creationId xmlns:a16="http://schemas.microsoft.com/office/drawing/2014/main" id="{00000000-0008-0000-0300-00007B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 name="TextBox 379">
          <a:extLst>
            <a:ext uri="{FF2B5EF4-FFF2-40B4-BE49-F238E27FC236}">
              <a16:creationId xmlns:a16="http://schemas.microsoft.com/office/drawing/2014/main" id="{00000000-0008-0000-0300-00007C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 name="TextBox 380">
          <a:extLst>
            <a:ext uri="{FF2B5EF4-FFF2-40B4-BE49-F238E27FC236}">
              <a16:creationId xmlns:a16="http://schemas.microsoft.com/office/drawing/2014/main" id="{00000000-0008-0000-0300-00007D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 name="TextBox 381">
          <a:extLst>
            <a:ext uri="{FF2B5EF4-FFF2-40B4-BE49-F238E27FC236}">
              <a16:creationId xmlns:a16="http://schemas.microsoft.com/office/drawing/2014/main" id="{00000000-0008-0000-0300-00007E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 name="TextBox 382">
          <a:extLst>
            <a:ext uri="{FF2B5EF4-FFF2-40B4-BE49-F238E27FC236}">
              <a16:creationId xmlns:a16="http://schemas.microsoft.com/office/drawing/2014/main" id="{00000000-0008-0000-0300-00007F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 name="TextBox 383">
          <a:extLst>
            <a:ext uri="{FF2B5EF4-FFF2-40B4-BE49-F238E27FC236}">
              <a16:creationId xmlns:a16="http://schemas.microsoft.com/office/drawing/2014/main" id="{00000000-0008-0000-0300-000080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 name="TextBox 384">
          <a:extLst>
            <a:ext uri="{FF2B5EF4-FFF2-40B4-BE49-F238E27FC236}">
              <a16:creationId xmlns:a16="http://schemas.microsoft.com/office/drawing/2014/main" id="{00000000-0008-0000-0300-000081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 name="TextBox 385">
          <a:extLst>
            <a:ext uri="{FF2B5EF4-FFF2-40B4-BE49-F238E27FC236}">
              <a16:creationId xmlns:a16="http://schemas.microsoft.com/office/drawing/2014/main" id="{00000000-0008-0000-0300-000082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 name="TextBox 386">
          <a:extLst>
            <a:ext uri="{FF2B5EF4-FFF2-40B4-BE49-F238E27FC236}">
              <a16:creationId xmlns:a16="http://schemas.microsoft.com/office/drawing/2014/main" id="{00000000-0008-0000-0300-000083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 name="TextBox 387">
          <a:extLst>
            <a:ext uri="{FF2B5EF4-FFF2-40B4-BE49-F238E27FC236}">
              <a16:creationId xmlns:a16="http://schemas.microsoft.com/office/drawing/2014/main" id="{00000000-0008-0000-0300-000084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 name="TextBox 388">
          <a:extLst>
            <a:ext uri="{FF2B5EF4-FFF2-40B4-BE49-F238E27FC236}">
              <a16:creationId xmlns:a16="http://schemas.microsoft.com/office/drawing/2014/main" id="{00000000-0008-0000-0300-000085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 name="TextBox 389">
          <a:extLst>
            <a:ext uri="{FF2B5EF4-FFF2-40B4-BE49-F238E27FC236}">
              <a16:creationId xmlns:a16="http://schemas.microsoft.com/office/drawing/2014/main" id="{00000000-0008-0000-0300-000086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 name="TextBox 390">
          <a:extLst>
            <a:ext uri="{FF2B5EF4-FFF2-40B4-BE49-F238E27FC236}">
              <a16:creationId xmlns:a16="http://schemas.microsoft.com/office/drawing/2014/main" id="{00000000-0008-0000-0300-000087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 name="TextBox 391">
          <a:extLst>
            <a:ext uri="{FF2B5EF4-FFF2-40B4-BE49-F238E27FC236}">
              <a16:creationId xmlns:a16="http://schemas.microsoft.com/office/drawing/2014/main" id="{00000000-0008-0000-0300-000088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 name="TextBox 392">
          <a:extLst>
            <a:ext uri="{FF2B5EF4-FFF2-40B4-BE49-F238E27FC236}">
              <a16:creationId xmlns:a16="http://schemas.microsoft.com/office/drawing/2014/main" id="{00000000-0008-0000-0300-000089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 name="TextBox 393">
          <a:extLst>
            <a:ext uri="{FF2B5EF4-FFF2-40B4-BE49-F238E27FC236}">
              <a16:creationId xmlns:a16="http://schemas.microsoft.com/office/drawing/2014/main" id="{00000000-0008-0000-0300-00008A01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 name="TextBox 394">
          <a:extLst>
            <a:ext uri="{FF2B5EF4-FFF2-40B4-BE49-F238E27FC236}">
              <a16:creationId xmlns:a16="http://schemas.microsoft.com/office/drawing/2014/main" id="{00000000-0008-0000-0300-00008B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 name="TextBox 395">
          <a:extLst>
            <a:ext uri="{FF2B5EF4-FFF2-40B4-BE49-F238E27FC236}">
              <a16:creationId xmlns:a16="http://schemas.microsoft.com/office/drawing/2014/main" id="{00000000-0008-0000-0300-00008C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 name="TextBox 396">
          <a:extLst>
            <a:ext uri="{FF2B5EF4-FFF2-40B4-BE49-F238E27FC236}">
              <a16:creationId xmlns:a16="http://schemas.microsoft.com/office/drawing/2014/main" id="{00000000-0008-0000-0300-00008D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 name="TextBox 397">
          <a:extLst>
            <a:ext uri="{FF2B5EF4-FFF2-40B4-BE49-F238E27FC236}">
              <a16:creationId xmlns:a16="http://schemas.microsoft.com/office/drawing/2014/main" id="{00000000-0008-0000-0300-00008E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 name="TextBox 398">
          <a:extLst>
            <a:ext uri="{FF2B5EF4-FFF2-40B4-BE49-F238E27FC236}">
              <a16:creationId xmlns:a16="http://schemas.microsoft.com/office/drawing/2014/main" id="{00000000-0008-0000-0300-00008F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 name="TextBox 399">
          <a:extLst>
            <a:ext uri="{FF2B5EF4-FFF2-40B4-BE49-F238E27FC236}">
              <a16:creationId xmlns:a16="http://schemas.microsoft.com/office/drawing/2014/main" id="{00000000-0008-0000-0300-000090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 name="TextBox 400">
          <a:extLst>
            <a:ext uri="{FF2B5EF4-FFF2-40B4-BE49-F238E27FC236}">
              <a16:creationId xmlns:a16="http://schemas.microsoft.com/office/drawing/2014/main" id="{00000000-0008-0000-0300-000091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 name="TextBox 401">
          <a:extLst>
            <a:ext uri="{FF2B5EF4-FFF2-40B4-BE49-F238E27FC236}">
              <a16:creationId xmlns:a16="http://schemas.microsoft.com/office/drawing/2014/main" id="{00000000-0008-0000-0300-000092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 name="TextBox 402">
          <a:extLst>
            <a:ext uri="{FF2B5EF4-FFF2-40B4-BE49-F238E27FC236}">
              <a16:creationId xmlns:a16="http://schemas.microsoft.com/office/drawing/2014/main" id="{00000000-0008-0000-0300-000093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 name="TextBox 403">
          <a:extLst>
            <a:ext uri="{FF2B5EF4-FFF2-40B4-BE49-F238E27FC236}">
              <a16:creationId xmlns:a16="http://schemas.microsoft.com/office/drawing/2014/main" id="{00000000-0008-0000-0300-000094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 name="TextBox 404">
          <a:extLst>
            <a:ext uri="{FF2B5EF4-FFF2-40B4-BE49-F238E27FC236}">
              <a16:creationId xmlns:a16="http://schemas.microsoft.com/office/drawing/2014/main" id="{00000000-0008-0000-0300-000095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 name="TextBox 405">
          <a:extLst>
            <a:ext uri="{FF2B5EF4-FFF2-40B4-BE49-F238E27FC236}">
              <a16:creationId xmlns:a16="http://schemas.microsoft.com/office/drawing/2014/main" id="{00000000-0008-0000-0300-000096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 name="TextBox 406">
          <a:extLst>
            <a:ext uri="{FF2B5EF4-FFF2-40B4-BE49-F238E27FC236}">
              <a16:creationId xmlns:a16="http://schemas.microsoft.com/office/drawing/2014/main" id="{00000000-0008-0000-0300-000097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 name="TextBox 407">
          <a:extLst>
            <a:ext uri="{FF2B5EF4-FFF2-40B4-BE49-F238E27FC236}">
              <a16:creationId xmlns:a16="http://schemas.microsoft.com/office/drawing/2014/main" id="{00000000-0008-0000-0300-000098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 name="TextBox 408">
          <a:extLst>
            <a:ext uri="{FF2B5EF4-FFF2-40B4-BE49-F238E27FC236}">
              <a16:creationId xmlns:a16="http://schemas.microsoft.com/office/drawing/2014/main" id="{00000000-0008-0000-0300-000099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 name="TextBox 409">
          <a:extLst>
            <a:ext uri="{FF2B5EF4-FFF2-40B4-BE49-F238E27FC236}">
              <a16:creationId xmlns:a16="http://schemas.microsoft.com/office/drawing/2014/main" id="{00000000-0008-0000-0300-00009A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 name="TextBox 410">
          <a:extLst>
            <a:ext uri="{FF2B5EF4-FFF2-40B4-BE49-F238E27FC236}">
              <a16:creationId xmlns:a16="http://schemas.microsoft.com/office/drawing/2014/main" id="{00000000-0008-0000-0300-00009B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 name="TextBox 411">
          <a:extLst>
            <a:ext uri="{FF2B5EF4-FFF2-40B4-BE49-F238E27FC236}">
              <a16:creationId xmlns:a16="http://schemas.microsoft.com/office/drawing/2014/main" id="{00000000-0008-0000-0300-00009C01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 name="TextBox 412">
          <a:extLst>
            <a:ext uri="{FF2B5EF4-FFF2-40B4-BE49-F238E27FC236}">
              <a16:creationId xmlns:a16="http://schemas.microsoft.com/office/drawing/2014/main" id="{00000000-0008-0000-0300-00009D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 name="TextBox 413">
          <a:extLst>
            <a:ext uri="{FF2B5EF4-FFF2-40B4-BE49-F238E27FC236}">
              <a16:creationId xmlns:a16="http://schemas.microsoft.com/office/drawing/2014/main" id="{00000000-0008-0000-0300-00009E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 name="TextBox 414">
          <a:extLst>
            <a:ext uri="{FF2B5EF4-FFF2-40B4-BE49-F238E27FC236}">
              <a16:creationId xmlns:a16="http://schemas.microsoft.com/office/drawing/2014/main" id="{00000000-0008-0000-0300-00009F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 name="TextBox 415">
          <a:extLst>
            <a:ext uri="{FF2B5EF4-FFF2-40B4-BE49-F238E27FC236}">
              <a16:creationId xmlns:a16="http://schemas.microsoft.com/office/drawing/2014/main" id="{00000000-0008-0000-0300-0000A0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 name="TextBox 416">
          <a:extLst>
            <a:ext uri="{FF2B5EF4-FFF2-40B4-BE49-F238E27FC236}">
              <a16:creationId xmlns:a16="http://schemas.microsoft.com/office/drawing/2014/main" id="{00000000-0008-0000-0300-0000A1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 name="TextBox 417">
          <a:extLst>
            <a:ext uri="{FF2B5EF4-FFF2-40B4-BE49-F238E27FC236}">
              <a16:creationId xmlns:a16="http://schemas.microsoft.com/office/drawing/2014/main" id="{00000000-0008-0000-0300-0000A2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 name="TextBox 418">
          <a:extLst>
            <a:ext uri="{FF2B5EF4-FFF2-40B4-BE49-F238E27FC236}">
              <a16:creationId xmlns:a16="http://schemas.microsoft.com/office/drawing/2014/main" id="{00000000-0008-0000-0300-0000A3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 name="TextBox 419">
          <a:extLst>
            <a:ext uri="{FF2B5EF4-FFF2-40B4-BE49-F238E27FC236}">
              <a16:creationId xmlns:a16="http://schemas.microsoft.com/office/drawing/2014/main" id="{00000000-0008-0000-0300-0000A4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 name="TextBox 420">
          <a:extLst>
            <a:ext uri="{FF2B5EF4-FFF2-40B4-BE49-F238E27FC236}">
              <a16:creationId xmlns:a16="http://schemas.microsoft.com/office/drawing/2014/main" id="{00000000-0008-0000-0300-0000A5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 name="TextBox 421">
          <a:extLst>
            <a:ext uri="{FF2B5EF4-FFF2-40B4-BE49-F238E27FC236}">
              <a16:creationId xmlns:a16="http://schemas.microsoft.com/office/drawing/2014/main" id="{00000000-0008-0000-0300-0000A6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 name="TextBox 422">
          <a:extLst>
            <a:ext uri="{FF2B5EF4-FFF2-40B4-BE49-F238E27FC236}">
              <a16:creationId xmlns:a16="http://schemas.microsoft.com/office/drawing/2014/main" id="{00000000-0008-0000-0300-0000A7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 name="TextBox 423">
          <a:extLst>
            <a:ext uri="{FF2B5EF4-FFF2-40B4-BE49-F238E27FC236}">
              <a16:creationId xmlns:a16="http://schemas.microsoft.com/office/drawing/2014/main" id="{00000000-0008-0000-0300-0000A8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 name="TextBox 424">
          <a:extLst>
            <a:ext uri="{FF2B5EF4-FFF2-40B4-BE49-F238E27FC236}">
              <a16:creationId xmlns:a16="http://schemas.microsoft.com/office/drawing/2014/main" id="{00000000-0008-0000-0300-0000A9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 name="TextBox 425">
          <a:extLst>
            <a:ext uri="{FF2B5EF4-FFF2-40B4-BE49-F238E27FC236}">
              <a16:creationId xmlns:a16="http://schemas.microsoft.com/office/drawing/2014/main" id="{00000000-0008-0000-0300-0000AA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 name="TextBox 426">
          <a:extLst>
            <a:ext uri="{FF2B5EF4-FFF2-40B4-BE49-F238E27FC236}">
              <a16:creationId xmlns:a16="http://schemas.microsoft.com/office/drawing/2014/main" id="{00000000-0008-0000-0300-0000AB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 name="TextBox 427">
          <a:extLst>
            <a:ext uri="{FF2B5EF4-FFF2-40B4-BE49-F238E27FC236}">
              <a16:creationId xmlns:a16="http://schemas.microsoft.com/office/drawing/2014/main" id="{00000000-0008-0000-0300-0000AC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 name="TextBox 428">
          <a:extLst>
            <a:ext uri="{FF2B5EF4-FFF2-40B4-BE49-F238E27FC236}">
              <a16:creationId xmlns:a16="http://schemas.microsoft.com/office/drawing/2014/main" id="{00000000-0008-0000-0300-0000AD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 name="TextBox 429">
          <a:extLst>
            <a:ext uri="{FF2B5EF4-FFF2-40B4-BE49-F238E27FC236}">
              <a16:creationId xmlns:a16="http://schemas.microsoft.com/office/drawing/2014/main" id="{00000000-0008-0000-0300-0000AE01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 name="TextBox 430">
          <a:extLst>
            <a:ext uri="{FF2B5EF4-FFF2-40B4-BE49-F238E27FC236}">
              <a16:creationId xmlns:a16="http://schemas.microsoft.com/office/drawing/2014/main" id="{00000000-0008-0000-0300-0000AF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 name="TextBox 431">
          <a:extLst>
            <a:ext uri="{FF2B5EF4-FFF2-40B4-BE49-F238E27FC236}">
              <a16:creationId xmlns:a16="http://schemas.microsoft.com/office/drawing/2014/main" id="{00000000-0008-0000-0300-0000B0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 name="TextBox 432">
          <a:extLst>
            <a:ext uri="{FF2B5EF4-FFF2-40B4-BE49-F238E27FC236}">
              <a16:creationId xmlns:a16="http://schemas.microsoft.com/office/drawing/2014/main" id="{00000000-0008-0000-0300-0000B1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 name="TextBox 433">
          <a:extLst>
            <a:ext uri="{FF2B5EF4-FFF2-40B4-BE49-F238E27FC236}">
              <a16:creationId xmlns:a16="http://schemas.microsoft.com/office/drawing/2014/main" id="{00000000-0008-0000-0300-0000B2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 name="TextBox 434">
          <a:extLst>
            <a:ext uri="{FF2B5EF4-FFF2-40B4-BE49-F238E27FC236}">
              <a16:creationId xmlns:a16="http://schemas.microsoft.com/office/drawing/2014/main" id="{00000000-0008-0000-0300-0000B3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 name="TextBox 435">
          <a:extLst>
            <a:ext uri="{FF2B5EF4-FFF2-40B4-BE49-F238E27FC236}">
              <a16:creationId xmlns:a16="http://schemas.microsoft.com/office/drawing/2014/main" id="{00000000-0008-0000-0300-0000B4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 name="TextBox 436">
          <a:extLst>
            <a:ext uri="{FF2B5EF4-FFF2-40B4-BE49-F238E27FC236}">
              <a16:creationId xmlns:a16="http://schemas.microsoft.com/office/drawing/2014/main" id="{00000000-0008-0000-0300-0000B5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 name="TextBox 437">
          <a:extLst>
            <a:ext uri="{FF2B5EF4-FFF2-40B4-BE49-F238E27FC236}">
              <a16:creationId xmlns:a16="http://schemas.microsoft.com/office/drawing/2014/main" id="{00000000-0008-0000-0300-0000B6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 name="TextBox 438">
          <a:extLst>
            <a:ext uri="{FF2B5EF4-FFF2-40B4-BE49-F238E27FC236}">
              <a16:creationId xmlns:a16="http://schemas.microsoft.com/office/drawing/2014/main" id="{00000000-0008-0000-0300-0000B7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 name="TextBox 439">
          <a:extLst>
            <a:ext uri="{FF2B5EF4-FFF2-40B4-BE49-F238E27FC236}">
              <a16:creationId xmlns:a16="http://schemas.microsoft.com/office/drawing/2014/main" id="{00000000-0008-0000-0300-0000B8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 name="TextBox 440">
          <a:extLst>
            <a:ext uri="{FF2B5EF4-FFF2-40B4-BE49-F238E27FC236}">
              <a16:creationId xmlns:a16="http://schemas.microsoft.com/office/drawing/2014/main" id="{00000000-0008-0000-0300-0000B9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 name="TextBox 441">
          <a:extLst>
            <a:ext uri="{FF2B5EF4-FFF2-40B4-BE49-F238E27FC236}">
              <a16:creationId xmlns:a16="http://schemas.microsoft.com/office/drawing/2014/main" id="{00000000-0008-0000-0300-0000BA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 name="TextBox 442">
          <a:extLst>
            <a:ext uri="{FF2B5EF4-FFF2-40B4-BE49-F238E27FC236}">
              <a16:creationId xmlns:a16="http://schemas.microsoft.com/office/drawing/2014/main" id="{00000000-0008-0000-0300-0000BB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 name="TextBox 443">
          <a:extLst>
            <a:ext uri="{FF2B5EF4-FFF2-40B4-BE49-F238E27FC236}">
              <a16:creationId xmlns:a16="http://schemas.microsoft.com/office/drawing/2014/main" id="{00000000-0008-0000-0300-0000BC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 name="TextBox 444">
          <a:extLst>
            <a:ext uri="{FF2B5EF4-FFF2-40B4-BE49-F238E27FC236}">
              <a16:creationId xmlns:a16="http://schemas.microsoft.com/office/drawing/2014/main" id="{00000000-0008-0000-0300-0000BD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 name="TextBox 445">
          <a:extLst>
            <a:ext uri="{FF2B5EF4-FFF2-40B4-BE49-F238E27FC236}">
              <a16:creationId xmlns:a16="http://schemas.microsoft.com/office/drawing/2014/main" id="{00000000-0008-0000-0300-0000BE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 name="TextBox 446">
          <a:extLst>
            <a:ext uri="{FF2B5EF4-FFF2-40B4-BE49-F238E27FC236}">
              <a16:creationId xmlns:a16="http://schemas.microsoft.com/office/drawing/2014/main" id="{00000000-0008-0000-0300-0000BF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 name="TextBox 447">
          <a:extLst>
            <a:ext uri="{FF2B5EF4-FFF2-40B4-BE49-F238E27FC236}">
              <a16:creationId xmlns:a16="http://schemas.microsoft.com/office/drawing/2014/main" id="{00000000-0008-0000-0300-0000C001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 name="TextBox 448">
          <a:extLst>
            <a:ext uri="{FF2B5EF4-FFF2-40B4-BE49-F238E27FC236}">
              <a16:creationId xmlns:a16="http://schemas.microsoft.com/office/drawing/2014/main" id="{00000000-0008-0000-0300-0000C1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 name="TextBox 449">
          <a:extLst>
            <a:ext uri="{FF2B5EF4-FFF2-40B4-BE49-F238E27FC236}">
              <a16:creationId xmlns:a16="http://schemas.microsoft.com/office/drawing/2014/main" id="{00000000-0008-0000-0300-0000C2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 name="TextBox 450">
          <a:extLst>
            <a:ext uri="{FF2B5EF4-FFF2-40B4-BE49-F238E27FC236}">
              <a16:creationId xmlns:a16="http://schemas.microsoft.com/office/drawing/2014/main" id="{00000000-0008-0000-0300-0000C3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 name="TextBox 451">
          <a:extLst>
            <a:ext uri="{FF2B5EF4-FFF2-40B4-BE49-F238E27FC236}">
              <a16:creationId xmlns:a16="http://schemas.microsoft.com/office/drawing/2014/main" id="{00000000-0008-0000-0300-0000C4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 name="TextBox 452">
          <a:extLst>
            <a:ext uri="{FF2B5EF4-FFF2-40B4-BE49-F238E27FC236}">
              <a16:creationId xmlns:a16="http://schemas.microsoft.com/office/drawing/2014/main" id="{00000000-0008-0000-0300-0000C5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 name="TextBox 453">
          <a:extLst>
            <a:ext uri="{FF2B5EF4-FFF2-40B4-BE49-F238E27FC236}">
              <a16:creationId xmlns:a16="http://schemas.microsoft.com/office/drawing/2014/main" id="{00000000-0008-0000-0300-0000C6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 name="TextBox 454">
          <a:extLst>
            <a:ext uri="{FF2B5EF4-FFF2-40B4-BE49-F238E27FC236}">
              <a16:creationId xmlns:a16="http://schemas.microsoft.com/office/drawing/2014/main" id="{00000000-0008-0000-0300-0000C7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 name="TextBox 455">
          <a:extLst>
            <a:ext uri="{FF2B5EF4-FFF2-40B4-BE49-F238E27FC236}">
              <a16:creationId xmlns:a16="http://schemas.microsoft.com/office/drawing/2014/main" id="{00000000-0008-0000-0300-0000C8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 name="TextBox 456">
          <a:extLst>
            <a:ext uri="{FF2B5EF4-FFF2-40B4-BE49-F238E27FC236}">
              <a16:creationId xmlns:a16="http://schemas.microsoft.com/office/drawing/2014/main" id="{00000000-0008-0000-0300-0000C9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 name="TextBox 457">
          <a:extLst>
            <a:ext uri="{FF2B5EF4-FFF2-40B4-BE49-F238E27FC236}">
              <a16:creationId xmlns:a16="http://schemas.microsoft.com/office/drawing/2014/main" id="{00000000-0008-0000-0300-0000CA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 name="TextBox 458">
          <a:extLst>
            <a:ext uri="{FF2B5EF4-FFF2-40B4-BE49-F238E27FC236}">
              <a16:creationId xmlns:a16="http://schemas.microsoft.com/office/drawing/2014/main" id="{00000000-0008-0000-0300-0000CB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 name="TextBox 459">
          <a:extLst>
            <a:ext uri="{FF2B5EF4-FFF2-40B4-BE49-F238E27FC236}">
              <a16:creationId xmlns:a16="http://schemas.microsoft.com/office/drawing/2014/main" id="{00000000-0008-0000-0300-0000CC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 name="TextBox 460">
          <a:extLst>
            <a:ext uri="{FF2B5EF4-FFF2-40B4-BE49-F238E27FC236}">
              <a16:creationId xmlns:a16="http://schemas.microsoft.com/office/drawing/2014/main" id="{00000000-0008-0000-0300-0000CD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 name="TextBox 461">
          <a:extLst>
            <a:ext uri="{FF2B5EF4-FFF2-40B4-BE49-F238E27FC236}">
              <a16:creationId xmlns:a16="http://schemas.microsoft.com/office/drawing/2014/main" id="{00000000-0008-0000-0300-0000CE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 name="TextBox 462">
          <a:extLst>
            <a:ext uri="{FF2B5EF4-FFF2-40B4-BE49-F238E27FC236}">
              <a16:creationId xmlns:a16="http://schemas.microsoft.com/office/drawing/2014/main" id="{00000000-0008-0000-0300-0000CF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 name="TextBox 463">
          <a:extLst>
            <a:ext uri="{FF2B5EF4-FFF2-40B4-BE49-F238E27FC236}">
              <a16:creationId xmlns:a16="http://schemas.microsoft.com/office/drawing/2014/main" id="{00000000-0008-0000-0300-0000D0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 name="TextBox 464">
          <a:extLst>
            <a:ext uri="{FF2B5EF4-FFF2-40B4-BE49-F238E27FC236}">
              <a16:creationId xmlns:a16="http://schemas.microsoft.com/office/drawing/2014/main" id="{00000000-0008-0000-0300-0000D1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 name="TextBox 465">
          <a:extLst>
            <a:ext uri="{FF2B5EF4-FFF2-40B4-BE49-F238E27FC236}">
              <a16:creationId xmlns:a16="http://schemas.microsoft.com/office/drawing/2014/main" id="{00000000-0008-0000-0300-0000D201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 name="TextBox 466">
          <a:extLst>
            <a:ext uri="{FF2B5EF4-FFF2-40B4-BE49-F238E27FC236}">
              <a16:creationId xmlns:a16="http://schemas.microsoft.com/office/drawing/2014/main" id="{00000000-0008-0000-0300-0000D3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 name="TextBox 467">
          <a:extLst>
            <a:ext uri="{FF2B5EF4-FFF2-40B4-BE49-F238E27FC236}">
              <a16:creationId xmlns:a16="http://schemas.microsoft.com/office/drawing/2014/main" id="{00000000-0008-0000-0300-0000D4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 name="TextBox 468">
          <a:extLst>
            <a:ext uri="{FF2B5EF4-FFF2-40B4-BE49-F238E27FC236}">
              <a16:creationId xmlns:a16="http://schemas.microsoft.com/office/drawing/2014/main" id="{00000000-0008-0000-0300-0000D5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 name="TextBox 469">
          <a:extLst>
            <a:ext uri="{FF2B5EF4-FFF2-40B4-BE49-F238E27FC236}">
              <a16:creationId xmlns:a16="http://schemas.microsoft.com/office/drawing/2014/main" id="{00000000-0008-0000-0300-0000D6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 name="TextBox 470">
          <a:extLst>
            <a:ext uri="{FF2B5EF4-FFF2-40B4-BE49-F238E27FC236}">
              <a16:creationId xmlns:a16="http://schemas.microsoft.com/office/drawing/2014/main" id="{00000000-0008-0000-0300-0000D7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 name="TextBox 471">
          <a:extLst>
            <a:ext uri="{FF2B5EF4-FFF2-40B4-BE49-F238E27FC236}">
              <a16:creationId xmlns:a16="http://schemas.microsoft.com/office/drawing/2014/main" id="{00000000-0008-0000-0300-0000D8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 name="TextBox 472">
          <a:extLst>
            <a:ext uri="{FF2B5EF4-FFF2-40B4-BE49-F238E27FC236}">
              <a16:creationId xmlns:a16="http://schemas.microsoft.com/office/drawing/2014/main" id="{00000000-0008-0000-0300-0000D9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 name="TextBox 473">
          <a:extLst>
            <a:ext uri="{FF2B5EF4-FFF2-40B4-BE49-F238E27FC236}">
              <a16:creationId xmlns:a16="http://schemas.microsoft.com/office/drawing/2014/main" id="{00000000-0008-0000-0300-0000DA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 name="TextBox 474">
          <a:extLst>
            <a:ext uri="{FF2B5EF4-FFF2-40B4-BE49-F238E27FC236}">
              <a16:creationId xmlns:a16="http://schemas.microsoft.com/office/drawing/2014/main" id="{00000000-0008-0000-0300-0000DB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 name="TextBox 475">
          <a:extLst>
            <a:ext uri="{FF2B5EF4-FFF2-40B4-BE49-F238E27FC236}">
              <a16:creationId xmlns:a16="http://schemas.microsoft.com/office/drawing/2014/main" id="{00000000-0008-0000-0300-0000DC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 name="TextBox 476">
          <a:extLst>
            <a:ext uri="{FF2B5EF4-FFF2-40B4-BE49-F238E27FC236}">
              <a16:creationId xmlns:a16="http://schemas.microsoft.com/office/drawing/2014/main" id="{00000000-0008-0000-0300-0000DD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 name="TextBox 477">
          <a:extLst>
            <a:ext uri="{FF2B5EF4-FFF2-40B4-BE49-F238E27FC236}">
              <a16:creationId xmlns:a16="http://schemas.microsoft.com/office/drawing/2014/main" id="{00000000-0008-0000-0300-0000DE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 name="TextBox 478">
          <a:extLst>
            <a:ext uri="{FF2B5EF4-FFF2-40B4-BE49-F238E27FC236}">
              <a16:creationId xmlns:a16="http://schemas.microsoft.com/office/drawing/2014/main" id="{00000000-0008-0000-0300-0000DF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 name="TextBox 479">
          <a:extLst>
            <a:ext uri="{FF2B5EF4-FFF2-40B4-BE49-F238E27FC236}">
              <a16:creationId xmlns:a16="http://schemas.microsoft.com/office/drawing/2014/main" id="{00000000-0008-0000-0300-0000E0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 name="TextBox 480">
          <a:extLst>
            <a:ext uri="{FF2B5EF4-FFF2-40B4-BE49-F238E27FC236}">
              <a16:creationId xmlns:a16="http://schemas.microsoft.com/office/drawing/2014/main" id="{00000000-0008-0000-0300-0000E1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 name="TextBox 481">
          <a:extLst>
            <a:ext uri="{FF2B5EF4-FFF2-40B4-BE49-F238E27FC236}">
              <a16:creationId xmlns:a16="http://schemas.microsoft.com/office/drawing/2014/main" id="{00000000-0008-0000-0300-0000E2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 name="TextBox 482">
          <a:extLst>
            <a:ext uri="{FF2B5EF4-FFF2-40B4-BE49-F238E27FC236}">
              <a16:creationId xmlns:a16="http://schemas.microsoft.com/office/drawing/2014/main" id="{00000000-0008-0000-0300-0000E3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 name="TextBox 483">
          <a:extLst>
            <a:ext uri="{FF2B5EF4-FFF2-40B4-BE49-F238E27FC236}">
              <a16:creationId xmlns:a16="http://schemas.microsoft.com/office/drawing/2014/main" id="{00000000-0008-0000-0300-0000E401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 name="TextBox 484">
          <a:extLst>
            <a:ext uri="{FF2B5EF4-FFF2-40B4-BE49-F238E27FC236}">
              <a16:creationId xmlns:a16="http://schemas.microsoft.com/office/drawing/2014/main" id="{00000000-0008-0000-0300-0000E5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 name="TextBox 485">
          <a:extLst>
            <a:ext uri="{FF2B5EF4-FFF2-40B4-BE49-F238E27FC236}">
              <a16:creationId xmlns:a16="http://schemas.microsoft.com/office/drawing/2014/main" id="{00000000-0008-0000-0300-0000E6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 name="TextBox 486">
          <a:extLst>
            <a:ext uri="{FF2B5EF4-FFF2-40B4-BE49-F238E27FC236}">
              <a16:creationId xmlns:a16="http://schemas.microsoft.com/office/drawing/2014/main" id="{00000000-0008-0000-0300-0000E7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 name="TextBox 487">
          <a:extLst>
            <a:ext uri="{FF2B5EF4-FFF2-40B4-BE49-F238E27FC236}">
              <a16:creationId xmlns:a16="http://schemas.microsoft.com/office/drawing/2014/main" id="{00000000-0008-0000-0300-0000E8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 name="TextBox 488">
          <a:extLst>
            <a:ext uri="{FF2B5EF4-FFF2-40B4-BE49-F238E27FC236}">
              <a16:creationId xmlns:a16="http://schemas.microsoft.com/office/drawing/2014/main" id="{00000000-0008-0000-0300-0000E9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 name="TextBox 489">
          <a:extLst>
            <a:ext uri="{FF2B5EF4-FFF2-40B4-BE49-F238E27FC236}">
              <a16:creationId xmlns:a16="http://schemas.microsoft.com/office/drawing/2014/main" id="{00000000-0008-0000-0300-0000EA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 name="TextBox 490">
          <a:extLst>
            <a:ext uri="{FF2B5EF4-FFF2-40B4-BE49-F238E27FC236}">
              <a16:creationId xmlns:a16="http://schemas.microsoft.com/office/drawing/2014/main" id="{00000000-0008-0000-0300-0000EB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 name="TextBox 491">
          <a:extLst>
            <a:ext uri="{FF2B5EF4-FFF2-40B4-BE49-F238E27FC236}">
              <a16:creationId xmlns:a16="http://schemas.microsoft.com/office/drawing/2014/main" id="{00000000-0008-0000-0300-0000EC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 name="TextBox 492">
          <a:extLst>
            <a:ext uri="{FF2B5EF4-FFF2-40B4-BE49-F238E27FC236}">
              <a16:creationId xmlns:a16="http://schemas.microsoft.com/office/drawing/2014/main" id="{00000000-0008-0000-0300-0000ED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 name="TextBox 493">
          <a:extLst>
            <a:ext uri="{FF2B5EF4-FFF2-40B4-BE49-F238E27FC236}">
              <a16:creationId xmlns:a16="http://schemas.microsoft.com/office/drawing/2014/main" id="{00000000-0008-0000-0300-0000EE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 name="TextBox 494">
          <a:extLst>
            <a:ext uri="{FF2B5EF4-FFF2-40B4-BE49-F238E27FC236}">
              <a16:creationId xmlns:a16="http://schemas.microsoft.com/office/drawing/2014/main" id="{00000000-0008-0000-0300-0000EF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 name="TextBox 495">
          <a:extLst>
            <a:ext uri="{FF2B5EF4-FFF2-40B4-BE49-F238E27FC236}">
              <a16:creationId xmlns:a16="http://schemas.microsoft.com/office/drawing/2014/main" id="{00000000-0008-0000-0300-0000F0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 name="TextBox 496">
          <a:extLst>
            <a:ext uri="{FF2B5EF4-FFF2-40B4-BE49-F238E27FC236}">
              <a16:creationId xmlns:a16="http://schemas.microsoft.com/office/drawing/2014/main" id="{00000000-0008-0000-0300-0000F1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 name="TextBox 497">
          <a:extLst>
            <a:ext uri="{FF2B5EF4-FFF2-40B4-BE49-F238E27FC236}">
              <a16:creationId xmlns:a16="http://schemas.microsoft.com/office/drawing/2014/main" id="{00000000-0008-0000-0300-0000F2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 name="TextBox 498">
          <a:extLst>
            <a:ext uri="{FF2B5EF4-FFF2-40B4-BE49-F238E27FC236}">
              <a16:creationId xmlns:a16="http://schemas.microsoft.com/office/drawing/2014/main" id="{00000000-0008-0000-0300-0000F3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 name="TextBox 499">
          <a:extLst>
            <a:ext uri="{FF2B5EF4-FFF2-40B4-BE49-F238E27FC236}">
              <a16:creationId xmlns:a16="http://schemas.microsoft.com/office/drawing/2014/main" id="{00000000-0008-0000-0300-0000F4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 name="TextBox 500">
          <a:extLst>
            <a:ext uri="{FF2B5EF4-FFF2-40B4-BE49-F238E27FC236}">
              <a16:creationId xmlns:a16="http://schemas.microsoft.com/office/drawing/2014/main" id="{00000000-0008-0000-0300-0000F5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 name="TextBox 501">
          <a:extLst>
            <a:ext uri="{FF2B5EF4-FFF2-40B4-BE49-F238E27FC236}">
              <a16:creationId xmlns:a16="http://schemas.microsoft.com/office/drawing/2014/main" id="{00000000-0008-0000-0300-0000F601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 name="TextBox 502">
          <a:extLst>
            <a:ext uri="{FF2B5EF4-FFF2-40B4-BE49-F238E27FC236}">
              <a16:creationId xmlns:a16="http://schemas.microsoft.com/office/drawing/2014/main" id="{00000000-0008-0000-0300-0000F7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 name="TextBox 503">
          <a:extLst>
            <a:ext uri="{FF2B5EF4-FFF2-40B4-BE49-F238E27FC236}">
              <a16:creationId xmlns:a16="http://schemas.microsoft.com/office/drawing/2014/main" id="{00000000-0008-0000-0300-0000F8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 name="TextBox 504">
          <a:extLst>
            <a:ext uri="{FF2B5EF4-FFF2-40B4-BE49-F238E27FC236}">
              <a16:creationId xmlns:a16="http://schemas.microsoft.com/office/drawing/2014/main" id="{00000000-0008-0000-0300-0000F9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 name="TextBox 505">
          <a:extLst>
            <a:ext uri="{FF2B5EF4-FFF2-40B4-BE49-F238E27FC236}">
              <a16:creationId xmlns:a16="http://schemas.microsoft.com/office/drawing/2014/main" id="{00000000-0008-0000-0300-0000FA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 name="TextBox 506">
          <a:extLst>
            <a:ext uri="{FF2B5EF4-FFF2-40B4-BE49-F238E27FC236}">
              <a16:creationId xmlns:a16="http://schemas.microsoft.com/office/drawing/2014/main" id="{00000000-0008-0000-0300-0000FB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 name="TextBox 507">
          <a:extLst>
            <a:ext uri="{FF2B5EF4-FFF2-40B4-BE49-F238E27FC236}">
              <a16:creationId xmlns:a16="http://schemas.microsoft.com/office/drawing/2014/main" id="{00000000-0008-0000-0300-0000FC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 name="TextBox 508">
          <a:extLst>
            <a:ext uri="{FF2B5EF4-FFF2-40B4-BE49-F238E27FC236}">
              <a16:creationId xmlns:a16="http://schemas.microsoft.com/office/drawing/2014/main" id="{00000000-0008-0000-0300-0000FD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 name="TextBox 509">
          <a:extLst>
            <a:ext uri="{FF2B5EF4-FFF2-40B4-BE49-F238E27FC236}">
              <a16:creationId xmlns:a16="http://schemas.microsoft.com/office/drawing/2014/main" id="{00000000-0008-0000-0300-0000FE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 name="TextBox 510">
          <a:extLst>
            <a:ext uri="{FF2B5EF4-FFF2-40B4-BE49-F238E27FC236}">
              <a16:creationId xmlns:a16="http://schemas.microsoft.com/office/drawing/2014/main" id="{00000000-0008-0000-0300-0000FF01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 name="TextBox 511">
          <a:extLst>
            <a:ext uri="{FF2B5EF4-FFF2-40B4-BE49-F238E27FC236}">
              <a16:creationId xmlns:a16="http://schemas.microsoft.com/office/drawing/2014/main" id="{00000000-0008-0000-0300-000000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 name="TextBox 512">
          <a:extLst>
            <a:ext uri="{FF2B5EF4-FFF2-40B4-BE49-F238E27FC236}">
              <a16:creationId xmlns:a16="http://schemas.microsoft.com/office/drawing/2014/main" id="{00000000-0008-0000-0300-000001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 name="TextBox 513">
          <a:extLst>
            <a:ext uri="{FF2B5EF4-FFF2-40B4-BE49-F238E27FC236}">
              <a16:creationId xmlns:a16="http://schemas.microsoft.com/office/drawing/2014/main" id="{00000000-0008-0000-0300-000002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 name="TextBox 514">
          <a:extLst>
            <a:ext uri="{FF2B5EF4-FFF2-40B4-BE49-F238E27FC236}">
              <a16:creationId xmlns:a16="http://schemas.microsoft.com/office/drawing/2014/main" id="{00000000-0008-0000-0300-000003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 name="TextBox 515">
          <a:extLst>
            <a:ext uri="{FF2B5EF4-FFF2-40B4-BE49-F238E27FC236}">
              <a16:creationId xmlns:a16="http://schemas.microsoft.com/office/drawing/2014/main" id="{00000000-0008-0000-0300-000004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 name="TextBox 516">
          <a:extLst>
            <a:ext uri="{FF2B5EF4-FFF2-40B4-BE49-F238E27FC236}">
              <a16:creationId xmlns:a16="http://schemas.microsoft.com/office/drawing/2014/main" id="{00000000-0008-0000-0300-000005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 name="TextBox 517">
          <a:extLst>
            <a:ext uri="{FF2B5EF4-FFF2-40B4-BE49-F238E27FC236}">
              <a16:creationId xmlns:a16="http://schemas.microsoft.com/office/drawing/2014/main" id="{00000000-0008-0000-0300-000006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 name="TextBox 518">
          <a:extLst>
            <a:ext uri="{FF2B5EF4-FFF2-40B4-BE49-F238E27FC236}">
              <a16:creationId xmlns:a16="http://schemas.microsoft.com/office/drawing/2014/main" id="{00000000-0008-0000-0300-000007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 name="TextBox 519">
          <a:extLst>
            <a:ext uri="{FF2B5EF4-FFF2-40B4-BE49-F238E27FC236}">
              <a16:creationId xmlns:a16="http://schemas.microsoft.com/office/drawing/2014/main" id="{00000000-0008-0000-0300-00000802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 name="TextBox 520">
          <a:extLst>
            <a:ext uri="{FF2B5EF4-FFF2-40B4-BE49-F238E27FC236}">
              <a16:creationId xmlns:a16="http://schemas.microsoft.com/office/drawing/2014/main" id="{00000000-0008-0000-0300-000009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 name="TextBox 521">
          <a:extLst>
            <a:ext uri="{FF2B5EF4-FFF2-40B4-BE49-F238E27FC236}">
              <a16:creationId xmlns:a16="http://schemas.microsoft.com/office/drawing/2014/main" id="{00000000-0008-0000-0300-00000A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 name="TextBox 522">
          <a:extLst>
            <a:ext uri="{FF2B5EF4-FFF2-40B4-BE49-F238E27FC236}">
              <a16:creationId xmlns:a16="http://schemas.microsoft.com/office/drawing/2014/main" id="{00000000-0008-0000-0300-00000B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 name="TextBox 523">
          <a:extLst>
            <a:ext uri="{FF2B5EF4-FFF2-40B4-BE49-F238E27FC236}">
              <a16:creationId xmlns:a16="http://schemas.microsoft.com/office/drawing/2014/main" id="{00000000-0008-0000-0300-00000C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 name="TextBox 524">
          <a:extLst>
            <a:ext uri="{FF2B5EF4-FFF2-40B4-BE49-F238E27FC236}">
              <a16:creationId xmlns:a16="http://schemas.microsoft.com/office/drawing/2014/main" id="{00000000-0008-0000-0300-00000D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 name="TextBox 525">
          <a:extLst>
            <a:ext uri="{FF2B5EF4-FFF2-40B4-BE49-F238E27FC236}">
              <a16:creationId xmlns:a16="http://schemas.microsoft.com/office/drawing/2014/main" id="{00000000-0008-0000-0300-00000E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 name="TextBox 526">
          <a:extLst>
            <a:ext uri="{FF2B5EF4-FFF2-40B4-BE49-F238E27FC236}">
              <a16:creationId xmlns:a16="http://schemas.microsoft.com/office/drawing/2014/main" id="{00000000-0008-0000-0300-00000F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 name="TextBox 527">
          <a:extLst>
            <a:ext uri="{FF2B5EF4-FFF2-40B4-BE49-F238E27FC236}">
              <a16:creationId xmlns:a16="http://schemas.microsoft.com/office/drawing/2014/main" id="{00000000-0008-0000-0300-000010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 name="TextBox 528">
          <a:extLst>
            <a:ext uri="{FF2B5EF4-FFF2-40B4-BE49-F238E27FC236}">
              <a16:creationId xmlns:a16="http://schemas.microsoft.com/office/drawing/2014/main" id="{00000000-0008-0000-0300-000011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 name="TextBox 529">
          <a:extLst>
            <a:ext uri="{FF2B5EF4-FFF2-40B4-BE49-F238E27FC236}">
              <a16:creationId xmlns:a16="http://schemas.microsoft.com/office/drawing/2014/main" id="{00000000-0008-0000-0300-000012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 name="TextBox 530">
          <a:extLst>
            <a:ext uri="{FF2B5EF4-FFF2-40B4-BE49-F238E27FC236}">
              <a16:creationId xmlns:a16="http://schemas.microsoft.com/office/drawing/2014/main" id="{00000000-0008-0000-0300-000013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 name="TextBox 531">
          <a:extLst>
            <a:ext uri="{FF2B5EF4-FFF2-40B4-BE49-F238E27FC236}">
              <a16:creationId xmlns:a16="http://schemas.microsoft.com/office/drawing/2014/main" id="{00000000-0008-0000-0300-000014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 name="TextBox 532">
          <a:extLst>
            <a:ext uri="{FF2B5EF4-FFF2-40B4-BE49-F238E27FC236}">
              <a16:creationId xmlns:a16="http://schemas.microsoft.com/office/drawing/2014/main" id="{00000000-0008-0000-0300-000015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 name="TextBox 533">
          <a:extLst>
            <a:ext uri="{FF2B5EF4-FFF2-40B4-BE49-F238E27FC236}">
              <a16:creationId xmlns:a16="http://schemas.microsoft.com/office/drawing/2014/main" id="{00000000-0008-0000-0300-000016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 name="TextBox 534">
          <a:extLst>
            <a:ext uri="{FF2B5EF4-FFF2-40B4-BE49-F238E27FC236}">
              <a16:creationId xmlns:a16="http://schemas.microsoft.com/office/drawing/2014/main" id="{00000000-0008-0000-0300-000017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 name="TextBox 535">
          <a:extLst>
            <a:ext uri="{FF2B5EF4-FFF2-40B4-BE49-F238E27FC236}">
              <a16:creationId xmlns:a16="http://schemas.microsoft.com/office/drawing/2014/main" id="{00000000-0008-0000-0300-000018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 name="TextBox 536">
          <a:extLst>
            <a:ext uri="{FF2B5EF4-FFF2-40B4-BE49-F238E27FC236}">
              <a16:creationId xmlns:a16="http://schemas.microsoft.com/office/drawing/2014/main" id="{00000000-0008-0000-0300-000019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 name="TextBox 537">
          <a:extLst>
            <a:ext uri="{FF2B5EF4-FFF2-40B4-BE49-F238E27FC236}">
              <a16:creationId xmlns:a16="http://schemas.microsoft.com/office/drawing/2014/main" id="{00000000-0008-0000-0300-00001A02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 name="TextBox 538">
          <a:extLst>
            <a:ext uri="{FF2B5EF4-FFF2-40B4-BE49-F238E27FC236}">
              <a16:creationId xmlns:a16="http://schemas.microsoft.com/office/drawing/2014/main" id="{00000000-0008-0000-0300-00001B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 name="TextBox 539">
          <a:extLst>
            <a:ext uri="{FF2B5EF4-FFF2-40B4-BE49-F238E27FC236}">
              <a16:creationId xmlns:a16="http://schemas.microsoft.com/office/drawing/2014/main" id="{00000000-0008-0000-0300-00001C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 name="TextBox 540">
          <a:extLst>
            <a:ext uri="{FF2B5EF4-FFF2-40B4-BE49-F238E27FC236}">
              <a16:creationId xmlns:a16="http://schemas.microsoft.com/office/drawing/2014/main" id="{00000000-0008-0000-0300-00001D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 name="TextBox 541">
          <a:extLst>
            <a:ext uri="{FF2B5EF4-FFF2-40B4-BE49-F238E27FC236}">
              <a16:creationId xmlns:a16="http://schemas.microsoft.com/office/drawing/2014/main" id="{00000000-0008-0000-0300-00001E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 name="TextBox 542">
          <a:extLst>
            <a:ext uri="{FF2B5EF4-FFF2-40B4-BE49-F238E27FC236}">
              <a16:creationId xmlns:a16="http://schemas.microsoft.com/office/drawing/2014/main" id="{00000000-0008-0000-0300-00001F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 name="TextBox 543">
          <a:extLst>
            <a:ext uri="{FF2B5EF4-FFF2-40B4-BE49-F238E27FC236}">
              <a16:creationId xmlns:a16="http://schemas.microsoft.com/office/drawing/2014/main" id="{00000000-0008-0000-0300-000020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 name="TextBox 544">
          <a:extLst>
            <a:ext uri="{FF2B5EF4-FFF2-40B4-BE49-F238E27FC236}">
              <a16:creationId xmlns:a16="http://schemas.microsoft.com/office/drawing/2014/main" id="{00000000-0008-0000-0300-000021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 name="TextBox 545">
          <a:extLst>
            <a:ext uri="{FF2B5EF4-FFF2-40B4-BE49-F238E27FC236}">
              <a16:creationId xmlns:a16="http://schemas.microsoft.com/office/drawing/2014/main" id="{00000000-0008-0000-0300-000022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 name="TextBox 546">
          <a:extLst>
            <a:ext uri="{FF2B5EF4-FFF2-40B4-BE49-F238E27FC236}">
              <a16:creationId xmlns:a16="http://schemas.microsoft.com/office/drawing/2014/main" id="{00000000-0008-0000-0300-000023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 name="TextBox 547">
          <a:extLst>
            <a:ext uri="{FF2B5EF4-FFF2-40B4-BE49-F238E27FC236}">
              <a16:creationId xmlns:a16="http://schemas.microsoft.com/office/drawing/2014/main" id="{00000000-0008-0000-0300-000024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 name="TextBox 548">
          <a:extLst>
            <a:ext uri="{FF2B5EF4-FFF2-40B4-BE49-F238E27FC236}">
              <a16:creationId xmlns:a16="http://schemas.microsoft.com/office/drawing/2014/main" id="{00000000-0008-0000-0300-000025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 name="TextBox 549">
          <a:extLst>
            <a:ext uri="{FF2B5EF4-FFF2-40B4-BE49-F238E27FC236}">
              <a16:creationId xmlns:a16="http://schemas.microsoft.com/office/drawing/2014/main" id="{00000000-0008-0000-0300-000026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 name="TextBox 550">
          <a:extLst>
            <a:ext uri="{FF2B5EF4-FFF2-40B4-BE49-F238E27FC236}">
              <a16:creationId xmlns:a16="http://schemas.microsoft.com/office/drawing/2014/main" id="{00000000-0008-0000-0300-000027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 name="TextBox 551">
          <a:extLst>
            <a:ext uri="{FF2B5EF4-FFF2-40B4-BE49-F238E27FC236}">
              <a16:creationId xmlns:a16="http://schemas.microsoft.com/office/drawing/2014/main" id="{00000000-0008-0000-0300-000028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 name="TextBox 552">
          <a:extLst>
            <a:ext uri="{FF2B5EF4-FFF2-40B4-BE49-F238E27FC236}">
              <a16:creationId xmlns:a16="http://schemas.microsoft.com/office/drawing/2014/main" id="{00000000-0008-0000-0300-000029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 name="TextBox 553">
          <a:extLst>
            <a:ext uri="{FF2B5EF4-FFF2-40B4-BE49-F238E27FC236}">
              <a16:creationId xmlns:a16="http://schemas.microsoft.com/office/drawing/2014/main" id="{00000000-0008-0000-0300-00002A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 name="TextBox 554">
          <a:extLst>
            <a:ext uri="{FF2B5EF4-FFF2-40B4-BE49-F238E27FC236}">
              <a16:creationId xmlns:a16="http://schemas.microsoft.com/office/drawing/2014/main" id="{00000000-0008-0000-0300-00002B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 name="TextBox 555">
          <a:extLst>
            <a:ext uri="{FF2B5EF4-FFF2-40B4-BE49-F238E27FC236}">
              <a16:creationId xmlns:a16="http://schemas.microsoft.com/office/drawing/2014/main" id="{00000000-0008-0000-0300-00002C02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 name="TextBox 556">
          <a:extLst>
            <a:ext uri="{FF2B5EF4-FFF2-40B4-BE49-F238E27FC236}">
              <a16:creationId xmlns:a16="http://schemas.microsoft.com/office/drawing/2014/main" id="{00000000-0008-0000-0300-00002D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 name="TextBox 557">
          <a:extLst>
            <a:ext uri="{FF2B5EF4-FFF2-40B4-BE49-F238E27FC236}">
              <a16:creationId xmlns:a16="http://schemas.microsoft.com/office/drawing/2014/main" id="{00000000-0008-0000-0300-00002E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 name="TextBox 558">
          <a:extLst>
            <a:ext uri="{FF2B5EF4-FFF2-40B4-BE49-F238E27FC236}">
              <a16:creationId xmlns:a16="http://schemas.microsoft.com/office/drawing/2014/main" id="{00000000-0008-0000-0300-00002F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 name="TextBox 559">
          <a:extLst>
            <a:ext uri="{FF2B5EF4-FFF2-40B4-BE49-F238E27FC236}">
              <a16:creationId xmlns:a16="http://schemas.microsoft.com/office/drawing/2014/main" id="{00000000-0008-0000-0300-000030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 name="TextBox 560">
          <a:extLst>
            <a:ext uri="{FF2B5EF4-FFF2-40B4-BE49-F238E27FC236}">
              <a16:creationId xmlns:a16="http://schemas.microsoft.com/office/drawing/2014/main" id="{00000000-0008-0000-0300-000031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2" name="TextBox 561">
          <a:extLst>
            <a:ext uri="{FF2B5EF4-FFF2-40B4-BE49-F238E27FC236}">
              <a16:creationId xmlns:a16="http://schemas.microsoft.com/office/drawing/2014/main" id="{00000000-0008-0000-0300-000032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3" name="TextBox 562">
          <a:extLst>
            <a:ext uri="{FF2B5EF4-FFF2-40B4-BE49-F238E27FC236}">
              <a16:creationId xmlns:a16="http://schemas.microsoft.com/office/drawing/2014/main" id="{00000000-0008-0000-0300-000033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4" name="TextBox 563">
          <a:extLst>
            <a:ext uri="{FF2B5EF4-FFF2-40B4-BE49-F238E27FC236}">
              <a16:creationId xmlns:a16="http://schemas.microsoft.com/office/drawing/2014/main" id="{00000000-0008-0000-0300-000034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5" name="TextBox 564">
          <a:extLst>
            <a:ext uri="{FF2B5EF4-FFF2-40B4-BE49-F238E27FC236}">
              <a16:creationId xmlns:a16="http://schemas.microsoft.com/office/drawing/2014/main" id="{00000000-0008-0000-0300-000035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6" name="TextBox 565">
          <a:extLst>
            <a:ext uri="{FF2B5EF4-FFF2-40B4-BE49-F238E27FC236}">
              <a16:creationId xmlns:a16="http://schemas.microsoft.com/office/drawing/2014/main" id="{00000000-0008-0000-0300-000036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 name="TextBox 566">
          <a:extLst>
            <a:ext uri="{FF2B5EF4-FFF2-40B4-BE49-F238E27FC236}">
              <a16:creationId xmlns:a16="http://schemas.microsoft.com/office/drawing/2014/main" id="{00000000-0008-0000-0300-000037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8" name="TextBox 567">
          <a:extLst>
            <a:ext uri="{FF2B5EF4-FFF2-40B4-BE49-F238E27FC236}">
              <a16:creationId xmlns:a16="http://schemas.microsoft.com/office/drawing/2014/main" id="{00000000-0008-0000-0300-000038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9" name="TextBox 568">
          <a:extLst>
            <a:ext uri="{FF2B5EF4-FFF2-40B4-BE49-F238E27FC236}">
              <a16:creationId xmlns:a16="http://schemas.microsoft.com/office/drawing/2014/main" id="{00000000-0008-0000-0300-000039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0" name="TextBox 569">
          <a:extLst>
            <a:ext uri="{FF2B5EF4-FFF2-40B4-BE49-F238E27FC236}">
              <a16:creationId xmlns:a16="http://schemas.microsoft.com/office/drawing/2014/main" id="{00000000-0008-0000-0300-00003A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1" name="TextBox 570">
          <a:extLst>
            <a:ext uri="{FF2B5EF4-FFF2-40B4-BE49-F238E27FC236}">
              <a16:creationId xmlns:a16="http://schemas.microsoft.com/office/drawing/2014/main" id="{00000000-0008-0000-0300-00003B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2" name="TextBox 571">
          <a:extLst>
            <a:ext uri="{FF2B5EF4-FFF2-40B4-BE49-F238E27FC236}">
              <a16:creationId xmlns:a16="http://schemas.microsoft.com/office/drawing/2014/main" id="{00000000-0008-0000-0300-00003C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3" name="TextBox 572">
          <a:extLst>
            <a:ext uri="{FF2B5EF4-FFF2-40B4-BE49-F238E27FC236}">
              <a16:creationId xmlns:a16="http://schemas.microsoft.com/office/drawing/2014/main" id="{00000000-0008-0000-0300-00003D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4" name="TextBox 573">
          <a:extLst>
            <a:ext uri="{FF2B5EF4-FFF2-40B4-BE49-F238E27FC236}">
              <a16:creationId xmlns:a16="http://schemas.microsoft.com/office/drawing/2014/main" id="{00000000-0008-0000-0300-00003E02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5" name="TextBox 574">
          <a:extLst>
            <a:ext uri="{FF2B5EF4-FFF2-40B4-BE49-F238E27FC236}">
              <a16:creationId xmlns:a16="http://schemas.microsoft.com/office/drawing/2014/main" id="{00000000-0008-0000-0300-00003F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6" name="TextBox 575">
          <a:extLst>
            <a:ext uri="{FF2B5EF4-FFF2-40B4-BE49-F238E27FC236}">
              <a16:creationId xmlns:a16="http://schemas.microsoft.com/office/drawing/2014/main" id="{00000000-0008-0000-0300-000040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7" name="TextBox 576">
          <a:extLst>
            <a:ext uri="{FF2B5EF4-FFF2-40B4-BE49-F238E27FC236}">
              <a16:creationId xmlns:a16="http://schemas.microsoft.com/office/drawing/2014/main" id="{00000000-0008-0000-0300-000041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8" name="TextBox 577">
          <a:extLst>
            <a:ext uri="{FF2B5EF4-FFF2-40B4-BE49-F238E27FC236}">
              <a16:creationId xmlns:a16="http://schemas.microsoft.com/office/drawing/2014/main" id="{00000000-0008-0000-0300-000042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9" name="TextBox 578">
          <a:extLst>
            <a:ext uri="{FF2B5EF4-FFF2-40B4-BE49-F238E27FC236}">
              <a16:creationId xmlns:a16="http://schemas.microsoft.com/office/drawing/2014/main" id="{00000000-0008-0000-0300-000043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0" name="TextBox 579">
          <a:extLst>
            <a:ext uri="{FF2B5EF4-FFF2-40B4-BE49-F238E27FC236}">
              <a16:creationId xmlns:a16="http://schemas.microsoft.com/office/drawing/2014/main" id="{00000000-0008-0000-0300-000044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1" name="TextBox 580">
          <a:extLst>
            <a:ext uri="{FF2B5EF4-FFF2-40B4-BE49-F238E27FC236}">
              <a16:creationId xmlns:a16="http://schemas.microsoft.com/office/drawing/2014/main" id="{00000000-0008-0000-0300-000045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2" name="TextBox 581">
          <a:extLst>
            <a:ext uri="{FF2B5EF4-FFF2-40B4-BE49-F238E27FC236}">
              <a16:creationId xmlns:a16="http://schemas.microsoft.com/office/drawing/2014/main" id="{00000000-0008-0000-0300-000046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3" name="TextBox 582">
          <a:extLst>
            <a:ext uri="{FF2B5EF4-FFF2-40B4-BE49-F238E27FC236}">
              <a16:creationId xmlns:a16="http://schemas.microsoft.com/office/drawing/2014/main" id="{00000000-0008-0000-0300-000047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4" name="TextBox 583">
          <a:extLst>
            <a:ext uri="{FF2B5EF4-FFF2-40B4-BE49-F238E27FC236}">
              <a16:creationId xmlns:a16="http://schemas.microsoft.com/office/drawing/2014/main" id="{00000000-0008-0000-0300-000048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5" name="TextBox 584">
          <a:extLst>
            <a:ext uri="{FF2B5EF4-FFF2-40B4-BE49-F238E27FC236}">
              <a16:creationId xmlns:a16="http://schemas.microsoft.com/office/drawing/2014/main" id="{00000000-0008-0000-0300-000049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6" name="TextBox 585">
          <a:extLst>
            <a:ext uri="{FF2B5EF4-FFF2-40B4-BE49-F238E27FC236}">
              <a16:creationId xmlns:a16="http://schemas.microsoft.com/office/drawing/2014/main" id="{00000000-0008-0000-0300-00004A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7" name="TextBox 586">
          <a:extLst>
            <a:ext uri="{FF2B5EF4-FFF2-40B4-BE49-F238E27FC236}">
              <a16:creationId xmlns:a16="http://schemas.microsoft.com/office/drawing/2014/main" id="{00000000-0008-0000-0300-00004B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8" name="TextBox 587">
          <a:extLst>
            <a:ext uri="{FF2B5EF4-FFF2-40B4-BE49-F238E27FC236}">
              <a16:creationId xmlns:a16="http://schemas.microsoft.com/office/drawing/2014/main" id="{00000000-0008-0000-0300-00004C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9" name="TextBox 588">
          <a:extLst>
            <a:ext uri="{FF2B5EF4-FFF2-40B4-BE49-F238E27FC236}">
              <a16:creationId xmlns:a16="http://schemas.microsoft.com/office/drawing/2014/main" id="{00000000-0008-0000-0300-00004D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0" name="TextBox 589">
          <a:extLst>
            <a:ext uri="{FF2B5EF4-FFF2-40B4-BE49-F238E27FC236}">
              <a16:creationId xmlns:a16="http://schemas.microsoft.com/office/drawing/2014/main" id="{00000000-0008-0000-0300-00004E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1" name="TextBox 590">
          <a:extLst>
            <a:ext uri="{FF2B5EF4-FFF2-40B4-BE49-F238E27FC236}">
              <a16:creationId xmlns:a16="http://schemas.microsoft.com/office/drawing/2014/main" id="{00000000-0008-0000-0300-00004F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2" name="TextBox 591">
          <a:extLst>
            <a:ext uri="{FF2B5EF4-FFF2-40B4-BE49-F238E27FC236}">
              <a16:creationId xmlns:a16="http://schemas.microsoft.com/office/drawing/2014/main" id="{00000000-0008-0000-0300-00005002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3" name="TextBox 592">
          <a:extLst>
            <a:ext uri="{FF2B5EF4-FFF2-40B4-BE49-F238E27FC236}">
              <a16:creationId xmlns:a16="http://schemas.microsoft.com/office/drawing/2014/main" id="{00000000-0008-0000-0300-000051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4" name="TextBox 593">
          <a:extLst>
            <a:ext uri="{FF2B5EF4-FFF2-40B4-BE49-F238E27FC236}">
              <a16:creationId xmlns:a16="http://schemas.microsoft.com/office/drawing/2014/main" id="{00000000-0008-0000-0300-000052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5" name="TextBox 594">
          <a:extLst>
            <a:ext uri="{FF2B5EF4-FFF2-40B4-BE49-F238E27FC236}">
              <a16:creationId xmlns:a16="http://schemas.microsoft.com/office/drawing/2014/main" id="{00000000-0008-0000-0300-000053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6" name="TextBox 595">
          <a:extLst>
            <a:ext uri="{FF2B5EF4-FFF2-40B4-BE49-F238E27FC236}">
              <a16:creationId xmlns:a16="http://schemas.microsoft.com/office/drawing/2014/main" id="{00000000-0008-0000-0300-000054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7" name="TextBox 596">
          <a:extLst>
            <a:ext uri="{FF2B5EF4-FFF2-40B4-BE49-F238E27FC236}">
              <a16:creationId xmlns:a16="http://schemas.microsoft.com/office/drawing/2014/main" id="{00000000-0008-0000-0300-000055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8" name="TextBox 597">
          <a:extLst>
            <a:ext uri="{FF2B5EF4-FFF2-40B4-BE49-F238E27FC236}">
              <a16:creationId xmlns:a16="http://schemas.microsoft.com/office/drawing/2014/main" id="{00000000-0008-0000-0300-000056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9" name="TextBox 598">
          <a:extLst>
            <a:ext uri="{FF2B5EF4-FFF2-40B4-BE49-F238E27FC236}">
              <a16:creationId xmlns:a16="http://schemas.microsoft.com/office/drawing/2014/main" id="{00000000-0008-0000-0300-000057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0" name="TextBox 599">
          <a:extLst>
            <a:ext uri="{FF2B5EF4-FFF2-40B4-BE49-F238E27FC236}">
              <a16:creationId xmlns:a16="http://schemas.microsoft.com/office/drawing/2014/main" id="{00000000-0008-0000-0300-000058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1" name="TextBox 600">
          <a:extLst>
            <a:ext uri="{FF2B5EF4-FFF2-40B4-BE49-F238E27FC236}">
              <a16:creationId xmlns:a16="http://schemas.microsoft.com/office/drawing/2014/main" id="{00000000-0008-0000-0300-000059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2" name="TextBox 601">
          <a:extLst>
            <a:ext uri="{FF2B5EF4-FFF2-40B4-BE49-F238E27FC236}">
              <a16:creationId xmlns:a16="http://schemas.microsoft.com/office/drawing/2014/main" id="{00000000-0008-0000-0300-00005A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3" name="TextBox 602">
          <a:extLst>
            <a:ext uri="{FF2B5EF4-FFF2-40B4-BE49-F238E27FC236}">
              <a16:creationId xmlns:a16="http://schemas.microsoft.com/office/drawing/2014/main" id="{00000000-0008-0000-0300-00005B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4" name="TextBox 603">
          <a:extLst>
            <a:ext uri="{FF2B5EF4-FFF2-40B4-BE49-F238E27FC236}">
              <a16:creationId xmlns:a16="http://schemas.microsoft.com/office/drawing/2014/main" id="{00000000-0008-0000-0300-00005C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5" name="TextBox 604">
          <a:extLst>
            <a:ext uri="{FF2B5EF4-FFF2-40B4-BE49-F238E27FC236}">
              <a16:creationId xmlns:a16="http://schemas.microsoft.com/office/drawing/2014/main" id="{00000000-0008-0000-0300-00005D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6" name="TextBox 605">
          <a:extLst>
            <a:ext uri="{FF2B5EF4-FFF2-40B4-BE49-F238E27FC236}">
              <a16:creationId xmlns:a16="http://schemas.microsoft.com/office/drawing/2014/main" id="{00000000-0008-0000-0300-00005E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7" name="TextBox 606">
          <a:extLst>
            <a:ext uri="{FF2B5EF4-FFF2-40B4-BE49-F238E27FC236}">
              <a16:creationId xmlns:a16="http://schemas.microsoft.com/office/drawing/2014/main" id="{00000000-0008-0000-0300-00005F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8" name="TextBox 607">
          <a:extLst>
            <a:ext uri="{FF2B5EF4-FFF2-40B4-BE49-F238E27FC236}">
              <a16:creationId xmlns:a16="http://schemas.microsoft.com/office/drawing/2014/main" id="{00000000-0008-0000-0300-000060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9" name="TextBox 608">
          <a:extLst>
            <a:ext uri="{FF2B5EF4-FFF2-40B4-BE49-F238E27FC236}">
              <a16:creationId xmlns:a16="http://schemas.microsoft.com/office/drawing/2014/main" id="{00000000-0008-0000-0300-000061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0" name="TextBox 609">
          <a:extLst>
            <a:ext uri="{FF2B5EF4-FFF2-40B4-BE49-F238E27FC236}">
              <a16:creationId xmlns:a16="http://schemas.microsoft.com/office/drawing/2014/main" id="{00000000-0008-0000-0300-00006202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1" name="TextBox 610">
          <a:extLst>
            <a:ext uri="{FF2B5EF4-FFF2-40B4-BE49-F238E27FC236}">
              <a16:creationId xmlns:a16="http://schemas.microsoft.com/office/drawing/2014/main" id="{00000000-0008-0000-0300-000063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2" name="TextBox 611">
          <a:extLst>
            <a:ext uri="{FF2B5EF4-FFF2-40B4-BE49-F238E27FC236}">
              <a16:creationId xmlns:a16="http://schemas.microsoft.com/office/drawing/2014/main" id="{00000000-0008-0000-0300-000064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3" name="TextBox 612">
          <a:extLst>
            <a:ext uri="{FF2B5EF4-FFF2-40B4-BE49-F238E27FC236}">
              <a16:creationId xmlns:a16="http://schemas.microsoft.com/office/drawing/2014/main" id="{00000000-0008-0000-0300-000065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4" name="TextBox 613">
          <a:extLst>
            <a:ext uri="{FF2B5EF4-FFF2-40B4-BE49-F238E27FC236}">
              <a16:creationId xmlns:a16="http://schemas.microsoft.com/office/drawing/2014/main" id="{00000000-0008-0000-0300-000066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5" name="TextBox 614">
          <a:extLst>
            <a:ext uri="{FF2B5EF4-FFF2-40B4-BE49-F238E27FC236}">
              <a16:creationId xmlns:a16="http://schemas.microsoft.com/office/drawing/2014/main" id="{00000000-0008-0000-0300-000067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6" name="TextBox 615">
          <a:extLst>
            <a:ext uri="{FF2B5EF4-FFF2-40B4-BE49-F238E27FC236}">
              <a16:creationId xmlns:a16="http://schemas.microsoft.com/office/drawing/2014/main" id="{00000000-0008-0000-0300-000068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7" name="TextBox 616">
          <a:extLst>
            <a:ext uri="{FF2B5EF4-FFF2-40B4-BE49-F238E27FC236}">
              <a16:creationId xmlns:a16="http://schemas.microsoft.com/office/drawing/2014/main" id="{00000000-0008-0000-0300-000069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8" name="TextBox 617">
          <a:extLst>
            <a:ext uri="{FF2B5EF4-FFF2-40B4-BE49-F238E27FC236}">
              <a16:creationId xmlns:a16="http://schemas.microsoft.com/office/drawing/2014/main" id="{00000000-0008-0000-0300-00006A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9" name="TextBox 618">
          <a:extLst>
            <a:ext uri="{FF2B5EF4-FFF2-40B4-BE49-F238E27FC236}">
              <a16:creationId xmlns:a16="http://schemas.microsoft.com/office/drawing/2014/main" id="{00000000-0008-0000-0300-00006B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0" name="TextBox 619">
          <a:extLst>
            <a:ext uri="{FF2B5EF4-FFF2-40B4-BE49-F238E27FC236}">
              <a16:creationId xmlns:a16="http://schemas.microsoft.com/office/drawing/2014/main" id="{00000000-0008-0000-0300-00006C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1" name="TextBox 620">
          <a:extLst>
            <a:ext uri="{FF2B5EF4-FFF2-40B4-BE49-F238E27FC236}">
              <a16:creationId xmlns:a16="http://schemas.microsoft.com/office/drawing/2014/main" id="{00000000-0008-0000-0300-00006D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2" name="TextBox 621">
          <a:extLst>
            <a:ext uri="{FF2B5EF4-FFF2-40B4-BE49-F238E27FC236}">
              <a16:creationId xmlns:a16="http://schemas.microsoft.com/office/drawing/2014/main" id="{00000000-0008-0000-0300-00006E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3" name="TextBox 622">
          <a:extLst>
            <a:ext uri="{FF2B5EF4-FFF2-40B4-BE49-F238E27FC236}">
              <a16:creationId xmlns:a16="http://schemas.microsoft.com/office/drawing/2014/main" id="{00000000-0008-0000-0300-00006F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4" name="TextBox 623">
          <a:extLst>
            <a:ext uri="{FF2B5EF4-FFF2-40B4-BE49-F238E27FC236}">
              <a16:creationId xmlns:a16="http://schemas.microsoft.com/office/drawing/2014/main" id="{00000000-0008-0000-0300-000070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5" name="TextBox 624">
          <a:extLst>
            <a:ext uri="{FF2B5EF4-FFF2-40B4-BE49-F238E27FC236}">
              <a16:creationId xmlns:a16="http://schemas.microsoft.com/office/drawing/2014/main" id="{00000000-0008-0000-0300-000071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6" name="TextBox 625">
          <a:extLst>
            <a:ext uri="{FF2B5EF4-FFF2-40B4-BE49-F238E27FC236}">
              <a16:creationId xmlns:a16="http://schemas.microsoft.com/office/drawing/2014/main" id="{00000000-0008-0000-0300-000072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7" name="TextBox 626">
          <a:extLst>
            <a:ext uri="{FF2B5EF4-FFF2-40B4-BE49-F238E27FC236}">
              <a16:creationId xmlns:a16="http://schemas.microsoft.com/office/drawing/2014/main" id="{00000000-0008-0000-0300-000073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8" name="TextBox 627">
          <a:extLst>
            <a:ext uri="{FF2B5EF4-FFF2-40B4-BE49-F238E27FC236}">
              <a16:creationId xmlns:a16="http://schemas.microsoft.com/office/drawing/2014/main" id="{00000000-0008-0000-0300-00007402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9" name="TextBox 628">
          <a:extLst>
            <a:ext uri="{FF2B5EF4-FFF2-40B4-BE49-F238E27FC236}">
              <a16:creationId xmlns:a16="http://schemas.microsoft.com/office/drawing/2014/main" id="{00000000-0008-0000-0300-000075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0" name="TextBox 629">
          <a:extLst>
            <a:ext uri="{FF2B5EF4-FFF2-40B4-BE49-F238E27FC236}">
              <a16:creationId xmlns:a16="http://schemas.microsoft.com/office/drawing/2014/main" id="{00000000-0008-0000-0300-000076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1" name="TextBox 630">
          <a:extLst>
            <a:ext uri="{FF2B5EF4-FFF2-40B4-BE49-F238E27FC236}">
              <a16:creationId xmlns:a16="http://schemas.microsoft.com/office/drawing/2014/main" id="{00000000-0008-0000-0300-000077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2" name="TextBox 631">
          <a:extLst>
            <a:ext uri="{FF2B5EF4-FFF2-40B4-BE49-F238E27FC236}">
              <a16:creationId xmlns:a16="http://schemas.microsoft.com/office/drawing/2014/main" id="{00000000-0008-0000-0300-000078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3" name="TextBox 632">
          <a:extLst>
            <a:ext uri="{FF2B5EF4-FFF2-40B4-BE49-F238E27FC236}">
              <a16:creationId xmlns:a16="http://schemas.microsoft.com/office/drawing/2014/main" id="{00000000-0008-0000-0300-000079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4" name="TextBox 633">
          <a:extLst>
            <a:ext uri="{FF2B5EF4-FFF2-40B4-BE49-F238E27FC236}">
              <a16:creationId xmlns:a16="http://schemas.microsoft.com/office/drawing/2014/main" id="{00000000-0008-0000-0300-00007A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5" name="TextBox 634">
          <a:extLst>
            <a:ext uri="{FF2B5EF4-FFF2-40B4-BE49-F238E27FC236}">
              <a16:creationId xmlns:a16="http://schemas.microsoft.com/office/drawing/2014/main" id="{00000000-0008-0000-0300-00007B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6" name="TextBox 635">
          <a:extLst>
            <a:ext uri="{FF2B5EF4-FFF2-40B4-BE49-F238E27FC236}">
              <a16:creationId xmlns:a16="http://schemas.microsoft.com/office/drawing/2014/main" id="{00000000-0008-0000-0300-00007C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7" name="TextBox 636">
          <a:extLst>
            <a:ext uri="{FF2B5EF4-FFF2-40B4-BE49-F238E27FC236}">
              <a16:creationId xmlns:a16="http://schemas.microsoft.com/office/drawing/2014/main" id="{00000000-0008-0000-0300-00007D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8" name="TextBox 637">
          <a:extLst>
            <a:ext uri="{FF2B5EF4-FFF2-40B4-BE49-F238E27FC236}">
              <a16:creationId xmlns:a16="http://schemas.microsoft.com/office/drawing/2014/main" id="{00000000-0008-0000-0300-00007E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9" name="TextBox 638">
          <a:extLst>
            <a:ext uri="{FF2B5EF4-FFF2-40B4-BE49-F238E27FC236}">
              <a16:creationId xmlns:a16="http://schemas.microsoft.com/office/drawing/2014/main" id="{00000000-0008-0000-0300-00007F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0" name="TextBox 639">
          <a:extLst>
            <a:ext uri="{FF2B5EF4-FFF2-40B4-BE49-F238E27FC236}">
              <a16:creationId xmlns:a16="http://schemas.microsoft.com/office/drawing/2014/main" id="{00000000-0008-0000-0300-000080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1" name="TextBox 640">
          <a:extLst>
            <a:ext uri="{FF2B5EF4-FFF2-40B4-BE49-F238E27FC236}">
              <a16:creationId xmlns:a16="http://schemas.microsoft.com/office/drawing/2014/main" id="{00000000-0008-0000-0300-000081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2" name="TextBox 641">
          <a:extLst>
            <a:ext uri="{FF2B5EF4-FFF2-40B4-BE49-F238E27FC236}">
              <a16:creationId xmlns:a16="http://schemas.microsoft.com/office/drawing/2014/main" id="{00000000-0008-0000-0300-000082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3" name="TextBox 642">
          <a:extLst>
            <a:ext uri="{FF2B5EF4-FFF2-40B4-BE49-F238E27FC236}">
              <a16:creationId xmlns:a16="http://schemas.microsoft.com/office/drawing/2014/main" id="{00000000-0008-0000-0300-000083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4" name="TextBox 643">
          <a:extLst>
            <a:ext uri="{FF2B5EF4-FFF2-40B4-BE49-F238E27FC236}">
              <a16:creationId xmlns:a16="http://schemas.microsoft.com/office/drawing/2014/main" id="{00000000-0008-0000-0300-000084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5" name="TextBox 644">
          <a:extLst>
            <a:ext uri="{FF2B5EF4-FFF2-40B4-BE49-F238E27FC236}">
              <a16:creationId xmlns:a16="http://schemas.microsoft.com/office/drawing/2014/main" id="{00000000-0008-0000-0300-000085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6" name="TextBox 645">
          <a:extLst>
            <a:ext uri="{FF2B5EF4-FFF2-40B4-BE49-F238E27FC236}">
              <a16:creationId xmlns:a16="http://schemas.microsoft.com/office/drawing/2014/main" id="{00000000-0008-0000-0300-00008602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7" name="TextBox 646">
          <a:extLst>
            <a:ext uri="{FF2B5EF4-FFF2-40B4-BE49-F238E27FC236}">
              <a16:creationId xmlns:a16="http://schemas.microsoft.com/office/drawing/2014/main" id="{00000000-0008-0000-0300-000087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8" name="TextBox 647">
          <a:extLst>
            <a:ext uri="{FF2B5EF4-FFF2-40B4-BE49-F238E27FC236}">
              <a16:creationId xmlns:a16="http://schemas.microsoft.com/office/drawing/2014/main" id="{00000000-0008-0000-0300-000088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9" name="TextBox 648">
          <a:extLst>
            <a:ext uri="{FF2B5EF4-FFF2-40B4-BE49-F238E27FC236}">
              <a16:creationId xmlns:a16="http://schemas.microsoft.com/office/drawing/2014/main" id="{00000000-0008-0000-0300-000089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0" name="TextBox 649">
          <a:extLst>
            <a:ext uri="{FF2B5EF4-FFF2-40B4-BE49-F238E27FC236}">
              <a16:creationId xmlns:a16="http://schemas.microsoft.com/office/drawing/2014/main" id="{00000000-0008-0000-0300-00008A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1" name="TextBox 650">
          <a:extLst>
            <a:ext uri="{FF2B5EF4-FFF2-40B4-BE49-F238E27FC236}">
              <a16:creationId xmlns:a16="http://schemas.microsoft.com/office/drawing/2014/main" id="{00000000-0008-0000-0300-00008B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2" name="TextBox 651">
          <a:extLst>
            <a:ext uri="{FF2B5EF4-FFF2-40B4-BE49-F238E27FC236}">
              <a16:creationId xmlns:a16="http://schemas.microsoft.com/office/drawing/2014/main" id="{00000000-0008-0000-0300-00008C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3" name="TextBox 652">
          <a:extLst>
            <a:ext uri="{FF2B5EF4-FFF2-40B4-BE49-F238E27FC236}">
              <a16:creationId xmlns:a16="http://schemas.microsoft.com/office/drawing/2014/main" id="{00000000-0008-0000-0300-00008D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4" name="TextBox 653">
          <a:extLst>
            <a:ext uri="{FF2B5EF4-FFF2-40B4-BE49-F238E27FC236}">
              <a16:creationId xmlns:a16="http://schemas.microsoft.com/office/drawing/2014/main" id="{00000000-0008-0000-0300-00008E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5" name="TextBox 654">
          <a:extLst>
            <a:ext uri="{FF2B5EF4-FFF2-40B4-BE49-F238E27FC236}">
              <a16:creationId xmlns:a16="http://schemas.microsoft.com/office/drawing/2014/main" id="{00000000-0008-0000-0300-00008F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6" name="TextBox 655">
          <a:extLst>
            <a:ext uri="{FF2B5EF4-FFF2-40B4-BE49-F238E27FC236}">
              <a16:creationId xmlns:a16="http://schemas.microsoft.com/office/drawing/2014/main" id="{00000000-0008-0000-0300-000090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7" name="TextBox 656">
          <a:extLst>
            <a:ext uri="{FF2B5EF4-FFF2-40B4-BE49-F238E27FC236}">
              <a16:creationId xmlns:a16="http://schemas.microsoft.com/office/drawing/2014/main" id="{00000000-0008-0000-0300-000091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8" name="TextBox 657">
          <a:extLst>
            <a:ext uri="{FF2B5EF4-FFF2-40B4-BE49-F238E27FC236}">
              <a16:creationId xmlns:a16="http://schemas.microsoft.com/office/drawing/2014/main" id="{00000000-0008-0000-0300-000092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9" name="TextBox 658">
          <a:extLst>
            <a:ext uri="{FF2B5EF4-FFF2-40B4-BE49-F238E27FC236}">
              <a16:creationId xmlns:a16="http://schemas.microsoft.com/office/drawing/2014/main" id="{00000000-0008-0000-0300-000093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0" name="TextBox 659">
          <a:extLst>
            <a:ext uri="{FF2B5EF4-FFF2-40B4-BE49-F238E27FC236}">
              <a16:creationId xmlns:a16="http://schemas.microsoft.com/office/drawing/2014/main" id="{00000000-0008-0000-0300-000094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1" name="TextBox 660">
          <a:extLst>
            <a:ext uri="{FF2B5EF4-FFF2-40B4-BE49-F238E27FC236}">
              <a16:creationId xmlns:a16="http://schemas.microsoft.com/office/drawing/2014/main" id="{00000000-0008-0000-0300-000095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2" name="TextBox 661">
          <a:extLst>
            <a:ext uri="{FF2B5EF4-FFF2-40B4-BE49-F238E27FC236}">
              <a16:creationId xmlns:a16="http://schemas.microsoft.com/office/drawing/2014/main" id="{00000000-0008-0000-0300-000096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3" name="TextBox 662">
          <a:extLst>
            <a:ext uri="{FF2B5EF4-FFF2-40B4-BE49-F238E27FC236}">
              <a16:creationId xmlns:a16="http://schemas.microsoft.com/office/drawing/2014/main" id="{00000000-0008-0000-0300-000097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4" name="TextBox 663">
          <a:extLst>
            <a:ext uri="{FF2B5EF4-FFF2-40B4-BE49-F238E27FC236}">
              <a16:creationId xmlns:a16="http://schemas.microsoft.com/office/drawing/2014/main" id="{00000000-0008-0000-0300-00009802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5" name="TextBox 664">
          <a:extLst>
            <a:ext uri="{FF2B5EF4-FFF2-40B4-BE49-F238E27FC236}">
              <a16:creationId xmlns:a16="http://schemas.microsoft.com/office/drawing/2014/main" id="{00000000-0008-0000-0300-000099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6" name="TextBox 665">
          <a:extLst>
            <a:ext uri="{FF2B5EF4-FFF2-40B4-BE49-F238E27FC236}">
              <a16:creationId xmlns:a16="http://schemas.microsoft.com/office/drawing/2014/main" id="{00000000-0008-0000-0300-00009A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7" name="TextBox 666">
          <a:extLst>
            <a:ext uri="{FF2B5EF4-FFF2-40B4-BE49-F238E27FC236}">
              <a16:creationId xmlns:a16="http://schemas.microsoft.com/office/drawing/2014/main" id="{00000000-0008-0000-0300-00009B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8" name="TextBox 667">
          <a:extLst>
            <a:ext uri="{FF2B5EF4-FFF2-40B4-BE49-F238E27FC236}">
              <a16:creationId xmlns:a16="http://schemas.microsoft.com/office/drawing/2014/main" id="{00000000-0008-0000-0300-00009C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9" name="TextBox 668">
          <a:extLst>
            <a:ext uri="{FF2B5EF4-FFF2-40B4-BE49-F238E27FC236}">
              <a16:creationId xmlns:a16="http://schemas.microsoft.com/office/drawing/2014/main" id="{00000000-0008-0000-0300-00009D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0" name="TextBox 669">
          <a:extLst>
            <a:ext uri="{FF2B5EF4-FFF2-40B4-BE49-F238E27FC236}">
              <a16:creationId xmlns:a16="http://schemas.microsoft.com/office/drawing/2014/main" id="{00000000-0008-0000-0300-00009E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1" name="TextBox 670">
          <a:extLst>
            <a:ext uri="{FF2B5EF4-FFF2-40B4-BE49-F238E27FC236}">
              <a16:creationId xmlns:a16="http://schemas.microsoft.com/office/drawing/2014/main" id="{00000000-0008-0000-0300-00009F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2" name="TextBox 671">
          <a:extLst>
            <a:ext uri="{FF2B5EF4-FFF2-40B4-BE49-F238E27FC236}">
              <a16:creationId xmlns:a16="http://schemas.microsoft.com/office/drawing/2014/main" id="{00000000-0008-0000-0300-0000A0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3" name="TextBox 672">
          <a:extLst>
            <a:ext uri="{FF2B5EF4-FFF2-40B4-BE49-F238E27FC236}">
              <a16:creationId xmlns:a16="http://schemas.microsoft.com/office/drawing/2014/main" id="{00000000-0008-0000-0300-0000A1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4" name="TextBox 673">
          <a:extLst>
            <a:ext uri="{FF2B5EF4-FFF2-40B4-BE49-F238E27FC236}">
              <a16:creationId xmlns:a16="http://schemas.microsoft.com/office/drawing/2014/main" id="{00000000-0008-0000-0300-0000A2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5" name="TextBox 674">
          <a:extLst>
            <a:ext uri="{FF2B5EF4-FFF2-40B4-BE49-F238E27FC236}">
              <a16:creationId xmlns:a16="http://schemas.microsoft.com/office/drawing/2014/main" id="{00000000-0008-0000-0300-0000A3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6" name="TextBox 675">
          <a:extLst>
            <a:ext uri="{FF2B5EF4-FFF2-40B4-BE49-F238E27FC236}">
              <a16:creationId xmlns:a16="http://schemas.microsoft.com/office/drawing/2014/main" id="{00000000-0008-0000-0300-0000A4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7" name="TextBox 676">
          <a:extLst>
            <a:ext uri="{FF2B5EF4-FFF2-40B4-BE49-F238E27FC236}">
              <a16:creationId xmlns:a16="http://schemas.microsoft.com/office/drawing/2014/main" id="{00000000-0008-0000-0300-0000A5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8" name="TextBox 677">
          <a:extLst>
            <a:ext uri="{FF2B5EF4-FFF2-40B4-BE49-F238E27FC236}">
              <a16:creationId xmlns:a16="http://schemas.microsoft.com/office/drawing/2014/main" id="{00000000-0008-0000-0300-0000A6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9" name="TextBox 678">
          <a:extLst>
            <a:ext uri="{FF2B5EF4-FFF2-40B4-BE49-F238E27FC236}">
              <a16:creationId xmlns:a16="http://schemas.microsoft.com/office/drawing/2014/main" id="{00000000-0008-0000-0300-0000A7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0" name="TextBox 679">
          <a:extLst>
            <a:ext uri="{FF2B5EF4-FFF2-40B4-BE49-F238E27FC236}">
              <a16:creationId xmlns:a16="http://schemas.microsoft.com/office/drawing/2014/main" id="{00000000-0008-0000-0300-0000A8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1" name="TextBox 680">
          <a:extLst>
            <a:ext uri="{FF2B5EF4-FFF2-40B4-BE49-F238E27FC236}">
              <a16:creationId xmlns:a16="http://schemas.microsoft.com/office/drawing/2014/main" id="{00000000-0008-0000-0300-0000A9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2" name="TextBox 681">
          <a:extLst>
            <a:ext uri="{FF2B5EF4-FFF2-40B4-BE49-F238E27FC236}">
              <a16:creationId xmlns:a16="http://schemas.microsoft.com/office/drawing/2014/main" id="{00000000-0008-0000-0300-0000AA02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3" name="TextBox 682">
          <a:extLst>
            <a:ext uri="{FF2B5EF4-FFF2-40B4-BE49-F238E27FC236}">
              <a16:creationId xmlns:a16="http://schemas.microsoft.com/office/drawing/2014/main" id="{00000000-0008-0000-0300-0000AB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4" name="TextBox 683">
          <a:extLst>
            <a:ext uri="{FF2B5EF4-FFF2-40B4-BE49-F238E27FC236}">
              <a16:creationId xmlns:a16="http://schemas.microsoft.com/office/drawing/2014/main" id="{00000000-0008-0000-0300-0000AC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5" name="TextBox 684">
          <a:extLst>
            <a:ext uri="{FF2B5EF4-FFF2-40B4-BE49-F238E27FC236}">
              <a16:creationId xmlns:a16="http://schemas.microsoft.com/office/drawing/2014/main" id="{00000000-0008-0000-0300-0000AD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6" name="TextBox 685">
          <a:extLst>
            <a:ext uri="{FF2B5EF4-FFF2-40B4-BE49-F238E27FC236}">
              <a16:creationId xmlns:a16="http://schemas.microsoft.com/office/drawing/2014/main" id="{00000000-0008-0000-0300-0000AE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7" name="TextBox 686">
          <a:extLst>
            <a:ext uri="{FF2B5EF4-FFF2-40B4-BE49-F238E27FC236}">
              <a16:creationId xmlns:a16="http://schemas.microsoft.com/office/drawing/2014/main" id="{00000000-0008-0000-0300-0000AF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8" name="TextBox 687">
          <a:extLst>
            <a:ext uri="{FF2B5EF4-FFF2-40B4-BE49-F238E27FC236}">
              <a16:creationId xmlns:a16="http://schemas.microsoft.com/office/drawing/2014/main" id="{00000000-0008-0000-0300-0000B0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9" name="TextBox 688">
          <a:extLst>
            <a:ext uri="{FF2B5EF4-FFF2-40B4-BE49-F238E27FC236}">
              <a16:creationId xmlns:a16="http://schemas.microsoft.com/office/drawing/2014/main" id="{00000000-0008-0000-0300-0000B1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0" name="TextBox 689">
          <a:extLst>
            <a:ext uri="{FF2B5EF4-FFF2-40B4-BE49-F238E27FC236}">
              <a16:creationId xmlns:a16="http://schemas.microsoft.com/office/drawing/2014/main" id="{00000000-0008-0000-0300-0000B2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1" name="TextBox 690">
          <a:extLst>
            <a:ext uri="{FF2B5EF4-FFF2-40B4-BE49-F238E27FC236}">
              <a16:creationId xmlns:a16="http://schemas.microsoft.com/office/drawing/2014/main" id="{00000000-0008-0000-0300-0000B3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2" name="TextBox 691">
          <a:extLst>
            <a:ext uri="{FF2B5EF4-FFF2-40B4-BE49-F238E27FC236}">
              <a16:creationId xmlns:a16="http://schemas.microsoft.com/office/drawing/2014/main" id="{00000000-0008-0000-0300-0000B4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3" name="TextBox 692">
          <a:extLst>
            <a:ext uri="{FF2B5EF4-FFF2-40B4-BE49-F238E27FC236}">
              <a16:creationId xmlns:a16="http://schemas.microsoft.com/office/drawing/2014/main" id="{00000000-0008-0000-0300-0000B5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4" name="TextBox 693">
          <a:extLst>
            <a:ext uri="{FF2B5EF4-FFF2-40B4-BE49-F238E27FC236}">
              <a16:creationId xmlns:a16="http://schemas.microsoft.com/office/drawing/2014/main" id="{00000000-0008-0000-0300-0000B6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5" name="TextBox 694">
          <a:extLst>
            <a:ext uri="{FF2B5EF4-FFF2-40B4-BE49-F238E27FC236}">
              <a16:creationId xmlns:a16="http://schemas.microsoft.com/office/drawing/2014/main" id="{00000000-0008-0000-0300-0000B7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6" name="TextBox 695">
          <a:extLst>
            <a:ext uri="{FF2B5EF4-FFF2-40B4-BE49-F238E27FC236}">
              <a16:creationId xmlns:a16="http://schemas.microsoft.com/office/drawing/2014/main" id="{00000000-0008-0000-0300-0000B8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7" name="TextBox 696">
          <a:extLst>
            <a:ext uri="{FF2B5EF4-FFF2-40B4-BE49-F238E27FC236}">
              <a16:creationId xmlns:a16="http://schemas.microsoft.com/office/drawing/2014/main" id="{00000000-0008-0000-0300-0000B9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8" name="TextBox 697">
          <a:extLst>
            <a:ext uri="{FF2B5EF4-FFF2-40B4-BE49-F238E27FC236}">
              <a16:creationId xmlns:a16="http://schemas.microsoft.com/office/drawing/2014/main" id="{00000000-0008-0000-0300-0000BA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9" name="TextBox 698">
          <a:extLst>
            <a:ext uri="{FF2B5EF4-FFF2-40B4-BE49-F238E27FC236}">
              <a16:creationId xmlns:a16="http://schemas.microsoft.com/office/drawing/2014/main" id="{00000000-0008-0000-0300-0000BB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0" name="TextBox 699">
          <a:extLst>
            <a:ext uri="{FF2B5EF4-FFF2-40B4-BE49-F238E27FC236}">
              <a16:creationId xmlns:a16="http://schemas.microsoft.com/office/drawing/2014/main" id="{00000000-0008-0000-0300-0000BC02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1" name="TextBox 700">
          <a:extLst>
            <a:ext uri="{FF2B5EF4-FFF2-40B4-BE49-F238E27FC236}">
              <a16:creationId xmlns:a16="http://schemas.microsoft.com/office/drawing/2014/main" id="{00000000-0008-0000-0300-0000BD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2" name="TextBox 701">
          <a:extLst>
            <a:ext uri="{FF2B5EF4-FFF2-40B4-BE49-F238E27FC236}">
              <a16:creationId xmlns:a16="http://schemas.microsoft.com/office/drawing/2014/main" id="{00000000-0008-0000-0300-0000BE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3" name="TextBox 702">
          <a:extLst>
            <a:ext uri="{FF2B5EF4-FFF2-40B4-BE49-F238E27FC236}">
              <a16:creationId xmlns:a16="http://schemas.microsoft.com/office/drawing/2014/main" id="{00000000-0008-0000-0300-0000BF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4" name="TextBox 703">
          <a:extLst>
            <a:ext uri="{FF2B5EF4-FFF2-40B4-BE49-F238E27FC236}">
              <a16:creationId xmlns:a16="http://schemas.microsoft.com/office/drawing/2014/main" id="{00000000-0008-0000-0300-0000C0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5" name="TextBox 704">
          <a:extLst>
            <a:ext uri="{FF2B5EF4-FFF2-40B4-BE49-F238E27FC236}">
              <a16:creationId xmlns:a16="http://schemas.microsoft.com/office/drawing/2014/main" id="{00000000-0008-0000-0300-0000C1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6" name="TextBox 705">
          <a:extLst>
            <a:ext uri="{FF2B5EF4-FFF2-40B4-BE49-F238E27FC236}">
              <a16:creationId xmlns:a16="http://schemas.microsoft.com/office/drawing/2014/main" id="{00000000-0008-0000-0300-0000C2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7" name="TextBox 706">
          <a:extLst>
            <a:ext uri="{FF2B5EF4-FFF2-40B4-BE49-F238E27FC236}">
              <a16:creationId xmlns:a16="http://schemas.microsoft.com/office/drawing/2014/main" id="{00000000-0008-0000-0300-0000C3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8" name="TextBox 707">
          <a:extLst>
            <a:ext uri="{FF2B5EF4-FFF2-40B4-BE49-F238E27FC236}">
              <a16:creationId xmlns:a16="http://schemas.microsoft.com/office/drawing/2014/main" id="{00000000-0008-0000-0300-0000C4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9" name="TextBox 708">
          <a:extLst>
            <a:ext uri="{FF2B5EF4-FFF2-40B4-BE49-F238E27FC236}">
              <a16:creationId xmlns:a16="http://schemas.microsoft.com/office/drawing/2014/main" id="{00000000-0008-0000-0300-0000C5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0" name="TextBox 709">
          <a:extLst>
            <a:ext uri="{FF2B5EF4-FFF2-40B4-BE49-F238E27FC236}">
              <a16:creationId xmlns:a16="http://schemas.microsoft.com/office/drawing/2014/main" id="{00000000-0008-0000-0300-0000C6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1" name="TextBox 710">
          <a:extLst>
            <a:ext uri="{FF2B5EF4-FFF2-40B4-BE49-F238E27FC236}">
              <a16:creationId xmlns:a16="http://schemas.microsoft.com/office/drawing/2014/main" id="{00000000-0008-0000-0300-0000C7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2" name="TextBox 711">
          <a:extLst>
            <a:ext uri="{FF2B5EF4-FFF2-40B4-BE49-F238E27FC236}">
              <a16:creationId xmlns:a16="http://schemas.microsoft.com/office/drawing/2014/main" id="{00000000-0008-0000-0300-0000C8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3" name="TextBox 712">
          <a:extLst>
            <a:ext uri="{FF2B5EF4-FFF2-40B4-BE49-F238E27FC236}">
              <a16:creationId xmlns:a16="http://schemas.microsoft.com/office/drawing/2014/main" id="{00000000-0008-0000-0300-0000C9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4" name="TextBox 713">
          <a:extLst>
            <a:ext uri="{FF2B5EF4-FFF2-40B4-BE49-F238E27FC236}">
              <a16:creationId xmlns:a16="http://schemas.microsoft.com/office/drawing/2014/main" id="{00000000-0008-0000-0300-0000CA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5" name="TextBox 714">
          <a:extLst>
            <a:ext uri="{FF2B5EF4-FFF2-40B4-BE49-F238E27FC236}">
              <a16:creationId xmlns:a16="http://schemas.microsoft.com/office/drawing/2014/main" id="{00000000-0008-0000-0300-0000CB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6" name="TextBox 715">
          <a:extLst>
            <a:ext uri="{FF2B5EF4-FFF2-40B4-BE49-F238E27FC236}">
              <a16:creationId xmlns:a16="http://schemas.microsoft.com/office/drawing/2014/main" id="{00000000-0008-0000-0300-0000CC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7" name="TextBox 716">
          <a:extLst>
            <a:ext uri="{FF2B5EF4-FFF2-40B4-BE49-F238E27FC236}">
              <a16:creationId xmlns:a16="http://schemas.microsoft.com/office/drawing/2014/main" id="{00000000-0008-0000-0300-0000CD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8" name="TextBox 717">
          <a:extLst>
            <a:ext uri="{FF2B5EF4-FFF2-40B4-BE49-F238E27FC236}">
              <a16:creationId xmlns:a16="http://schemas.microsoft.com/office/drawing/2014/main" id="{00000000-0008-0000-0300-0000CE02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9" name="TextBox 718">
          <a:extLst>
            <a:ext uri="{FF2B5EF4-FFF2-40B4-BE49-F238E27FC236}">
              <a16:creationId xmlns:a16="http://schemas.microsoft.com/office/drawing/2014/main" id="{00000000-0008-0000-0300-0000CF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0" name="TextBox 719">
          <a:extLst>
            <a:ext uri="{FF2B5EF4-FFF2-40B4-BE49-F238E27FC236}">
              <a16:creationId xmlns:a16="http://schemas.microsoft.com/office/drawing/2014/main" id="{00000000-0008-0000-0300-0000D0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1" name="TextBox 720">
          <a:extLst>
            <a:ext uri="{FF2B5EF4-FFF2-40B4-BE49-F238E27FC236}">
              <a16:creationId xmlns:a16="http://schemas.microsoft.com/office/drawing/2014/main" id="{00000000-0008-0000-0300-0000D1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2" name="TextBox 721">
          <a:extLst>
            <a:ext uri="{FF2B5EF4-FFF2-40B4-BE49-F238E27FC236}">
              <a16:creationId xmlns:a16="http://schemas.microsoft.com/office/drawing/2014/main" id="{00000000-0008-0000-0300-0000D2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3" name="TextBox 722">
          <a:extLst>
            <a:ext uri="{FF2B5EF4-FFF2-40B4-BE49-F238E27FC236}">
              <a16:creationId xmlns:a16="http://schemas.microsoft.com/office/drawing/2014/main" id="{00000000-0008-0000-0300-0000D3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4" name="TextBox 723">
          <a:extLst>
            <a:ext uri="{FF2B5EF4-FFF2-40B4-BE49-F238E27FC236}">
              <a16:creationId xmlns:a16="http://schemas.microsoft.com/office/drawing/2014/main" id="{00000000-0008-0000-0300-0000D4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5" name="TextBox 724">
          <a:extLst>
            <a:ext uri="{FF2B5EF4-FFF2-40B4-BE49-F238E27FC236}">
              <a16:creationId xmlns:a16="http://schemas.microsoft.com/office/drawing/2014/main" id="{00000000-0008-0000-0300-0000D5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6" name="TextBox 725">
          <a:extLst>
            <a:ext uri="{FF2B5EF4-FFF2-40B4-BE49-F238E27FC236}">
              <a16:creationId xmlns:a16="http://schemas.microsoft.com/office/drawing/2014/main" id="{00000000-0008-0000-0300-0000D6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7" name="TextBox 726">
          <a:extLst>
            <a:ext uri="{FF2B5EF4-FFF2-40B4-BE49-F238E27FC236}">
              <a16:creationId xmlns:a16="http://schemas.microsoft.com/office/drawing/2014/main" id="{00000000-0008-0000-0300-0000D7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8" name="TextBox 727">
          <a:extLst>
            <a:ext uri="{FF2B5EF4-FFF2-40B4-BE49-F238E27FC236}">
              <a16:creationId xmlns:a16="http://schemas.microsoft.com/office/drawing/2014/main" id="{00000000-0008-0000-0300-0000D8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9" name="TextBox 728">
          <a:extLst>
            <a:ext uri="{FF2B5EF4-FFF2-40B4-BE49-F238E27FC236}">
              <a16:creationId xmlns:a16="http://schemas.microsoft.com/office/drawing/2014/main" id="{00000000-0008-0000-0300-0000D9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0" name="TextBox 729">
          <a:extLst>
            <a:ext uri="{FF2B5EF4-FFF2-40B4-BE49-F238E27FC236}">
              <a16:creationId xmlns:a16="http://schemas.microsoft.com/office/drawing/2014/main" id="{00000000-0008-0000-0300-0000DA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1" name="TextBox 730">
          <a:extLst>
            <a:ext uri="{FF2B5EF4-FFF2-40B4-BE49-F238E27FC236}">
              <a16:creationId xmlns:a16="http://schemas.microsoft.com/office/drawing/2014/main" id="{00000000-0008-0000-0300-0000DB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2" name="TextBox 731">
          <a:extLst>
            <a:ext uri="{FF2B5EF4-FFF2-40B4-BE49-F238E27FC236}">
              <a16:creationId xmlns:a16="http://schemas.microsoft.com/office/drawing/2014/main" id="{00000000-0008-0000-0300-0000DC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3" name="TextBox 732">
          <a:extLst>
            <a:ext uri="{FF2B5EF4-FFF2-40B4-BE49-F238E27FC236}">
              <a16:creationId xmlns:a16="http://schemas.microsoft.com/office/drawing/2014/main" id="{00000000-0008-0000-0300-0000DD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4" name="TextBox 733">
          <a:extLst>
            <a:ext uri="{FF2B5EF4-FFF2-40B4-BE49-F238E27FC236}">
              <a16:creationId xmlns:a16="http://schemas.microsoft.com/office/drawing/2014/main" id="{00000000-0008-0000-0300-0000DE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5" name="TextBox 734">
          <a:extLst>
            <a:ext uri="{FF2B5EF4-FFF2-40B4-BE49-F238E27FC236}">
              <a16:creationId xmlns:a16="http://schemas.microsoft.com/office/drawing/2014/main" id="{00000000-0008-0000-0300-0000DF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6" name="TextBox 735">
          <a:extLst>
            <a:ext uri="{FF2B5EF4-FFF2-40B4-BE49-F238E27FC236}">
              <a16:creationId xmlns:a16="http://schemas.microsoft.com/office/drawing/2014/main" id="{00000000-0008-0000-0300-0000E002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7" name="TextBox 736">
          <a:extLst>
            <a:ext uri="{FF2B5EF4-FFF2-40B4-BE49-F238E27FC236}">
              <a16:creationId xmlns:a16="http://schemas.microsoft.com/office/drawing/2014/main" id="{00000000-0008-0000-0300-0000E1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8" name="TextBox 737">
          <a:extLst>
            <a:ext uri="{FF2B5EF4-FFF2-40B4-BE49-F238E27FC236}">
              <a16:creationId xmlns:a16="http://schemas.microsoft.com/office/drawing/2014/main" id="{00000000-0008-0000-0300-0000E2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9" name="TextBox 738">
          <a:extLst>
            <a:ext uri="{FF2B5EF4-FFF2-40B4-BE49-F238E27FC236}">
              <a16:creationId xmlns:a16="http://schemas.microsoft.com/office/drawing/2014/main" id="{00000000-0008-0000-0300-0000E3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0" name="TextBox 739">
          <a:extLst>
            <a:ext uri="{FF2B5EF4-FFF2-40B4-BE49-F238E27FC236}">
              <a16:creationId xmlns:a16="http://schemas.microsoft.com/office/drawing/2014/main" id="{00000000-0008-0000-0300-0000E4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1" name="TextBox 740">
          <a:extLst>
            <a:ext uri="{FF2B5EF4-FFF2-40B4-BE49-F238E27FC236}">
              <a16:creationId xmlns:a16="http://schemas.microsoft.com/office/drawing/2014/main" id="{00000000-0008-0000-0300-0000E5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2" name="TextBox 741">
          <a:extLst>
            <a:ext uri="{FF2B5EF4-FFF2-40B4-BE49-F238E27FC236}">
              <a16:creationId xmlns:a16="http://schemas.microsoft.com/office/drawing/2014/main" id="{00000000-0008-0000-0300-0000E6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3" name="TextBox 742">
          <a:extLst>
            <a:ext uri="{FF2B5EF4-FFF2-40B4-BE49-F238E27FC236}">
              <a16:creationId xmlns:a16="http://schemas.microsoft.com/office/drawing/2014/main" id="{00000000-0008-0000-0300-0000E7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4" name="TextBox 743">
          <a:extLst>
            <a:ext uri="{FF2B5EF4-FFF2-40B4-BE49-F238E27FC236}">
              <a16:creationId xmlns:a16="http://schemas.microsoft.com/office/drawing/2014/main" id="{00000000-0008-0000-0300-0000E8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5" name="TextBox 744">
          <a:extLst>
            <a:ext uri="{FF2B5EF4-FFF2-40B4-BE49-F238E27FC236}">
              <a16:creationId xmlns:a16="http://schemas.microsoft.com/office/drawing/2014/main" id="{00000000-0008-0000-0300-0000E9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6" name="TextBox 745">
          <a:extLst>
            <a:ext uri="{FF2B5EF4-FFF2-40B4-BE49-F238E27FC236}">
              <a16:creationId xmlns:a16="http://schemas.microsoft.com/office/drawing/2014/main" id="{00000000-0008-0000-0300-0000EA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7" name="TextBox 746">
          <a:extLst>
            <a:ext uri="{FF2B5EF4-FFF2-40B4-BE49-F238E27FC236}">
              <a16:creationId xmlns:a16="http://schemas.microsoft.com/office/drawing/2014/main" id="{00000000-0008-0000-0300-0000EB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8" name="TextBox 747">
          <a:extLst>
            <a:ext uri="{FF2B5EF4-FFF2-40B4-BE49-F238E27FC236}">
              <a16:creationId xmlns:a16="http://schemas.microsoft.com/office/drawing/2014/main" id="{00000000-0008-0000-0300-0000EC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9" name="TextBox 748">
          <a:extLst>
            <a:ext uri="{FF2B5EF4-FFF2-40B4-BE49-F238E27FC236}">
              <a16:creationId xmlns:a16="http://schemas.microsoft.com/office/drawing/2014/main" id="{00000000-0008-0000-0300-0000ED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0" name="TextBox 749">
          <a:extLst>
            <a:ext uri="{FF2B5EF4-FFF2-40B4-BE49-F238E27FC236}">
              <a16:creationId xmlns:a16="http://schemas.microsoft.com/office/drawing/2014/main" id="{00000000-0008-0000-0300-0000EE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1" name="TextBox 750">
          <a:extLst>
            <a:ext uri="{FF2B5EF4-FFF2-40B4-BE49-F238E27FC236}">
              <a16:creationId xmlns:a16="http://schemas.microsoft.com/office/drawing/2014/main" id="{00000000-0008-0000-0300-0000EF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2" name="TextBox 751">
          <a:extLst>
            <a:ext uri="{FF2B5EF4-FFF2-40B4-BE49-F238E27FC236}">
              <a16:creationId xmlns:a16="http://schemas.microsoft.com/office/drawing/2014/main" id="{00000000-0008-0000-0300-0000F0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3" name="TextBox 752">
          <a:extLst>
            <a:ext uri="{FF2B5EF4-FFF2-40B4-BE49-F238E27FC236}">
              <a16:creationId xmlns:a16="http://schemas.microsoft.com/office/drawing/2014/main" id="{00000000-0008-0000-0300-0000F1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4" name="TextBox 753">
          <a:extLst>
            <a:ext uri="{FF2B5EF4-FFF2-40B4-BE49-F238E27FC236}">
              <a16:creationId xmlns:a16="http://schemas.microsoft.com/office/drawing/2014/main" id="{00000000-0008-0000-0300-0000F202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5" name="TextBox 754">
          <a:extLst>
            <a:ext uri="{FF2B5EF4-FFF2-40B4-BE49-F238E27FC236}">
              <a16:creationId xmlns:a16="http://schemas.microsoft.com/office/drawing/2014/main" id="{00000000-0008-0000-0300-0000F3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6" name="TextBox 755">
          <a:extLst>
            <a:ext uri="{FF2B5EF4-FFF2-40B4-BE49-F238E27FC236}">
              <a16:creationId xmlns:a16="http://schemas.microsoft.com/office/drawing/2014/main" id="{00000000-0008-0000-0300-0000F4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7" name="TextBox 756">
          <a:extLst>
            <a:ext uri="{FF2B5EF4-FFF2-40B4-BE49-F238E27FC236}">
              <a16:creationId xmlns:a16="http://schemas.microsoft.com/office/drawing/2014/main" id="{00000000-0008-0000-0300-0000F5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8" name="TextBox 757">
          <a:extLst>
            <a:ext uri="{FF2B5EF4-FFF2-40B4-BE49-F238E27FC236}">
              <a16:creationId xmlns:a16="http://schemas.microsoft.com/office/drawing/2014/main" id="{00000000-0008-0000-0300-0000F6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9" name="TextBox 758">
          <a:extLst>
            <a:ext uri="{FF2B5EF4-FFF2-40B4-BE49-F238E27FC236}">
              <a16:creationId xmlns:a16="http://schemas.microsoft.com/office/drawing/2014/main" id="{00000000-0008-0000-0300-0000F7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0" name="TextBox 759">
          <a:extLst>
            <a:ext uri="{FF2B5EF4-FFF2-40B4-BE49-F238E27FC236}">
              <a16:creationId xmlns:a16="http://schemas.microsoft.com/office/drawing/2014/main" id="{00000000-0008-0000-0300-0000F8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1" name="TextBox 760">
          <a:extLst>
            <a:ext uri="{FF2B5EF4-FFF2-40B4-BE49-F238E27FC236}">
              <a16:creationId xmlns:a16="http://schemas.microsoft.com/office/drawing/2014/main" id="{00000000-0008-0000-0300-0000F9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2" name="TextBox 761">
          <a:extLst>
            <a:ext uri="{FF2B5EF4-FFF2-40B4-BE49-F238E27FC236}">
              <a16:creationId xmlns:a16="http://schemas.microsoft.com/office/drawing/2014/main" id="{00000000-0008-0000-0300-0000FA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3" name="TextBox 762">
          <a:extLst>
            <a:ext uri="{FF2B5EF4-FFF2-40B4-BE49-F238E27FC236}">
              <a16:creationId xmlns:a16="http://schemas.microsoft.com/office/drawing/2014/main" id="{00000000-0008-0000-0300-0000FB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4" name="TextBox 763">
          <a:extLst>
            <a:ext uri="{FF2B5EF4-FFF2-40B4-BE49-F238E27FC236}">
              <a16:creationId xmlns:a16="http://schemas.microsoft.com/office/drawing/2014/main" id="{00000000-0008-0000-0300-0000FC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5" name="TextBox 764">
          <a:extLst>
            <a:ext uri="{FF2B5EF4-FFF2-40B4-BE49-F238E27FC236}">
              <a16:creationId xmlns:a16="http://schemas.microsoft.com/office/drawing/2014/main" id="{00000000-0008-0000-0300-0000FD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6" name="TextBox 765">
          <a:extLst>
            <a:ext uri="{FF2B5EF4-FFF2-40B4-BE49-F238E27FC236}">
              <a16:creationId xmlns:a16="http://schemas.microsoft.com/office/drawing/2014/main" id="{00000000-0008-0000-0300-0000FE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7" name="TextBox 766">
          <a:extLst>
            <a:ext uri="{FF2B5EF4-FFF2-40B4-BE49-F238E27FC236}">
              <a16:creationId xmlns:a16="http://schemas.microsoft.com/office/drawing/2014/main" id="{00000000-0008-0000-0300-0000FF02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8" name="TextBox 767">
          <a:extLst>
            <a:ext uri="{FF2B5EF4-FFF2-40B4-BE49-F238E27FC236}">
              <a16:creationId xmlns:a16="http://schemas.microsoft.com/office/drawing/2014/main" id="{00000000-0008-0000-0300-00000003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9" name="TextBox 768">
          <a:extLst>
            <a:ext uri="{FF2B5EF4-FFF2-40B4-BE49-F238E27FC236}">
              <a16:creationId xmlns:a16="http://schemas.microsoft.com/office/drawing/2014/main" id="{00000000-0008-0000-0300-00000103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0" name="TextBox 769">
          <a:extLst>
            <a:ext uri="{FF2B5EF4-FFF2-40B4-BE49-F238E27FC236}">
              <a16:creationId xmlns:a16="http://schemas.microsoft.com/office/drawing/2014/main" id="{00000000-0008-0000-0300-00000203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1" name="TextBox 770">
          <a:extLst>
            <a:ext uri="{FF2B5EF4-FFF2-40B4-BE49-F238E27FC236}">
              <a16:creationId xmlns:a16="http://schemas.microsoft.com/office/drawing/2014/main" id="{00000000-0008-0000-0300-00000303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2" name="TextBox 771">
          <a:extLst>
            <a:ext uri="{FF2B5EF4-FFF2-40B4-BE49-F238E27FC236}">
              <a16:creationId xmlns:a16="http://schemas.microsoft.com/office/drawing/2014/main" id="{00000000-0008-0000-0300-00000403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3" name="TextBox 772">
          <a:extLst>
            <a:ext uri="{FF2B5EF4-FFF2-40B4-BE49-F238E27FC236}">
              <a16:creationId xmlns:a16="http://schemas.microsoft.com/office/drawing/2014/main" id="{00000000-0008-0000-0300-000005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4" name="TextBox 773">
          <a:extLst>
            <a:ext uri="{FF2B5EF4-FFF2-40B4-BE49-F238E27FC236}">
              <a16:creationId xmlns:a16="http://schemas.microsoft.com/office/drawing/2014/main" id="{00000000-0008-0000-0300-000006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5" name="TextBox 774">
          <a:extLst>
            <a:ext uri="{FF2B5EF4-FFF2-40B4-BE49-F238E27FC236}">
              <a16:creationId xmlns:a16="http://schemas.microsoft.com/office/drawing/2014/main" id="{00000000-0008-0000-0300-000007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6" name="TextBox 775">
          <a:extLst>
            <a:ext uri="{FF2B5EF4-FFF2-40B4-BE49-F238E27FC236}">
              <a16:creationId xmlns:a16="http://schemas.microsoft.com/office/drawing/2014/main" id="{00000000-0008-0000-0300-000008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7" name="TextBox 776">
          <a:extLst>
            <a:ext uri="{FF2B5EF4-FFF2-40B4-BE49-F238E27FC236}">
              <a16:creationId xmlns:a16="http://schemas.microsoft.com/office/drawing/2014/main" id="{00000000-0008-0000-0300-000009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8" name="TextBox 777">
          <a:extLst>
            <a:ext uri="{FF2B5EF4-FFF2-40B4-BE49-F238E27FC236}">
              <a16:creationId xmlns:a16="http://schemas.microsoft.com/office/drawing/2014/main" id="{00000000-0008-0000-0300-00000A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9" name="TextBox 778">
          <a:extLst>
            <a:ext uri="{FF2B5EF4-FFF2-40B4-BE49-F238E27FC236}">
              <a16:creationId xmlns:a16="http://schemas.microsoft.com/office/drawing/2014/main" id="{00000000-0008-0000-0300-00000B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0" name="TextBox 779">
          <a:extLst>
            <a:ext uri="{FF2B5EF4-FFF2-40B4-BE49-F238E27FC236}">
              <a16:creationId xmlns:a16="http://schemas.microsoft.com/office/drawing/2014/main" id="{00000000-0008-0000-0300-00000C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1" name="TextBox 780">
          <a:extLst>
            <a:ext uri="{FF2B5EF4-FFF2-40B4-BE49-F238E27FC236}">
              <a16:creationId xmlns:a16="http://schemas.microsoft.com/office/drawing/2014/main" id="{00000000-0008-0000-0300-00000D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2" name="TextBox 781">
          <a:extLst>
            <a:ext uri="{FF2B5EF4-FFF2-40B4-BE49-F238E27FC236}">
              <a16:creationId xmlns:a16="http://schemas.microsoft.com/office/drawing/2014/main" id="{00000000-0008-0000-0300-00000E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3" name="TextBox 782">
          <a:extLst>
            <a:ext uri="{FF2B5EF4-FFF2-40B4-BE49-F238E27FC236}">
              <a16:creationId xmlns:a16="http://schemas.microsoft.com/office/drawing/2014/main" id="{00000000-0008-0000-0300-00000F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4" name="TextBox 783">
          <a:extLst>
            <a:ext uri="{FF2B5EF4-FFF2-40B4-BE49-F238E27FC236}">
              <a16:creationId xmlns:a16="http://schemas.microsoft.com/office/drawing/2014/main" id="{00000000-0008-0000-0300-000010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5" name="TextBox 784">
          <a:extLst>
            <a:ext uri="{FF2B5EF4-FFF2-40B4-BE49-F238E27FC236}">
              <a16:creationId xmlns:a16="http://schemas.microsoft.com/office/drawing/2014/main" id="{00000000-0008-0000-0300-000011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6" name="TextBox 785">
          <a:extLst>
            <a:ext uri="{FF2B5EF4-FFF2-40B4-BE49-F238E27FC236}">
              <a16:creationId xmlns:a16="http://schemas.microsoft.com/office/drawing/2014/main" id="{00000000-0008-0000-0300-000012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7" name="TextBox 786">
          <a:extLst>
            <a:ext uri="{FF2B5EF4-FFF2-40B4-BE49-F238E27FC236}">
              <a16:creationId xmlns:a16="http://schemas.microsoft.com/office/drawing/2014/main" id="{00000000-0008-0000-0300-000013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8" name="TextBox 787">
          <a:extLst>
            <a:ext uri="{FF2B5EF4-FFF2-40B4-BE49-F238E27FC236}">
              <a16:creationId xmlns:a16="http://schemas.microsoft.com/office/drawing/2014/main" id="{00000000-0008-0000-0300-000014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9" name="TextBox 788">
          <a:extLst>
            <a:ext uri="{FF2B5EF4-FFF2-40B4-BE49-F238E27FC236}">
              <a16:creationId xmlns:a16="http://schemas.microsoft.com/office/drawing/2014/main" id="{00000000-0008-0000-0300-000015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0" name="TextBox 789">
          <a:extLst>
            <a:ext uri="{FF2B5EF4-FFF2-40B4-BE49-F238E27FC236}">
              <a16:creationId xmlns:a16="http://schemas.microsoft.com/office/drawing/2014/main" id="{00000000-0008-0000-0300-00001603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1" name="TextBox 790">
          <a:extLst>
            <a:ext uri="{FF2B5EF4-FFF2-40B4-BE49-F238E27FC236}">
              <a16:creationId xmlns:a16="http://schemas.microsoft.com/office/drawing/2014/main" id="{00000000-0008-0000-0300-000017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2" name="TextBox 791">
          <a:extLst>
            <a:ext uri="{FF2B5EF4-FFF2-40B4-BE49-F238E27FC236}">
              <a16:creationId xmlns:a16="http://schemas.microsoft.com/office/drawing/2014/main" id="{00000000-0008-0000-0300-000018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3" name="TextBox 792">
          <a:extLst>
            <a:ext uri="{FF2B5EF4-FFF2-40B4-BE49-F238E27FC236}">
              <a16:creationId xmlns:a16="http://schemas.microsoft.com/office/drawing/2014/main" id="{00000000-0008-0000-0300-000019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4" name="TextBox 793">
          <a:extLst>
            <a:ext uri="{FF2B5EF4-FFF2-40B4-BE49-F238E27FC236}">
              <a16:creationId xmlns:a16="http://schemas.microsoft.com/office/drawing/2014/main" id="{00000000-0008-0000-0300-00001A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5" name="TextBox 794">
          <a:extLst>
            <a:ext uri="{FF2B5EF4-FFF2-40B4-BE49-F238E27FC236}">
              <a16:creationId xmlns:a16="http://schemas.microsoft.com/office/drawing/2014/main" id="{00000000-0008-0000-0300-00001B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6" name="TextBox 795">
          <a:extLst>
            <a:ext uri="{FF2B5EF4-FFF2-40B4-BE49-F238E27FC236}">
              <a16:creationId xmlns:a16="http://schemas.microsoft.com/office/drawing/2014/main" id="{00000000-0008-0000-0300-00001C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7" name="TextBox 796">
          <a:extLst>
            <a:ext uri="{FF2B5EF4-FFF2-40B4-BE49-F238E27FC236}">
              <a16:creationId xmlns:a16="http://schemas.microsoft.com/office/drawing/2014/main" id="{00000000-0008-0000-0300-00001D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8" name="TextBox 797">
          <a:extLst>
            <a:ext uri="{FF2B5EF4-FFF2-40B4-BE49-F238E27FC236}">
              <a16:creationId xmlns:a16="http://schemas.microsoft.com/office/drawing/2014/main" id="{00000000-0008-0000-0300-00001E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9" name="TextBox 798">
          <a:extLst>
            <a:ext uri="{FF2B5EF4-FFF2-40B4-BE49-F238E27FC236}">
              <a16:creationId xmlns:a16="http://schemas.microsoft.com/office/drawing/2014/main" id="{00000000-0008-0000-0300-00001F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0" name="TextBox 799">
          <a:extLst>
            <a:ext uri="{FF2B5EF4-FFF2-40B4-BE49-F238E27FC236}">
              <a16:creationId xmlns:a16="http://schemas.microsoft.com/office/drawing/2014/main" id="{00000000-0008-0000-0300-000020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1" name="TextBox 800">
          <a:extLst>
            <a:ext uri="{FF2B5EF4-FFF2-40B4-BE49-F238E27FC236}">
              <a16:creationId xmlns:a16="http://schemas.microsoft.com/office/drawing/2014/main" id="{00000000-0008-0000-0300-000021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2" name="TextBox 801">
          <a:extLst>
            <a:ext uri="{FF2B5EF4-FFF2-40B4-BE49-F238E27FC236}">
              <a16:creationId xmlns:a16="http://schemas.microsoft.com/office/drawing/2014/main" id="{00000000-0008-0000-0300-000022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3" name="TextBox 802">
          <a:extLst>
            <a:ext uri="{FF2B5EF4-FFF2-40B4-BE49-F238E27FC236}">
              <a16:creationId xmlns:a16="http://schemas.microsoft.com/office/drawing/2014/main" id="{00000000-0008-0000-0300-000023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4" name="TextBox 803">
          <a:extLst>
            <a:ext uri="{FF2B5EF4-FFF2-40B4-BE49-F238E27FC236}">
              <a16:creationId xmlns:a16="http://schemas.microsoft.com/office/drawing/2014/main" id="{00000000-0008-0000-0300-000024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5" name="TextBox 804">
          <a:extLst>
            <a:ext uri="{FF2B5EF4-FFF2-40B4-BE49-F238E27FC236}">
              <a16:creationId xmlns:a16="http://schemas.microsoft.com/office/drawing/2014/main" id="{00000000-0008-0000-0300-000025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6" name="TextBox 805">
          <a:extLst>
            <a:ext uri="{FF2B5EF4-FFF2-40B4-BE49-F238E27FC236}">
              <a16:creationId xmlns:a16="http://schemas.microsoft.com/office/drawing/2014/main" id="{00000000-0008-0000-0300-000026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7" name="TextBox 806">
          <a:extLst>
            <a:ext uri="{FF2B5EF4-FFF2-40B4-BE49-F238E27FC236}">
              <a16:creationId xmlns:a16="http://schemas.microsoft.com/office/drawing/2014/main" id="{00000000-0008-0000-0300-000027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8" name="TextBox 807">
          <a:extLst>
            <a:ext uri="{FF2B5EF4-FFF2-40B4-BE49-F238E27FC236}">
              <a16:creationId xmlns:a16="http://schemas.microsoft.com/office/drawing/2014/main" id="{00000000-0008-0000-0300-00002803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9" name="TextBox 808">
          <a:extLst>
            <a:ext uri="{FF2B5EF4-FFF2-40B4-BE49-F238E27FC236}">
              <a16:creationId xmlns:a16="http://schemas.microsoft.com/office/drawing/2014/main" id="{00000000-0008-0000-0300-000029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0" name="TextBox 809">
          <a:extLst>
            <a:ext uri="{FF2B5EF4-FFF2-40B4-BE49-F238E27FC236}">
              <a16:creationId xmlns:a16="http://schemas.microsoft.com/office/drawing/2014/main" id="{00000000-0008-0000-0300-00002A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1" name="TextBox 810">
          <a:extLst>
            <a:ext uri="{FF2B5EF4-FFF2-40B4-BE49-F238E27FC236}">
              <a16:creationId xmlns:a16="http://schemas.microsoft.com/office/drawing/2014/main" id="{00000000-0008-0000-0300-00002B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2" name="TextBox 811">
          <a:extLst>
            <a:ext uri="{FF2B5EF4-FFF2-40B4-BE49-F238E27FC236}">
              <a16:creationId xmlns:a16="http://schemas.microsoft.com/office/drawing/2014/main" id="{00000000-0008-0000-0300-00002C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3" name="TextBox 812">
          <a:extLst>
            <a:ext uri="{FF2B5EF4-FFF2-40B4-BE49-F238E27FC236}">
              <a16:creationId xmlns:a16="http://schemas.microsoft.com/office/drawing/2014/main" id="{00000000-0008-0000-0300-00002D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4" name="TextBox 813">
          <a:extLst>
            <a:ext uri="{FF2B5EF4-FFF2-40B4-BE49-F238E27FC236}">
              <a16:creationId xmlns:a16="http://schemas.microsoft.com/office/drawing/2014/main" id="{00000000-0008-0000-0300-00002E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5" name="TextBox 814">
          <a:extLst>
            <a:ext uri="{FF2B5EF4-FFF2-40B4-BE49-F238E27FC236}">
              <a16:creationId xmlns:a16="http://schemas.microsoft.com/office/drawing/2014/main" id="{00000000-0008-0000-0300-00002F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6" name="TextBox 815">
          <a:extLst>
            <a:ext uri="{FF2B5EF4-FFF2-40B4-BE49-F238E27FC236}">
              <a16:creationId xmlns:a16="http://schemas.microsoft.com/office/drawing/2014/main" id="{00000000-0008-0000-0300-000030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7" name="TextBox 816">
          <a:extLst>
            <a:ext uri="{FF2B5EF4-FFF2-40B4-BE49-F238E27FC236}">
              <a16:creationId xmlns:a16="http://schemas.microsoft.com/office/drawing/2014/main" id="{00000000-0008-0000-0300-000031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8" name="TextBox 817">
          <a:extLst>
            <a:ext uri="{FF2B5EF4-FFF2-40B4-BE49-F238E27FC236}">
              <a16:creationId xmlns:a16="http://schemas.microsoft.com/office/drawing/2014/main" id="{00000000-0008-0000-0300-000032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9" name="TextBox 818">
          <a:extLst>
            <a:ext uri="{FF2B5EF4-FFF2-40B4-BE49-F238E27FC236}">
              <a16:creationId xmlns:a16="http://schemas.microsoft.com/office/drawing/2014/main" id="{00000000-0008-0000-0300-000033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0" name="TextBox 819">
          <a:extLst>
            <a:ext uri="{FF2B5EF4-FFF2-40B4-BE49-F238E27FC236}">
              <a16:creationId xmlns:a16="http://schemas.microsoft.com/office/drawing/2014/main" id="{00000000-0008-0000-0300-000034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1" name="TextBox 820">
          <a:extLst>
            <a:ext uri="{FF2B5EF4-FFF2-40B4-BE49-F238E27FC236}">
              <a16:creationId xmlns:a16="http://schemas.microsoft.com/office/drawing/2014/main" id="{00000000-0008-0000-0300-000035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2" name="TextBox 821">
          <a:extLst>
            <a:ext uri="{FF2B5EF4-FFF2-40B4-BE49-F238E27FC236}">
              <a16:creationId xmlns:a16="http://schemas.microsoft.com/office/drawing/2014/main" id="{00000000-0008-0000-0300-000036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3" name="TextBox 822">
          <a:extLst>
            <a:ext uri="{FF2B5EF4-FFF2-40B4-BE49-F238E27FC236}">
              <a16:creationId xmlns:a16="http://schemas.microsoft.com/office/drawing/2014/main" id="{00000000-0008-0000-0300-000037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4" name="TextBox 823">
          <a:extLst>
            <a:ext uri="{FF2B5EF4-FFF2-40B4-BE49-F238E27FC236}">
              <a16:creationId xmlns:a16="http://schemas.microsoft.com/office/drawing/2014/main" id="{00000000-0008-0000-0300-000038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5" name="TextBox 824">
          <a:extLst>
            <a:ext uri="{FF2B5EF4-FFF2-40B4-BE49-F238E27FC236}">
              <a16:creationId xmlns:a16="http://schemas.microsoft.com/office/drawing/2014/main" id="{00000000-0008-0000-0300-000039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6" name="TextBox 825">
          <a:extLst>
            <a:ext uri="{FF2B5EF4-FFF2-40B4-BE49-F238E27FC236}">
              <a16:creationId xmlns:a16="http://schemas.microsoft.com/office/drawing/2014/main" id="{00000000-0008-0000-0300-00003A03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7" name="TextBox 826">
          <a:extLst>
            <a:ext uri="{FF2B5EF4-FFF2-40B4-BE49-F238E27FC236}">
              <a16:creationId xmlns:a16="http://schemas.microsoft.com/office/drawing/2014/main" id="{00000000-0008-0000-0300-00003B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8" name="TextBox 827">
          <a:extLst>
            <a:ext uri="{FF2B5EF4-FFF2-40B4-BE49-F238E27FC236}">
              <a16:creationId xmlns:a16="http://schemas.microsoft.com/office/drawing/2014/main" id="{00000000-0008-0000-0300-00003C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9" name="TextBox 828">
          <a:extLst>
            <a:ext uri="{FF2B5EF4-FFF2-40B4-BE49-F238E27FC236}">
              <a16:creationId xmlns:a16="http://schemas.microsoft.com/office/drawing/2014/main" id="{00000000-0008-0000-0300-00003D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0" name="TextBox 829">
          <a:extLst>
            <a:ext uri="{FF2B5EF4-FFF2-40B4-BE49-F238E27FC236}">
              <a16:creationId xmlns:a16="http://schemas.microsoft.com/office/drawing/2014/main" id="{00000000-0008-0000-0300-00003E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1" name="TextBox 830">
          <a:extLst>
            <a:ext uri="{FF2B5EF4-FFF2-40B4-BE49-F238E27FC236}">
              <a16:creationId xmlns:a16="http://schemas.microsoft.com/office/drawing/2014/main" id="{00000000-0008-0000-0300-00003F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2" name="TextBox 831">
          <a:extLst>
            <a:ext uri="{FF2B5EF4-FFF2-40B4-BE49-F238E27FC236}">
              <a16:creationId xmlns:a16="http://schemas.microsoft.com/office/drawing/2014/main" id="{00000000-0008-0000-0300-000040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3" name="TextBox 832">
          <a:extLst>
            <a:ext uri="{FF2B5EF4-FFF2-40B4-BE49-F238E27FC236}">
              <a16:creationId xmlns:a16="http://schemas.microsoft.com/office/drawing/2014/main" id="{00000000-0008-0000-0300-000041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4" name="TextBox 833">
          <a:extLst>
            <a:ext uri="{FF2B5EF4-FFF2-40B4-BE49-F238E27FC236}">
              <a16:creationId xmlns:a16="http://schemas.microsoft.com/office/drawing/2014/main" id="{00000000-0008-0000-0300-000042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5" name="TextBox 834">
          <a:extLst>
            <a:ext uri="{FF2B5EF4-FFF2-40B4-BE49-F238E27FC236}">
              <a16:creationId xmlns:a16="http://schemas.microsoft.com/office/drawing/2014/main" id="{00000000-0008-0000-0300-000043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6" name="TextBox 835">
          <a:extLst>
            <a:ext uri="{FF2B5EF4-FFF2-40B4-BE49-F238E27FC236}">
              <a16:creationId xmlns:a16="http://schemas.microsoft.com/office/drawing/2014/main" id="{00000000-0008-0000-0300-000044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7" name="TextBox 836">
          <a:extLst>
            <a:ext uri="{FF2B5EF4-FFF2-40B4-BE49-F238E27FC236}">
              <a16:creationId xmlns:a16="http://schemas.microsoft.com/office/drawing/2014/main" id="{00000000-0008-0000-0300-000045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8" name="TextBox 837">
          <a:extLst>
            <a:ext uri="{FF2B5EF4-FFF2-40B4-BE49-F238E27FC236}">
              <a16:creationId xmlns:a16="http://schemas.microsoft.com/office/drawing/2014/main" id="{00000000-0008-0000-0300-000046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9" name="TextBox 838">
          <a:extLst>
            <a:ext uri="{FF2B5EF4-FFF2-40B4-BE49-F238E27FC236}">
              <a16:creationId xmlns:a16="http://schemas.microsoft.com/office/drawing/2014/main" id="{00000000-0008-0000-0300-000047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0" name="TextBox 839">
          <a:extLst>
            <a:ext uri="{FF2B5EF4-FFF2-40B4-BE49-F238E27FC236}">
              <a16:creationId xmlns:a16="http://schemas.microsoft.com/office/drawing/2014/main" id="{00000000-0008-0000-0300-000048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1" name="TextBox 840">
          <a:extLst>
            <a:ext uri="{FF2B5EF4-FFF2-40B4-BE49-F238E27FC236}">
              <a16:creationId xmlns:a16="http://schemas.microsoft.com/office/drawing/2014/main" id="{00000000-0008-0000-0300-000049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2" name="TextBox 841">
          <a:extLst>
            <a:ext uri="{FF2B5EF4-FFF2-40B4-BE49-F238E27FC236}">
              <a16:creationId xmlns:a16="http://schemas.microsoft.com/office/drawing/2014/main" id="{00000000-0008-0000-0300-00004A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3" name="TextBox 842">
          <a:extLst>
            <a:ext uri="{FF2B5EF4-FFF2-40B4-BE49-F238E27FC236}">
              <a16:creationId xmlns:a16="http://schemas.microsoft.com/office/drawing/2014/main" id="{00000000-0008-0000-0300-00004B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4" name="TextBox 843">
          <a:extLst>
            <a:ext uri="{FF2B5EF4-FFF2-40B4-BE49-F238E27FC236}">
              <a16:creationId xmlns:a16="http://schemas.microsoft.com/office/drawing/2014/main" id="{00000000-0008-0000-0300-00004C03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5" name="TextBox 844">
          <a:extLst>
            <a:ext uri="{FF2B5EF4-FFF2-40B4-BE49-F238E27FC236}">
              <a16:creationId xmlns:a16="http://schemas.microsoft.com/office/drawing/2014/main" id="{00000000-0008-0000-0300-00004D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6" name="TextBox 845">
          <a:extLst>
            <a:ext uri="{FF2B5EF4-FFF2-40B4-BE49-F238E27FC236}">
              <a16:creationId xmlns:a16="http://schemas.microsoft.com/office/drawing/2014/main" id="{00000000-0008-0000-0300-00004E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7" name="TextBox 846">
          <a:extLst>
            <a:ext uri="{FF2B5EF4-FFF2-40B4-BE49-F238E27FC236}">
              <a16:creationId xmlns:a16="http://schemas.microsoft.com/office/drawing/2014/main" id="{00000000-0008-0000-0300-00004F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8" name="TextBox 847">
          <a:extLst>
            <a:ext uri="{FF2B5EF4-FFF2-40B4-BE49-F238E27FC236}">
              <a16:creationId xmlns:a16="http://schemas.microsoft.com/office/drawing/2014/main" id="{00000000-0008-0000-0300-000050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9" name="TextBox 848">
          <a:extLst>
            <a:ext uri="{FF2B5EF4-FFF2-40B4-BE49-F238E27FC236}">
              <a16:creationId xmlns:a16="http://schemas.microsoft.com/office/drawing/2014/main" id="{00000000-0008-0000-0300-000051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0" name="TextBox 849">
          <a:extLst>
            <a:ext uri="{FF2B5EF4-FFF2-40B4-BE49-F238E27FC236}">
              <a16:creationId xmlns:a16="http://schemas.microsoft.com/office/drawing/2014/main" id="{00000000-0008-0000-0300-000052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1" name="TextBox 850">
          <a:extLst>
            <a:ext uri="{FF2B5EF4-FFF2-40B4-BE49-F238E27FC236}">
              <a16:creationId xmlns:a16="http://schemas.microsoft.com/office/drawing/2014/main" id="{00000000-0008-0000-0300-000053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2" name="TextBox 851">
          <a:extLst>
            <a:ext uri="{FF2B5EF4-FFF2-40B4-BE49-F238E27FC236}">
              <a16:creationId xmlns:a16="http://schemas.microsoft.com/office/drawing/2014/main" id="{00000000-0008-0000-0300-000054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3" name="TextBox 852">
          <a:extLst>
            <a:ext uri="{FF2B5EF4-FFF2-40B4-BE49-F238E27FC236}">
              <a16:creationId xmlns:a16="http://schemas.microsoft.com/office/drawing/2014/main" id="{00000000-0008-0000-0300-000055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4" name="TextBox 853">
          <a:extLst>
            <a:ext uri="{FF2B5EF4-FFF2-40B4-BE49-F238E27FC236}">
              <a16:creationId xmlns:a16="http://schemas.microsoft.com/office/drawing/2014/main" id="{00000000-0008-0000-0300-000056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5" name="TextBox 854">
          <a:extLst>
            <a:ext uri="{FF2B5EF4-FFF2-40B4-BE49-F238E27FC236}">
              <a16:creationId xmlns:a16="http://schemas.microsoft.com/office/drawing/2014/main" id="{00000000-0008-0000-0300-000057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6" name="TextBox 855">
          <a:extLst>
            <a:ext uri="{FF2B5EF4-FFF2-40B4-BE49-F238E27FC236}">
              <a16:creationId xmlns:a16="http://schemas.microsoft.com/office/drawing/2014/main" id="{00000000-0008-0000-0300-000058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7" name="TextBox 856">
          <a:extLst>
            <a:ext uri="{FF2B5EF4-FFF2-40B4-BE49-F238E27FC236}">
              <a16:creationId xmlns:a16="http://schemas.microsoft.com/office/drawing/2014/main" id="{00000000-0008-0000-0300-000059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8" name="TextBox 857">
          <a:extLst>
            <a:ext uri="{FF2B5EF4-FFF2-40B4-BE49-F238E27FC236}">
              <a16:creationId xmlns:a16="http://schemas.microsoft.com/office/drawing/2014/main" id="{00000000-0008-0000-0300-00005A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9" name="TextBox 858">
          <a:extLst>
            <a:ext uri="{FF2B5EF4-FFF2-40B4-BE49-F238E27FC236}">
              <a16:creationId xmlns:a16="http://schemas.microsoft.com/office/drawing/2014/main" id="{00000000-0008-0000-0300-00005B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0" name="TextBox 859">
          <a:extLst>
            <a:ext uri="{FF2B5EF4-FFF2-40B4-BE49-F238E27FC236}">
              <a16:creationId xmlns:a16="http://schemas.microsoft.com/office/drawing/2014/main" id="{00000000-0008-0000-0300-00005C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1" name="TextBox 860">
          <a:extLst>
            <a:ext uri="{FF2B5EF4-FFF2-40B4-BE49-F238E27FC236}">
              <a16:creationId xmlns:a16="http://schemas.microsoft.com/office/drawing/2014/main" id="{00000000-0008-0000-0300-00005D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2" name="TextBox 861">
          <a:extLst>
            <a:ext uri="{FF2B5EF4-FFF2-40B4-BE49-F238E27FC236}">
              <a16:creationId xmlns:a16="http://schemas.microsoft.com/office/drawing/2014/main" id="{00000000-0008-0000-0300-00005E03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3" name="TextBox 862">
          <a:extLst>
            <a:ext uri="{FF2B5EF4-FFF2-40B4-BE49-F238E27FC236}">
              <a16:creationId xmlns:a16="http://schemas.microsoft.com/office/drawing/2014/main" id="{00000000-0008-0000-0300-00005F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4" name="TextBox 863">
          <a:extLst>
            <a:ext uri="{FF2B5EF4-FFF2-40B4-BE49-F238E27FC236}">
              <a16:creationId xmlns:a16="http://schemas.microsoft.com/office/drawing/2014/main" id="{00000000-0008-0000-0300-000060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5" name="TextBox 864">
          <a:extLst>
            <a:ext uri="{FF2B5EF4-FFF2-40B4-BE49-F238E27FC236}">
              <a16:creationId xmlns:a16="http://schemas.microsoft.com/office/drawing/2014/main" id="{00000000-0008-0000-0300-000061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6" name="TextBox 865">
          <a:extLst>
            <a:ext uri="{FF2B5EF4-FFF2-40B4-BE49-F238E27FC236}">
              <a16:creationId xmlns:a16="http://schemas.microsoft.com/office/drawing/2014/main" id="{00000000-0008-0000-0300-000062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7" name="TextBox 866">
          <a:extLst>
            <a:ext uri="{FF2B5EF4-FFF2-40B4-BE49-F238E27FC236}">
              <a16:creationId xmlns:a16="http://schemas.microsoft.com/office/drawing/2014/main" id="{00000000-0008-0000-0300-000063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8" name="TextBox 867">
          <a:extLst>
            <a:ext uri="{FF2B5EF4-FFF2-40B4-BE49-F238E27FC236}">
              <a16:creationId xmlns:a16="http://schemas.microsoft.com/office/drawing/2014/main" id="{00000000-0008-0000-0300-000064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9" name="TextBox 868">
          <a:extLst>
            <a:ext uri="{FF2B5EF4-FFF2-40B4-BE49-F238E27FC236}">
              <a16:creationId xmlns:a16="http://schemas.microsoft.com/office/drawing/2014/main" id="{00000000-0008-0000-0300-000065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0" name="TextBox 869">
          <a:extLst>
            <a:ext uri="{FF2B5EF4-FFF2-40B4-BE49-F238E27FC236}">
              <a16:creationId xmlns:a16="http://schemas.microsoft.com/office/drawing/2014/main" id="{00000000-0008-0000-0300-000066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1" name="TextBox 870">
          <a:extLst>
            <a:ext uri="{FF2B5EF4-FFF2-40B4-BE49-F238E27FC236}">
              <a16:creationId xmlns:a16="http://schemas.microsoft.com/office/drawing/2014/main" id="{00000000-0008-0000-0300-000067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2" name="TextBox 871">
          <a:extLst>
            <a:ext uri="{FF2B5EF4-FFF2-40B4-BE49-F238E27FC236}">
              <a16:creationId xmlns:a16="http://schemas.microsoft.com/office/drawing/2014/main" id="{00000000-0008-0000-0300-000068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3" name="TextBox 872">
          <a:extLst>
            <a:ext uri="{FF2B5EF4-FFF2-40B4-BE49-F238E27FC236}">
              <a16:creationId xmlns:a16="http://schemas.microsoft.com/office/drawing/2014/main" id="{00000000-0008-0000-0300-000069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4" name="TextBox 873">
          <a:extLst>
            <a:ext uri="{FF2B5EF4-FFF2-40B4-BE49-F238E27FC236}">
              <a16:creationId xmlns:a16="http://schemas.microsoft.com/office/drawing/2014/main" id="{00000000-0008-0000-0300-00006A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5" name="TextBox 874">
          <a:extLst>
            <a:ext uri="{FF2B5EF4-FFF2-40B4-BE49-F238E27FC236}">
              <a16:creationId xmlns:a16="http://schemas.microsoft.com/office/drawing/2014/main" id="{00000000-0008-0000-0300-00006B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6" name="TextBox 875">
          <a:extLst>
            <a:ext uri="{FF2B5EF4-FFF2-40B4-BE49-F238E27FC236}">
              <a16:creationId xmlns:a16="http://schemas.microsoft.com/office/drawing/2014/main" id="{00000000-0008-0000-0300-00006C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7" name="TextBox 876">
          <a:extLst>
            <a:ext uri="{FF2B5EF4-FFF2-40B4-BE49-F238E27FC236}">
              <a16:creationId xmlns:a16="http://schemas.microsoft.com/office/drawing/2014/main" id="{00000000-0008-0000-0300-00006D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8" name="TextBox 877">
          <a:extLst>
            <a:ext uri="{FF2B5EF4-FFF2-40B4-BE49-F238E27FC236}">
              <a16:creationId xmlns:a16="http://schemas.microsoft.com/office/drawing/2014/main" id="{00000000-0008-0000-0300-00006E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9" name="TextBox 878">
          <a:extLst>
            <a:ext uri="{FF2B5EF4-FFF2-40B4-BE49-F238E27FC236}">
              <a16:creationId xmlns:a16="http://schemas.microsoft.com/office/drawing/2014/main" id="{00000000-0008-0000-0300-00006F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0" name="TextBox 879">
          <a:extLst>
            <a:ext uri="{FF2B5EF4-FFF2-40B4-BE49-F238E27FC236}">
              <a16:creationId xmlns:a16="http://schemas.microsoft.com/office/drawing/2014/main" id="{00000000-0008-0000-0300-00007003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1" name="TextBox 880">
          <a:extLst>
            <a:ext uri="{FF2B5EF4-FFF2-40B4-BE49-F238E27FC236}">
              <a16:creationId xmlns:a16="http://schemas.microsoft.com/office/drawing/2014/main" id="{00000000-0008-0000-0300-000071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2" name="TextBox 881">
          <a:extLst>
            <a:ext uri="{FF2B5EF4-FFF2-40B4-BE49-F238E27FC236}">
              <a16:creationId xmlns:a16="http://schemas.microsoft.com/office/drawing/2014/main" id="{00000000-0008-0000-0300-000072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3" name="TextBox 882">
          <a:extLst>
            <a:ext uri="{FF2B5EF4-FFF2-40B4-BE49-F238E27FC236}">
              <a16:creationId xmlns:a16="http://schemas.microsoft.com/office/drawing/2014/main" id="{00000000-0008-0000-0300-000073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4" name="TextBox 883">
          <a:extLst>
            <a:ext uri="{FF2B5EF4-FFF2-40B4-BE49-F238E27FC236}">
              <a16:creationId xmlns:a16="http://schemas.microsoft.com/office/drawing/2014/main" id="{00000000-0008-0000-0300-000074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5" name="TextBox 884">
          <a:extLst>
            <a:ext uri="{FF2B5EF4-FFF2-40B4-BE49-F238E27FC236}">
              <a16:creationId xmlns:a16="http://schemas.microsoft.com/office/drawing/2014/main" id="{00000000-0008-0000-0300-000075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6" name="TextBox 885">
          <a:extLst>
            <a:ext uri="{FF2B5EF4-FFF2-40B4-BE49-F238E27FC236}">
              <a16:creationId xmlns:a16="http://schemas.microsoft.com/office/drawing/2014/main" id="{00000000-0008-0000-0300-000076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7" name="TextBox 886">
          <a:extLst>
            <a:ext uri="{FF2B5EF4-FFF2-40B4-BE49-F238E27FC236}">
              <a16:creationId xmlns:a16="http://schemas.microsoft.com/office/drawing/2014/main" id="{00000000-0008-0000-0300-000077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8" name="TextBox 887">
          <a:extLst>
            <a:ext uri="{FF2B5EF4-FFF2-40B4-BE49-F238E27FC236}">
              <a16:creationId xmlns:a16="http://schemas.microsoft.com/office/drawing/2014/main" id="{00000000-0008-0000-0300-000078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9" name="TextBox 888">
          <a:extLst>
            <a:ext uri="{FF2B5EF4-FFF2-40B4-BE49-F238E27FC236}">
              <a16:creationId xmlns:a16="http://schemas.microsoft.com/office/drawing/2014/main" id="{00000000-0008-0000-0300-000079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0" name="TextBox 889">
          <a:extLst>
            <a:ext uri="{FF2B5EF4-FFF2-40B4-BE49-F238E27FC236}">
              <a16:creationId xmlns:a16="http://schemas.microsoft.com/office/drawing/2014/main" id="{00000000-0008-0000-0300-00007A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1" name="TextBox 890">
          <a:extLst>
            <a:ext uri="{FF2B5EF4-FFF2-40B4-BE49-F238E27FC236}">
              <a16:creationId xmlns:a16="http://schemas.microsoft.com/office/drawing/2014/main" id="{00000000-0008-0000-0300-00007B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2" name="TextBox 891">
          <a:extLst>
            <a:ext uri="{FF2B5EF4-FFF2-40B4-BE49-F238E27FC236}">
              <a16:creationId xmlns:a16="http://schemas.microsoft.com/office/drawing/2014/main" id="{00000000-0008-0000-0300-00007C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3" name="TextBox 892">
          <a:extLst>
            <a:ext uri="{FF2B5EF4-FFF2-40B4-BE49-F238E27FC236}">
              <a16:creationId xmlns:a16="http://schemas.microsoft.com/office/drawing/2014/main" id="{00000000-0008-0000-0300-00007D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4" name="TextBox 893">
          <a:extLst>
            <a:ext uri="{FF2B5EF4-FFF2-40B4-BE49-F238E27FC236}">
              <a16:creationId xmlns:a16="http://schemas.microsoft.com/office/drawing/2014/main" id="{00000000-0008-0000-0300-00007E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5" name="TextBox 894">
          <a:extLst>
            <a:ext uri="{FF2B5EF4-FFF2-40B4-BE49-F238E27FC236}">
              <a16:creationId xmlns:a16="http://schemas.microsoft.com/office/drawing/2014/main" id="{00000000-0008-0000-0300-00007F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6" name="TextBox 895">
          <a:extLst>
            <a:ext uri="{FF2B5EF4-FFF2-40B4-BE49-F238E27FC236}">
              <a16:creationId xmlns:a16="http://schemas.microsoft.com/office/drawing/2014/main" id="{00000000-0008-0000-0300-000080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7" name="TextBox 896">
          <a:extLst>
            <a:ext uri="{FF2B5EF4-FFF2-40B4-BE49-F238E27FC236}">
              <a16:creationId xmlns:a16="http://schemas.microsoft.com/office/drawing/2014/main" id="{00000000-0008-0000-0300-000081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8" name="TextBox 897">
          <a:extLst>
            <a:ext uri="{FF2B5EF4-FFF2-40B4-BE49-F238E27FC236}">
              <a16:creationId xmlns:a16="http://schemas.microsoft.com/office/drawing/2014/main" id="{00000000-0008-0000-0300-00008203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9" name="TextBox 898">
          <a:extLst>
            <a:ext uri="{FF2B5EF4-FFF2-40B4-BE49-F238E27FC236}">
              <a16:creationId xmlns:a16="http://schemas.microsoft.com/office/drawing/2014/main" id="{00000000-0008-0000-0300-000083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0" name="TextBox 899">
          <a:extLst>
            <a:ext uri="{FF2B5EF4-FFF2-40B4-BE49-F238E27FC236}">
              <a16:creationId xmlns:a16="http://schemas.microsoft.com/office/drawing/2014/main" id="{00000000-0008-0000-0300-000084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1" name="TextBox 900">
          <a:extLst>
            <a:ext uri="{FF2B5EF4-FFF2-40B4-BE49-F238E27FC236}">
              <a16:creationId xmlns:a16="http://schemas.microsoft.com/office/drawing/2014/main" id="{00000000-0008-0000-0300-000085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2" name="TextBox 901">
          <a:extLst>
            <a:ext uri="{FF2B5EF4-FFF2-40B4-BE49-F238E27FC236}">
              <a16:creationId xmlns:a16="http://schemas.microsoft.com/office/drawing/2014/main" id="{00000000-0008-0000-0300-000086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3" name="TextBox 902">
          <a:extLst>
            <a:ext uri="{FF2B5EF4-FFF2-40B4-BE49-F238E27FC236}">
              <a16:creationId xmlns:a16="http://schemas.microsoft.com/office/drawing/2014/main" id="{00000000-0008-0000-0300-000087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4" name="TextBox 903">
          <a:extLst>
            <a:ext uri="{FF2B5EF4-FFF2-40B4-BE49-F238E27FC236}">
              <a16:creationId xmlns:a16="http://schemas.microsoft.com/office/drawing/2014/main" id="{00000000-0008-0000-0300-000088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5" name="TextBox 904">
          <a:extLst>
            <a:ext uri="{FF2B5EF4-FFF2-40B4-BE49-F238E27FC236}">
              <a16:creationId xmlns:a16="http://schemas.microsoft.com/office/drawing/2014/main" id="{00000000-0008-0000-0300-000089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6" name="TextBox 905">
          <a:extLst>
            <a:ext uri="{FF2B5EF4-FFF2-40B4-BE49-F238E27FC236}">
              <a16:creationId xmlns:a16="http://schemas.microsoft.com/office/drawing/2014/main" id="{00000000-0008-0000-0300-00008A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7" name="TextBox 906">
          <a:extLst>
            <a:ext uri="{FF2B5EF4-FFF2-40B4-BE49-F238E27FC236}">
              <a16:creationId xmlns:a16="http://schemas.microsoft.com/office/drawing/2014/main" id="{00000000-0008-0000-0300-00008B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8" name="TextBox 907">
          <a:extLst>
            <a:ext uri="{FF2B5EF4-FFF2-40B4-BE49-F238E27FC236}">
              <a16:creationId xmlns:a16="http://schemas.microsoft.com/office/drawing/2014/main" id="{00000000-0008-0000-0300-00008C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9" name="TextBox 908">
          <a:extLst>
            <a:ext uri="{FF2B5EF4-FFF2-40B4-BE49-F238E27FC236}">
              <a16:creationId xmlns:a16="http://schemas.microsoft.com/office/drawing/2014/main" id="{00000000-0008-0000-0300-00008D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0" name="TextBox 909">
          <a:extLst>
            <a:ext uri="{FF2B5EF4-FFF2-40B4-BE49-F238E27FC236}">
              <a16:creationId xmlns:a16="http://schemas.microsoft.com/office/drawing/2014/main" id="{00000000-0008-0000-0300-00008E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1" name="TextBox 910">
          <a:extLst>
            <a:ext uri="{FF2B5EF4-FFF2-40B4-BE49-F238E27FC236}">
              <a16:creationId xmlns:a16="http://schemas.microsoft.com/office/drawing/2014/main" id="{00000000-0008-0000-0300-00008F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2" name="TextBox 911">
          <a:extLst>
            <a:ext uri="{FF2B5EF4-FFF2-40B4-BE49-F238E27FC236}">
              <a16:creationId xmlns:a16="http://schemas.microsoft.com/office/drawing/2014/main" id="{00000000-0008-0000-0300-000090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3" name="TextBox 912">
          <a:extLst>
            <a:ext uri="{FF2B5EF4-FFF2-40B4-BE49-F238E27FC236}">
              <a16:creationId xmlns:a16="http://schemas.microsoft.com/office/drawing/2014/main" id="{00000000-0008-0000-0300-000091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4" name="TextBox 913">
          <a:extLst>
            <a:ext uri="{FF2B5EF4-FFF2-40B4-BE49-F238E27FC236}">
              <a16:creationId xmlns:a16="http://schemas.microsoft.com/office/drawing/2014/main" id="{00000000-0008-0000-0300-000092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5" name="TextBox 914">
          <a:extLst>
            <a:ext uri="{FF2B5EF4-FFF2-40B4-BE49-F238E27FC236}">
              <a16:creationId xmlns:a16="http://schemas.microsoft.com/office/drawing/2014/main" id="{00000000-0008-0000-0300-000093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6" name="TextBox 915">
          <a:extLst>
            <a:ext uri="{FF2B5EF4-FFF2-40B4-BE49-F238E27FC236}">
              <a16:creationId xmlns:a16="http://schemas.microsoft.com/office/drawing/2014/main" id="{00000000-0008-0000-0300-00009403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7" name="TextBox 916">
          <a:extLst>
            <a:ext uri="{FF2B5EF4-FFF2-40B4-BE49-F238E27FC236}">
              <a16:creationId xmlns:a16="http://schemas.microsoft.com/office/drawing/2014/main" id="{00000000-0008-0000-0300-000095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8" name="TextBox 917">
          <a:extLst>
            <a:ext uri="{FF2B5EF4-FFF2-40B4-BE49-F238E27FC236}">
              <a16:creationId xmlns:a16="http://schemas.microsoft.com/office/drawing/2014/main" id="{00000000-0008-0000-0300-000096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9" name="TextBox 918">
          <a:extLst>
            <a:ext uri="{FF2B5EF4-FFF2-40B4-BE49-F238E27FC236}">
              <a16:creationId xmlns:a16="http://schemas.microsoft.com/office/drawing/2014/main" id="{00000000-0008-0000-0300-000097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0" name="TextBox 919">
          <a:extLst>
            <a:ext uri="{FF2B5EF4-FFF2-40B4-BE49-F238E27FC236}">
              <a16:creationId xmlns:a16="http://schemas.microsoft.com/office/drawing/2014/main" id="{00000000-0008-0000-0300-000098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1" name="TextBox 920">
          <a:extLst>
            <a:ext uri="{FF2B5EF4-FFF2-40B4-BE49-F238E27FC236}">
              <a16:creationId xmlns:a16="http://schemas.microsoft.com/office/drawing/2014/main" id="{00000000-0008-0000-0300-000099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2" name="TextBox 921">
          <a:extLst>
            <a:ext uri="{FF2B5EF4-FFF2-40B4-BE49-F238E27FC236}">
              <a16:creationId xmlns:a16="http://schemas.microsoft.com/office/drawing/2014/main" id="{00000000-0008-0000-0300-00009A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3" name="TextBox 922">
          <a:extLst>
            <a:ext uri="{FF2B5EF4-FFF2-40B4-BE49-F238E27FC236}">
              <a16:creationId xmlns:a16="http://schemas.microsoft.com/office/drawing/2014/main" id="{00000000-0008-0000-0300-00009B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4" name="TextBox 923">
          <a:extLst>
            <a:ext uri="{FF2B5EF4-FFF2-40B4-BE49-F238E27FC236}">
              <a16:creationId xmlns:a16="http://schemas.microsoft.com/office/drawing/2014/main" id="{00000000-0008-0000-0300-00009C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5" name="TextBox 924">
          <a:extLst>
            <a:ext uri="{FF2B5EF4-FFF2-40B4-BE49-F238E27FC236}">
              <a16:creationId xmlns:a16="http://schemas.microsoft.com/office/drawing/2014/main" id="{00000000-0008-0000-0300-00009D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6" name="TextBox 925">
          <a:extLst>
            <a:ext uri="{FF2B5EF4-FFF2-40B4-BE49-F238E27FC236}">
              <a16:creationId xmlns:a16="http://schemas.microsoft.com/office/drawing/2014/main" id="{00000000-0008-0000-0300-00009E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7" name="TextBox 926">
          <a:extLst>
            <a:ext uri="{FF2B5EF4-FFF2-40B4-BE49-F238E27FC236}">
              <a16:creationId xmlns:a16="http://schemas.microsoft.com/office/drawing/2014/main" id="{00000000-0008-0000-0300-00009F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8" name="TextBox 927">
          <a:extLst>
            <a:ext uri="{FF2B5EF4-FFF2-40B4-BE49-F238E27FC236}">
              <a16:creationId xmlns:a16="http://schemas.microsoft.com/office/drawing/2014/main" id="{00000000-0008-0000-0300-0000A0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9" name="TextBox 928">
          <a:extLst>
            <a:ext uri="{FF2B5EF4-FFF2-40B4-BE49-F238E27FC236}">
              <a16:creationId xmlns:a16="http://schemas.microsoft.com/office/drawing/2014/main" id="{00000000-0008-0000-0300-0000A1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0" name="TextBox 929">
          <a:extLst>
            <a:ext uri="{FF2B5EF4-FFF2-40B4-BE49-F238E27FC236}">
              <a16:creationId xmlns:a16="http://schemas.microsoft.com/office/drawing/2014/main" id="{00000000-0008-0000-0300-0000A2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1" name="TextBox 930">
          <a:extLst>
            <a:ext uri="{FF2B5EF4-FFF2-40B4-BE49-F238E27FC236}">
              <a16:creationId xmlns:a16="http://schemas.microsoft.com/office/drawing/2014/main" id="{00000000-0008-0000-0300-0000A3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2" name="TextBox 931">
          <a:extLst>
            <a:ext uri="{FF2B5EF4-FFF2-40B4-BE49-F238E27FC236}">
              <a16:creationId xmlns:a16="http://schemas.microsoft.com/office/drawing/2014/main" id="{00000000-0008-0000-0300-0000A4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3" name="TextBox 932">
          <a:extLst>
            <a:ext uri="{FF2B5EF4-FFF2-40B4-BE49-F238E27FC236}">
              <a16:creationId xmlns:a16="http://schemas.microsoft.com/office/drawing/2014/main" id="{00000000-0008-0000-0300-0000A5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4" name="TextBox 933">
          <a:extLst>
            <a:ext uri="{FF2B5EF4-FFF2-40B4-BE49-F238E27FC236}">
              <a16:creationId xmlns:a16="http://schemas.microsoft.com/office/drawing/2014/main" id="{00000000-0008-0000-0300-0000A603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5" name="TextBox 934">
          <a:extLst>
            <a:ext uri="{FF2B5EF4-FFF2-40B4-BE49-F238E27FC236}">
              <a16:creationId xmlns:a16="http://schemas.microsoft.com/office/drawing/2014/main" id="{00000000-0008-0000-0300-0000A7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6" name="TextBox 935">
          <a:extLst>
            <a:ext uri="{FF2B5EF4-FFF2-40B4-BE49-F238E27FC236}">
              <a16:creationId xmlns:a16="http://schemas.microsoft.com/office/drawing/2014/main" id="{00000000-0008-0000-0300-0000A8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7" name="TextBox 936">
          <a:extLst>
            <a:ext uri="{FF2B5EF4-FFF2-40B4-BE49-F238E27FC236}">
              <a16:creationId xmlns:a16="http://schemas.microsoft.com/office/drawing/2014/main" id="{00000000-0008-0000-0300-0000A9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8" name="TextBox 937">
          <a:extLst>
            <a:ext uri="{FF2B5EF4-FFF2-40B4-BE49-F238E27FC236}">
              <a16:creationId xmlns:a16="http://schemas.microsoft.com/office/drawing/2014/main" id="{00000000-0008-0000-0300-0000AA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9" name="TextBox 938">
          <a:extLst>
            <a:ext uri="{FF2B5EF4-FFF2-40B4-BE49-F238E27FC236}">
              <a16:creationId xmlns:a16="http://schemas.microsoft.com/office/drawing/2014/main" id="{00000000-0008-0000-0300-0000AB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0" name="TextBox 939">
          <a:extLst>
            <a:ext uri="{FF2B5EF4-FFF2-40B4-BE49-F238E27FC236}">
              <a16:creationId xmlns:a16="http://schemas.microsoft.com/office/drawing/2014/main" id="{00000000-0008-0000-0300-0000AC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1" name="TextBox 940">
          <a:extLst>
            <a:ext uri="{FF2B5EF4-FFF2-40B4-BE49-F238E27FC236}">
              <a16:creationId xmlns:a16="http://schemas.microsoft.com/office/drawing/2014/main" id="{00000000-0008-0000-0300-0000AD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2" name="TextBox 941">
          <a:extLst>
            <a:ext uri="{FF2B5EF4-FFF2-40B4-BE49-F238E27FC236}">
              <a16:creationId xmlns:a16="http://schemas.microsoft.com/office/drawing/2014/main" id="{00000000-0008-0000-0300-0000AE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3" name="TextBox 942">
          <a:extLst>
            <a:ext uri="{FF2B5EF4-FFF2-40B4-BE49-F238E27FC236}">
              <a16:creationId xmlns:a16="http://schemas.microsoft.com/office/drawing/2014/main" id="{00000000-0008-0000-0300-0000AF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4" name="TextBox 943">
          <a:extLst>
            <a:ext uri="{FF2B5EF4-FFF2-40B4-BE49-F238E27FC236}">
              <a16:creationId xmlns:a16="http://schemas.microsoft.com/office/drawing/2014/main" id="{00000000-0008-0000-0300-0000B0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5" name="TextBox 944">
          <a:extLst>
            <a:ext uri="{FF2B5EF4-FFF2-40B4-BE49-F238E27FC236}">
              <a16:creationId xmlns:a16="http://schemas.microsoft.com/office/drawing/2014/main" id="{00000000-0008-0000-0300-0000B1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6" name="TextBox 945">
          <a:extLst>
            <a:ext uri="{FF2B5EF4-FFF2-40B4-BE49-F238E27FC236}">
              <a16:creationId xmlns:a16="http://schemas.microsoft.com/office/drawing/2014/main" id="{00000000-0008-0000-0300-0000B2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7" name="TextBox 946">
          <a:extLst>
            <a:ext uri="{FF2B5EF4-FFF2-40B4-BE49-F238E27FC236}">
              <a16:creationId xmlns:a16="http://schemas.microsoft.com/office/drawing/2014/main" id="{00000000-0008-0000-0300-0000B3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8" name="TextBox 947">
          <a:extLst>
            <a:ext uri="{FF2B5EF4-FFF2-40B4-BE49-F238E27FC236}">
              <a16:creationId xmlns:a16="http://schemas.microsoft.com/office/drawing/2014/main" id="{00000000-0008-0000-0300-0000B4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9" name="TextBox 948">
          <a:extLst>
            <a:ext uri="{FF2B5EF4-FFF2-40B4-BE49-F238E27FC236}">
              <a16:creationId xmlns:a16="http://schemas.microsoft.com/office/drawing/2014/main" id="{00000000-0008-0000-0300-0000B5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0" name="TextBox 949">
          <a:extLst>
            <a:ext uri="{FF2B5EF4-FFF2-40B4-BE49-F238E27FC236}">
              <a16:creationId xmlns:a16="http://schemas.microsoft.com/office/drawing/2014/main" id="{00000000-0008-0000-0300-0000B6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1" name="TextBox 950">
          <a:extLst>
            <a:ext uri="{FF2B5EF4-FFF2-40B4-BE49-F238E27FC236}">
              <a16:creationId xmlns:a16="http://schemas.microsoft.com/office/drawing/2014/main" id="{00000000-0008-0000-0300-0000B7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2" name="TextBox 951">
          <a:extLst>
            <a:ext uri="{FF2B5EF4-FFF2-40B4-BE49-F238E27FC236}">
              <a16:creationId xmlns:a16="http://schemas.microsoft.com/office/drawing/2014/main" id="{00000000-0008-0000-0300-0000B803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3" name="TextBox 952">
          <a:extLst>
            <a:ext uri="{FF2B5EF4-FFF2-40B4-BE49-F238E27FC236}">
              <a16:creationId xmlns:a16="http://schemas.microsoft.com/office/drawing/2014/main" id="{00000000-0008-0000-0300-0000B9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4" name="TextBox 953">
          <a:extLst>
            <a:ext uri="{FF2B5EF4-FFF2-40B4-BE49-F238E27FC236}">
              <a16:creationId xmlns:a16="http://schemas.microsoft.com/office/drawing/2014/main" id="{00000000-0008-0000-0300-0000BA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5" name="TextBox 954">
          <a:extLst>
            <a:ext uri="{FF2B5EF4-FFF2-40B4-BE49-F238E27FC236}">
              <a16:creationId xmlns:a16="http://schemas.microsoft.com/office/drawing/2014/main" id="{00000000-0008-0000-0300-0000BB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6" name="TextBox 955">
          <a:extLst>
            <a:ext uri="{FF2B5EF4-FFF2-40B4-BE49-F238E27FC236}">
              <a16:creationId xmlns:a16="http://schemas.microsoft.com/office/drawing/2014/main" id="{00000000-0008-0000-0300-0000BC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7" name="TextBox 956">
          <a:extLst>
            <a:ext uri="{FF2B5EF4-FFF2-40B4-BE49-F238E27FC236}">
              <a16:creationId xmlns:a16="http://schemas.microsoft.com/office/drawing/2014/main" id="{00000000-0008-0000-0300-0000BD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8" name="TextBox 957">
          <a:extLst>
            <a:ext uri="{FF2B5EF4-FFF2-40B4-BE49-F238E27FC236}">
              <a16:creationId xmlns:a16="http://schemas.microsoft.com/office/drawing/2014/main" id="{00000000-0008-0000-0300-0000BE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9" name="TextBox 958">
          <a:extLst>
            <a:ext uri="{FF2B5EF4-FFF2-40B4-BE49-F238E27FC236}">
              <a16:creationId xmlns:a16="http://schemas.microsoft.com/office/drawing/2014/main" id="{00000000-0008-0000-0300-0000BF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0" name="TextBox 959">
          <a:extLst>
            <a:ext uri="{FF2B5EF4-FFF2-40B4-BE49-F238E27FC236}">
              <a16:creationId xmlns:a16="http://schemas.microsoft.com/office/drawing/2014/main" id="{00000000-0008-0000-0300-0000C0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1" name="TextBox 960">
          <a:extLst>
            <a:ext uri="{FF2B5EF4-FFF2-40B4-BE49-F238E27FC236}">
              <a16:creationId xmlns:a16="http://schemas.microsoft.com/office/drawing/2014/main" id="{00000000-0008-0000-0300-0000C1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2" name="TextBox 961">
          <a:extLst>
            <a:ext uri="{FF2B5EF4-FFF2-40B4-BE49-F238E27FC236}">
              <a16:creationId xmlns:a16="http://schemas.microsoft.com/office/drawing/2014/main" id="{00000000-0008-0000-0300-0000C2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3" name="TextBox 962">
          <a:extLst>
            <a:ext uri="{FF2B5EF4-FFF2-40B4-BE49-F238E27FC236}">
              <a16:creationId xmlns:a16="http://schemas.microsoft.com/office/drawing/2014/main" id="{00000000-0008-0000-0300-0000C3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4" name="TextBox 963">
          <a:extLst>
            <a:ext uri="{FF2B5EF4-FFF2-40B4-BE49-F238E27FC236}">
              <a16:creationId xmlns:a16="http://schemas.microsoft.com/office/drawing/2014/main" id="{00000000-0008-0000-0300-0000C4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5" name="TextBox 964">
          <a:extLst>
            <a:ext uri="{FF2B5EF4-FFF2-40B4-BE49-F238E27FC236}">
              <a16:creationId xmlns:a16="http://schemas.microsoft.com/office/drawing/2014/main" id="{00000000-0008-0000-0300-0000C5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6" name="TextBox 965">
          <a:extLst>
            <a:ext uri="{FF2B5EF4-FFF2-40B4-BE49-F238E27FC236}">
              <a16:creationId xmlns:a16="http://schemas.microsoft.com/office/drawing/2014/main" id="{00000000-0008-0000-0300-0000C6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7" name="TextBox 966">
          <a:extLst>
            <a:ext uri="{FF2B5EF4-FFF2-40B4-BE49-F238E27FC236}">
              <a16:creationId xmlns:a16="http://schemas.microsoft.com/office/drawing/2014/main" id="{00000000-0008-0000-0300-0000C7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8" name="TextBox 967">
          <a:extLst>
            <a:ext uri="{FF2B5EF4-FFF2-40B4-BE49-F238E27FC236}">
              <a16:creationId xmlns:a16="http://schemas.microsoft.com/office/drawing/2014/main" id="{00000000-0008-0000-0300-0000C8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9" name="TextBox 968">
          <a:extLst>
            <a:ext uri="{FF2B5EF4-FFF2-40B4-BE49-F238E27FC236}">
              <a16:creationId xmlns:a16="http://schemas.microsoft.com/office/drawing/2014/main" id="{00000000-0008-0000-0300-0000C9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0" name="TextBox 969">
          <a:extLst>
            <a:ext uri="{FF2B5EF4-FFF2-40B4-BE49-F238E27FC236}">
              <a16:creationId xmlns:a16="http://schemas.microsoft.com/office/drawing/2014/main" id="{00000000-0008-0000-0300-0000CA03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1" name="TextBox 970">
          <a:extLst>
            <a:ext uri="{FF2B5EF4-FFF2-40B4-BE49-F238E27FC236}">
              <a16:creationId xmlns:a16="http://schemas.microsoft.com/office/drawing/2014/main" id="{00000000-0008-0000-0300-0000CB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2" name="TextBox 971">
          <a:extLst>
            <a:ext uri="{FF2B5EF4-FFF2-40B4-BE49-F238E27FC236}">
              <a16:creationId xmlns:a16="http://schemas.microsoft.com/office/drawing/2014/main" id="{00000000-0008-0000-0300-0000CC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3" name="TextBox 972">
          <a:extLst>
            <a:ext uri="{FF2B5EF4-FFF2-40B4-BE49-F238E27FC236}">
              <a16:creationId xmlns:a16="http://schemas.microsoft.com/office/drawing/2014/main" id="{00000000-0008-0000-0300-0000CD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4" name="TextBox 973">
          <a:extLst>
            <a:ext uri="{FF2B5EF4-FFF2-40B4-BE49-F238E27FC236}">
              <a16:creationId xmlns:a16="http://schemas.microsoft.com/office/drawing/2014/main" id="{00000000-0008-0000-0300-0000CE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5" name="TextBox 974">
          <a:extLst>
            <a:ext uri="{FF2B5EF4-FFF2-40B4-BE49-F238E27FC236}">
              <a16:creationId xmlns:a16="http://schemas.microsoft.com/office/drawing/2014/main" id="{00000000-0008-0000-0300-0000CF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6" name="TextBox 975">
          <a:extLst>
            <a:ext uri="{FF2B5EF4-FFF2-40B4-BE49-F238E27FC236}">
              <a16:creationId xmlns:a16="http://schemas.microsoft.com/office/drawing/2014/main" id="{00000000-0008-0000-0300-0000D0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7" name="TextBox 976">
          <a:extLst>
            <a:ext uri="{FF2B5EF4-FFF2-40B4-BE49-F238E27FC236}">
              <a16:creationId xmlns:a16="http://schemas.microsoft.com/office/drawing/2014/main" id="{00000000-0008-0000-0300-0000D1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8" name="TextBox 977">
          <a:extLst>
            <a:ext uri="{FF2B5EF4-FFF2-40B4-BE49-F238E27FC236}">
              <a16:creationId xmlns:a16="http://schemas.microsoft.com/office/drawing/2014/main" id="{00000000-0008-0000-0300-0000D2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9" name="TextBox 978">
          <a:extLst>
            <a:ext uri="{FF2B5EF4-FFF2-40B4-BE49-F238E27FC236}">
              <a16:creationId xmlns:a16="http://schemas.microsoft.com/office/drawing/2014/main" id="{00000000-0008-0000-0300-0000D3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0" name="TextBox 979">
          <a:extLst>
            <a:ext uri="{FF2B5EF4-FFF2-40B4-BE49-F238E27FC236}">
              <a16:creationId xmlns:a16="http://schemas.microsoft.com/office/drawing/2014/main" id="{00000000-0008-0000-0300-0000D4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1" name="TextBox 980">
          <a:extLst>
            <a:ext uri="{FF2B5EF4-FFF2-40B4-BE49-F238E27FC236}">
              <a16:creationId xmlns:a16="http://schemas.microsoft.com/office/drawing/2014/main" id="{00000000-0008-0000-0300-0000D5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2" name="TextBox 981">
          <a:extLst>
            <a:ext uri="{FF2B5EF4-FFF2-40B4-BE49-F238E27FC236}">
              <a16:creationId xmlns:a16="http://schemas.microsoft.com/office/drawing/2014/main" id="{00000000-0008-0000-0300-0000D6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3" name="TextBox 982">
          <a:extLst>
            <a:ext uri="{FF2B5EF4-FFF2-40B4-BE49-F238E27FC236}">
              <a16:creationId xmlns:a16="http://schemas.microsoft.com/office/drawing/2014/main" id="{00000000-0008-0000-0300-0000D7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4" name="TextBox 983">
          <a:extLst>
            <a:ext uri="{FF2B5EF4-FFF2-40B4-BE49-F238E27FC236}">
              <a16:creationId xmlns:a16="http://schemas.microsoft.com/office/drawing/2014/main" id="{00000000-0008-0000-0300-0000D8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5" name="TextBox 984">
          <a:extLst>
            <a:ext uri="{FF2B5EF4-FFF2-40B4-BE49-F238E27FC236}">
              <a16:creationId xmlns:a16="http://schemas.microsoft.com/office/drawing/2014/main" id="{00000000-0008-0000-0300-0000D9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6" name="TextBox 985">
          <a:extLst>
            <a:ext uri="{FF2B5EF4-FFF2-40B4-BE49-F238E27FC236}">
              <a16:creationId xmlns:a16="http://schemas.microsoft.com/office/drawing/2014/main" id="{00000000-0008-0000-0300-0000DA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7" name="TextBox 986">
          <a:extLst>
            <a:ext uri="{FF2B5EF4-FFF2-40B4-BE49-F238E27FC236}">
              <a16:creationId xmlns:a16="http://schemas.microsoft.com/office/drawing/2014/main" id="{00000000-0008-0000-0300-0000DB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8" name="TextBox 987">
          <a:extLst>
            <a:ext uri="{FF2B5EF4-FFF2-40B4-BE49-F238E27FC236}">
              <a16:creationId xmlns:a16="http://schemas.microsoft.com/office/drawing/2014/main" id="{00000000-0008-0000-0300-0000DC03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9" name="TextBox 988">
          <a:extLst>
            <a:ext uri="{FF2B5EF4-FFF2-40B4-BE49-F238E27FC236}">
              <a16:creationId xmlns:a16="http://schemas.microsoft.com/office/drawing/2014/main" id="{00000000-0008-0000-0300-0000DD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0" name="TextBox 989">
          <a:extLst>
            <a:ext uri="{FF2B5EF4-FFF2-40B4-BE49-F238E27FC236}">
              <a16:creationId xmlns:a16="http://schemas.microsoft.com/office/drawing/2014/main" id="{00000000-0008-0000-0300-0000DE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1" name="TextBox 990">
          <a:extLst>
            <a:ext uri="{FF2B5EF4-FFF2-40B4-BE49-F238E27FC236}">
              <a16:creationId xmlns:a16="http://schemas.microsoft.com/office/drawing/2014/main" id="{00000000-0008-0000-0300-0000DF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2" name="TextBox 991">
          <a:extLst>
            <a:ext uri="{FF2B5EF4-FFF2-40B4-BE49-F238E27FC236}">
              <a16:creationId xmlns:a16="http://schemas.microsoft.com/office/drawing/2014/main" id="{00000000-0008-0000-0300-0000E0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3" name="TextBox 992">
          <a:extLst>
            <a:ext uri="{FF2B5EF4-FFF2-40B4-BE49-F238E27FC236}">
              <a16:creationId xmlns:a16="http://schemas.microsoft.com/office/drawing/2014/main" id="{00000000-0008-0000-0300-0000E1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4" name="TextBox 993">
          <a:extLst>
            <a:ext uri="{FF2B5EF4-FFF2-40B4-BE49-F238E27FC236}">
              <a16:creationId xmlns:a16="http://schemas.microsoft.com/office/drawing/2014/main" id="{00000000-0008-0000-0300-0000E2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5" name="TextBox 994">
          <a:extLst>
            <a:ext uri="{FF2B5EF4-FFF2-40B4-BE49-F238E27FC236}">
              <a16:creationId xmlns:a16="http://schemas.microsoft.com/office/drawing/2014/main" id="{00000000-0008-0000-0300-0000E3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6" name="TextBox 995">
          <a:extLst>
            <a:ext uri="{FF2B5EF4-FFF2-40B4-BE49-F238E27FC236}">
              <a16:creationId xmlns:a16="http://schemas.microsoft.com/office/drawing/2014/main" id="{00000000-0008-0000-0300-0000E4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7" name="TextBox 996">
          <a:extLst>
            <a:ext uri="{FF2B5EF4-FFF2-40B4-BE49-F238E27FC236}">
              <a16:creationId xmlns:a16="http://schemas.microsoft.com/office/drawing/2014/main" id="{00000000-0008-0000-0300-0000E5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8" name="TextBox 997">
          <a:extLst>
            <a:ext uri="{FF2B5EF4-FFF2-40B4-BE49-F238E27FC236}">
              <a16:creationId xmlns:a16="http://schemas.microsoft.com/office/drawing/2014/main" id="{00000000-0008-0000-0300-0000E6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9" name="TextBox 998">
          <a:extLst>
            <a:ext uri="{FF2B5EF4-FFF2-40B4-BE49-F238E27FC236}">
              <a16:creationId xmlns:a16="http://schemas.microsoft.com/office/drawing/2014/main" id="{00000000-0008-0000-0300-0000E7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0" name="TextBox 999">
          <a:extLst>
            <a:ext uri="{FF2B5EF4-FFF2-40B4-BE49-F238E27FC236}">
              <a16:creationId xmlns:a16="http://schemas.microsoft.com/office/drawing/2014/main" id="{00000000-0008-0000-0300-0000E8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1" name="TextBox 1000">
          <a:extLst>
            <a:ext uri="{FF2B5EF4-FFF2-40B4-BE49-F238E27FC236}">
              <a16:creationId xmlns:a16="http://schemas.microsoft.com/office/drawing/2014/main" id="{00000000-0008-0000-0300-0000E9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2" name="TextBox 1001">
          <a:extLst>
            <a:ext uri="{FF2B5EF4-FFF2-40B4-BE49-F238E27FC236}">
              <a16:creationId xmlns:a16="http://schemas.microsoft.com/office/drawing/2014/main" id="{00000000-0008-0000-0300-0000EA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3" name="TextBox 1002">
          <a:extLst>
            <a:ext uri="{FF2B5EF4-FFF2-40B4-BE49-F238E27FC236}">
              <a16:creationId xmlns:a16="http://schemas.microsoft.com/office/drawing/2014/main" id="{00000000-0008-0000-0300-0000EB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4" name="TextBox 1003">
          <a:extLst>
            <a:ext uri="{FF2B5EF4-FFF2-40B4-BE49-F238E27FC236}">
              <a16:creationId xmlns:a16="http://schemas.microsoft.com/office/drawing/2014/main" id="{00000000-0008-0000-0300-0000EC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5" name="TextBox 1004">
          <a:extLst>
            <a:ext uri="{FF2B5EF4-FFF2-40B4-BE49-F238E27FC236}">
              <a16:creationId xmlns:a16="http://schemas.microsoft.com/office/drawing/2014/main" id="{00000000-0008-0000-0300-0000ED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6" name="TextBox 1005">
          <a:extLst>
            <a:ext uri="{FF2B5EF4-FFF2-40B4-BE49-F238E27FC236}">
              <a16:creationId xmlns:a16="http://schemas.microsoft.com/office/drawing/2014/main" id="{00000000-0008-0000-0300-0000EE03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7" name="TextBox 1006">
          <a:extLst>
            <a:ext uri="{FF2B5EF4-FFF2-40B4-BE49-F238E27FC236}">
              <a16:creationId xmlns:a16="http://schemas.microsoft.com/office/drawing/2014/main" id="{00000000-0008-0000-0300-0000EF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8" name="TextBox 1007">
          <a:extLst>
            <a:ext uri="{FF2B5EF4-FFF2-40B4-BE49-F238E27FC236}">
              <a16:creationId xmlns:a16="http://schemas.microsoft.com/office/drawing/2014/main" id="{00000000-0008-0000-0300-0000F0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9" name="TextBox 1008">
          <a:extLst>
            <a:ext uri="{FF2B5EF4-FFF2-40B4-BE49-F238E27FC236}">
              <a16:creationId xmlns:a16="http://schemas.microsoft.com/office/drawing/2014/main" id="{00000000-0008-0000-0300-0000F1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0" name="TextBox 1009">
          <a:extLst>
            <a:ext uri="{FF2B5EF4-FFF2-40B4-BE49-F238E27FC236}">
              <a16:creationId xmlns:a16="http://schemas.microsoft.com/office/drawing/2014/main" id="{00000000-0008-0000-0300-0000F2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1" name="TextBox 1010">
          <a:extLst>
            <a:ext uri="{FF2B5EF4-FFF2-40B4-BE49-F238E27FC236}">
              <a16:creationId xmlns:a16="http://schemas.microsoft.com/office/drawing/2014/main" id="{00000000-0008-0000-0300-0000F3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2" name="TextBox 1011">
          <a:extLst>
            <a:ext uri="{FF2B5EF4-FFF2-40B4-BE49-F238E27FC236}">
              <a16:creationId xmlns:a16="http://schemas.microsoft.com/office/drawing/2014/main" id="{00000000-0008-0000-0300-0000F4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3" name="TextBox 1012">
          <a:extLst>
            <a:ext uri="{FF2B5EF4-FFF2-40B4-BE49-F238E27FC236}">
              <a16:creationId xmlns:a16="http://schemas.microsoft.com/office/drawing/2014/main" id="{00000000-0008-0000-0300-0000F5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4" name="TextBox 1013">
          <a:extLst>
            <a:ext uri="{FF2B5EF4-FFF2-40B4-BE49-F238E27FC236}">
              <a16:creationId xmlns:a16="http://schemas.microsoft.com/office/drawing/2014/main" id="{00000000-0008-0000-0300-0000F6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5" name="TextBox 1014">
          <a:extLst>
            <a:ext uri="{FF2B5EF4-FFF2-40B4-BE49-F238E27FC236}">
              <a16:creationId xmlns:a16="http://schemas.microsoft.com/office/drawing/2014/main" id="{00000000-0008-0000-0300-0000F7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6" name="TextBox 1015">
          <a:extLst>
            <a:ext uri="{FF2B5EF4-FFF2-40B4-BE49-F238E27FC236}">
              <a16:creationId xmlns:a16="http://schemas.microsoft.com/office/drawing/2014/main" id="{00000000-0008-0000-0300-0000F8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7" name="TextBox 1016">
          <a:extLst>
            <a:ext uri="{FF2B5EF4-FFF2-40B4-BE49-F238E27FC236}">
              <a16:creationId xmlns:a16="http://schemas.microsoft.com/office/drawing/2014/main" id="{00000000-0008-0000-0300-0000F9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8" name="TextBox 1017">
          <a:extLst>
            <a:ext uri="{FF2B5EF4-FFF2-40B4-BE49-F238E27FC236}">
              <a16:creationId xmlns:a16="http://schemas.microsoft.com/office/drawing/2014/main" id="{00000000-0008-0000-0300-0000FA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9" name="TextBox 1018">
          <a:extLst>
            <a:ext uri="{FF2B5EF4-FFF2-40B4-BE49-F238E27FC236}">
              <a16:creationId xmlns:a16="http://schemas.microsoft.com/office/drawing/2014/main" id="{00000000-0008-0000-0300-0000FB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0" name="TextBox 1019">
          <a:extLst>
            <a:ext uri="{FF2B5EF4-FFF2-40B4-BE49-F238E27FC236}">
              <a16:creationId xmlns:a16="http://schemas.microsoft.com/office/drawing/2014/main" id="{00000000-0008-0000-0300-0000FC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1" name="TextBox 1020">
          <a:extLst>
            <a:ext uri="{FF2B5EF4-FFF2-40B4-BE49-F238E27FC236}">
              <a16:creationId xmlns:a16="http://schemas.microsoft.com/office/drawing/2014/main" id="{00000000-0008-0000-0300-0000FD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2" name="TextBox 1021">
          <a:extLst>
            <a:ext uri="{FF2B5EF4-FFF2-40B4-BE49-F238E27FC236}">
              <a16:creationId xmlns:a16="http://schemas.microsoft.com/office/drawing/2014/main" id="{00000000-0008-0000-0300-0000FE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3" name="TextBox 1022">
          <a:extLst>
            <a:ext uri="{FF2B5EF4-FFF2-40B4-BE49-F238E27FC236}">
              <a16:creationId xmlns:a16="http://schemas.microsoft.com/office/drawing/2014/main" id="{00000000-0008-0000-0300-0000FF03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4" name="TextBox 1023">
          <a:extLst>
            <a:ext uri="{FF2B5EF4-FFF2-40B4-BE49-F238E27FC236}">
              <a16:creationId xmlns:a16="http://schemas.microsoft.com/office/drawing/2014/main" id="{00000000-0008-0000-0300-000000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5" name="TextBox 1024">
          <a:extLst>
            <a:ext uri="{FF2B5EF4-FFF2-40B4-BE49-F238E27FC236}">
              <a16:creationId xmlns:a16="http://schemas.microsoft.com/office/drawing/2014/main" id="{00000000-0008-0000-0300-000001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6" name="TextBox 1025">
          <a:extLst>
            <a:ext uri="{FF2B5EF4-FFF2-40B4-BE49-F238E27FC236}">
              <a16:creationId xmlns:a16="http://schemas.microsoft.com/office/drawing/2014/main" id="{00000000-0008-0000-0300-000002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7" name="TextBox 1026">
          <a:extLst>
            <a:ext uri="{FF2B5EF4-FFF2-40B4-BE49-F238E27FC236}">
              <a16:creationId xmlns:a16="http://schemas.microsoft.com/office/drawing/2014/main" id="{00000000-0008-0000-0300-000003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8" name="TextBox 1027">
          <a:extLst>
            <a:ext uri="{FF2B5EF4-FFF2-40B4-BE49-F238E27FC236}">
              <a16:creationId xmlns:a16="http://schemas.microsoft.com/office/drawing/2014/main" id="{00000000-0008-0000-0300-000004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9" name="TextBox 1028">
          <a:extLst>
            <a:ext uri="{FF2B5EF4-FFF2-40B4-BE49-F238E27FC236}">
              <a16:creationId xmlns:a16="http://schemas.microsoft.com/office/drawing/2014/main" id="{00000000-0008-0000-0300-000005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0" name="TextBox 1029">
          <a:extLst>
            <a:ext uri="{FF2B5EF4-FFF2-40B4-BE49-F238E27FC236}">
              <a16:creationId xmlns:a16="http://schemas.microsoft.com/office/drawing/2014/main" id="{00000000-0008-0000-0300-000006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1" name="TextBox 1030">
          <a:extLst>
            <a:ext uri="{FF2B5EF4-FFF2-40B4-BE49-F238E27FC236}">
              <a16:creationId xmlns:a16="http://schemas.microsoft.com/office/drawing/2014/main" id="{00000000-0008-0000-0300-000007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2" name="TextBox 1031">
          <a:extLst>
            <a:ext uri="{FF2B5EF4-FFF2-40B4-BE49-F238E27FC236}">
              <a16:creationId xmlns:a16="http://schemas.microsoft.com/office/drawing/2014/main" id="{00000000-0008-0000-0300-000008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3" name="TextBox 1032">
          <a:extLst>
            <a:ext uri="{FF2B5EF4-FFF2-40B4-BE49-F238E27FC236}">
              <a16:creationId xmlns:a16="http://schemas.microsoft.com/office/drawing/2014/main" id="{00000000-0008-0000-0300-000009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4" name="TextBox 1033">
          <a:extLst>
            <a:ext uri="{FF2B5EF4-FFF2-40B4-BE49-F238E27FC236}">
              <a16:creationId xmlns:a16="http://schemas.microsoft.com/office/drawing/2014/main" id="{00000000-0008-0000-0300-00000A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5" name="TextBox 1034">
          <a:extLst>
            <a:ext uri="{FF2B5EF4-FFF2-40B4-BE49-F238E27FC236}">
              <a16:creationId xmlns:a16="http://schemas.microsoft.com/office/drawing/2014/main" id="{00000000-0008-0000-0300-00000B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6" name="TextBox 1035">
          <a:extLst>
            <a:ext uri="{FF2B5EF4-FFF2-40B4-BE49-F238E27FC236}">
              <a16:creationId xmlns:a16="http://schemas.microsoft.com/office/drawing/2014/main" id="{00000000-0008-0000-0300-00000C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7" name="TextBox 1036">
          <a:extLst>
            <a:ext uri="{FF2B5EF4-FFF2-40B4-BE49-F238E27FC236}">
              <a16:creationId xmlns:a16="http://schemas.microsoft.com/office/drawing/2014/main" id="{00000000-0008-0000-0300-00000D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8" name="TextBox 1037">
          <a:extLst>
            <a:ext uri="{FF2B5EF4-FFF2-40B4-BE49-F238E27FC236}">
              <a16:creationId xmlns:a16="http://schemas.microsoft.com/office/drawing/2014/main" id="{00000000-0008-0000-0300-00000E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9" name="TextBox 1038">
          <a:extLst>
            <a:ext uri="{FF2B5EF4-FFF2-40B4-BE49-F238E27FC236}">
              <a16:creationId xmlns:a16="http://schemas.microsoft.com/office/drawing/2014/main" id="{00000000-0008-0000-0300-00000F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0" name="TextBox 1039">
          <a:extLst>
            <a:ext uri="{FF2B5EF4-FFF2-40B4-BE49-F238E27FC236}">
              <a16:creationId xmlns:a16="http://schemas.microsoft.com/office/drawing/2014/main" id="{00000000-0008-0000-0300-000010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1" name="TextBox 1040">
          <a:extLst>
            <a:ext uri="{FF2B5EF4-FFF2-40B4-BE49-F238E27FC236}">
              <a16:creationId xmlns:a16="http://schemas.microsoft.com/office/drawing/2014/main" id="{00000000-0008-0000-0300-000011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2" name="TextBox 1041">
          <a:extLst>
            <a:ext uri="{FF2B5EF4-FFF2-40B4-BE49-F238E27FC236}">
              <a16:creationId xmlns:a16="http://schemas.microsoft.com/office/drawing/2014/main" id="{00000000-0008-0000-0300-000012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3" name="TextBox 1042">
          <a:extLst>
            <a:ext uri="{FF2B5EF4-FFF2-40B4-BE49-F238E27FC236}">
              <a16:creationId xmlns:a16="http://schemas.microsoft.com/office/drawing/2014/main" id="{00000000-0008-0000-0300-000013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4" name="TextBox 1043">
          <a:extLst>
            <a:ext uri="{FF2B5EF4-FFF2-40B4-BE49-F238E27FC236}">
              <a16:creationId xmlns:a16="http://schemas.microsoft.com/office/drawing/2014/main" id="{00000000-0008-0000-0300-000014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5" name="TextBox 1044">
          <a:extLst>
            <a:ext uri="{FF2B5EF4-FFF2-40B4-BE49-F238E27FC236}">
              <a16:creationId xmlns:a16="http://schemas.microsoft.com/office/drawing/2014/main" id="{00000000-0008-0000-0300-000015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6" name="TextBox 1045">
          <a:extLst>
            <a:ext uri="{FF2B5EF4-FFF2-40B4-BE49-F238E27FC236}">
              <a16:creationId xmlns:a16="http://schemas.microsoft.com/office/drawing/2014/main" id="{00000000-0008-0000-0300-000016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7" name="TextBox 1046">
          <a:extLst>
            <a:ext uri="{FF2B5EF4-FFF2-40B4-BE49-F238E27FC236}">
              <a16:creationId xmlns:a16="http://schemas.microsoft.com/office/drawing/2014/main" id="{00000000-0008-0000-0300-000017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8" name="TextBox 1047">
          <a:extLst>
            <a:ext uri="{FF2B5EF4-FFF2-40B4-BE49-F238E27FC236}">
              <a16:creationId xmlns:a16="http://schemas.microsoft.com/office/drawing/2014/main" id="{00000000-0008-0000-0300-000018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9" name="TextBox 1048">
          <a:extLst>
            <a:ext uri="{FF2B5EF4-FFF2-40B4-BE49-F238E27FC236}">
              <a16:creationId xmlns:a16="http://schemas.microsoft.com/office/drawing/2014/main" id="{00000000-0008-0000-0300-000019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0" name="TextBox 1049">
          <a:extLst>
            <a:ext uri="{FF2B5EF4-FFF2-40B4-BE49-F238E27FC236}">
              <a16:creationId xmlns:a16="http://schemas.microsoft.com/office/drawing/2014/main" id="{00000000-0008-0000-0300-00001A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1" name="TextBox 1050">
          <a:extLst>
            <a:ext uri="{FF2B5EF4-FFF2-40B4-BE49-F238E27FC236}">
              <a16:creationId xmlns:a16="http://schemas.microsoft.com/office/drawing/2014/main" id="{00000000-0008-0000-0300-00001B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2" name="TextBox 1051">
          <a:extLst>
            <a:ext uri="{FF2B5EF4-FFF2-40B4-BE49-F238E27FC236}">
              <a16:creationId xmlns:a16="http://schemas.microsoft.com/office/drawing/2014/main" id="{00000000-0008-0000-0300-00001C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3" name="TextBox 1052">
          <a:extLst>
            <a:ext uri="{FF2B5EF4-FFF2-40B4-BE49-F238E27FC236}">
              <a16:creationId xmlns:a16="http://schemas.microsoft.com/office/drawing/2014/main" id="{00000000-0008-0000-0300-00001D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4" name="TextBox 1053">
          <a:extLst>
            <a:ext uri="{FF2B5EF4-FFF2-40B4-BE49-F238E27FC236}">
              <a16:creationId xmlns:a16="http://schemas.microsoft.com/office/drawing/2014/main" id="{00000000-0008-0000-0300-00001E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5" name="TextBox 1054">
          <a:extLst>
            <a:ext uri="{FF2B5EF4-FFF2-40B4-BE49-F238E27FC236}">
              <a16:creationId xmlns:a16="http://schemas.microsoft.com/office/drawing/2014/main" id="{00000000-0008-0000-0300-00001F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6" name="TextBox 1055">
          <a:extLst>
            <a:ext uri="{FF2B5EF4-FFF2-40B4-BE49-F238E27FC236}">
              <a16:creationId xmlns:a16="http://schemas.microsoft.com/office/drawing/2014/main" id="{00000000-0008-0000-0300-000020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7" name="TextBox 1056">
          <a:extLst>
            <a:ext uri="{FF2B5EF4-FFF2-40B4-BE49-F238E27FC236}">
              <a16:creationId xmlns:a16="http://schemas.microsoft.com/office/drawing/2014/main" id="{00000000-0008-0000-0300-000021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8" name="TextBox 1057">
          <a:extLst>
            <a:ext uri="{FF2B5EF4-FFF2-40B4-BE49-F238E27FC236}">
              <a16:creationId xmlns:a16="http://schemas.microsoft.com/office/drawing/2014/main" id="{00000000-0008-0000-0300-000022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9" name="TextBox 1058">
          <a:extLst>
            <a:ext uri="{FF2B5EF4-FFF2-40B4-BE49-F238E27FC236}">
              <a16:creationId xmlns:a16="http://schemas.microsoft.com/office/drawing/2014/main" id="{00000000-0008-0000-0300-000023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0" name="TextBox 1059">
          <a:extLst>
            <a:ext uri="{FF2B5EF4-FFF2-40B4-BE49-F238E27FC236}">
              <a16:creationId xmlns:a16="http://schemas.microsoft.com/office/drawing/2014/main" id="{00000000-0008-0000-0300-00002404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1" name="TextBox 1060">
          <a:extLst>
            <a:ext uri="{FF2B5EF4-FFF2-40B4-BE49-F238E27FC236}">
              <a16:creationId xmlns:a16="http://schemas.microsoft.com/office/drawing/2014/main" id="{00000000-0008-0000-0300-000025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2" name="TextBox 1061">
          <a:extLst>
            <a:ext uri="{FF2B5EF4-FFF2-40B4-BE49-F238E27FC236}">
              <a16:creationId xmlns:a16="http://schemas.microsoft.com/office/drawing/2014/main" id="{00000000-0008-0000-0300-000026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3" name="TextBox 1062">
          <a:extLst>
            <a:ext uri="{FF2B5EF4-FFF2-40B4-BE49-F238E27FC236}">
              <a16:creationId xmlns:a16="http://schemas.microsoft.com/office/drawing/2014/main" id="{00000000-0008-0000-0300-000027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4" name="TextBox 1063">
          <a:extLst>
            <a:ext uri="{FF2B5EF4-FFF2-40B4-BE49-F238E27FC236}">
              <a16:creationId xmlns:a16="http://schemas.microsoft.com/office/drawing/2014/main" id="{00000000-0008-0000-0300-000028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5" name="TextBox 1064">
          <a:extLst>
            <a:ext uri="{FF2B5EF4-FFF2-40B4-BE49-F238E27FC236}">
              <a16:creationId xmlns:a16="http://schemas.microsoft.com/office/drawing/2014/main" id="{00000000-0008-0000-0300-000029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6" name="TextBox 1065">
          <a:extLst>
            <a:ext uri="{FF2B5EF4-FFF2-40B4-BE49-F238E27FC236}">
              <a16:creationId xmlns:a16="http://schemas.microsoft.com/office/drawing/2014/main" id="{00000000-0008-0000-0300-00002A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7" name="TextBox 1066">
          <a:extLst>
            <a:ext uri="{FF2B5EF4-FFF2-40B4-BE49-F238E27FC236}">
              <a16:creationId xmlns:a16="http://schemas.microsoft.com/office/drawing/2014/main" id="{00000000-0008-0000-0300-00002B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8" name="TextBox 1067">
          <a:extLst>
            <a:ext uri="{FF2B5EF4-FFF2-40B4-BE49-F238E27FC236}">
              <a16:creationId xmlns:a16="http://schemas.microsoft.com/office/drawing/2014/main" id="{00000000-0008-0000-0300-00002C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9" name="TextBox 1068">
          <a:extLst>
            <a:ext uri="{FF2B5EF4-FFF2-40B4-BE49-F238E27FC236}">
              <a16:creationId xmlns:a16="http://schemas.microsoft.com/office/drawing/2014/main" id="{00000000-0008-0000-0300-00002D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0" name="TextBox 1069">
          <a:extLst>
            <a:ext uri="{FF2B5EF4-FFF2-40B4-BE49-F238E27FC236}">
              <a16:creationId xmlns:a16="http://schemas.microsoft.com/office/drawing/2014/main" id="{00000000-0008-0000-0300-00002E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1" name="TextBox 1070">
          <a:extLst>
            <a:ext uri="{FF2B5EF4-FFF2-40B4-BE49-F238E27FC236}">
              <a16:creationId xmlns:a16="http://schemas.microsoft.com/office/drawing/2014/main" id="{00000000-0008-0000-0300-00002F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2" name="TextBox 1071">
          <a:extLst>
            <a:ext uri="{FF2B5EF4-FFF2-40B4-BE49-F238E27FC236}">
              <a16:creationId xmlns:a16="http://schemas.microsoft.com/office/drawing/2014/main" id="{00000000-0008-0000-0300-000030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3" name="TextBox 1072">
          <a:extLst>
            <a:ext uri="{FF2B5EF4-FFF2-40B4-BE49-F238E27FC236}">
              <a16:creationId xmlns:a16="http://schemas.microsoft.com/office/drawing/2014/main" id="{00000000-0008-0000-0300-000031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4" name="TextBox 1073">
          <a:extLst>
            <a:ext uri="{FF2B5EF4-FFF2-40B4-BE49-F238E27FC236}">
              <a16:creationId xmlns:a16="http://schemas.microsoft.com/office/drawing/2014/main" id="{00000000-0008-0000-0300-000032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5" name="TextBox 1074">
          <a:extLst>
            <a:ext uri="{FF2B5EF4-FFF2-40B4-BE49-F238E27FC236}">
              <a16:creationId xmlns:a16="http://schemas.microsoft.com/office/drawing/2014/main" id="{00000000-0008-0000-0300-000033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6" name="TextBox 1075">
          <a:extLst>
            <a:ext uri="{FF2B5EF4-FFF2-40B4-BE49-F238E27FC236}">
              <a16:creationId xmlns:a16="http://schemas.microsoft.com/office/drawing/2014/main" id="{00000000-0008-0000-0300-000034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7" name="TextBox 1076">
          <a:extLst>
            <a:ext uri="{FF2B5EF4-FFF2-40B4-BE49-F238E27FC236}">
              <a16:creationId xmlns:a16="http://schemas.microsoft.com/office/drawing/2014/main" id="{00000000-0008-0000-0300-000035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8" name="TextBox 1077">
          <a:extLst>
            <a:ext uri="{FF2B5EF4-FFF2-40B4-BE49-F238E27FC236}">
              <a16:creationId xmlns:a16="http://schemas.microsoft.com/office/drawing/2014/main" id="{00000000-0008-0000-0300-00003604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9" name="TextBox 1078">
          <a:extLst>
            <a:ext uri="{FF2B5EF4-FFF2-40B4-BE49-F238E27FC236}">
              <a16:creationId xmlns:a16="http://schemas.microsoft.com/office/drawing/2014/main" id="{00000000-0008-0000-0300-000037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0" name="TextBox 1079">
          <a:extLst>
            <a:ext uri="{FF2B5EF4-FFF2-40B4-BE49-F238E27FC236}">
              <a16:creationId xmlns:a16="http://schemas.microsoft.com/office/drawing/2014/main" id="{00000000-0008-0000-0300-000038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1" name="TextBox 1080">
          <a:extLst>
            <a:ext uri="{FF2B5EF4-FFF2-40B4-BE49-F238E27FC236}">
              <a16:creationId xmlns:a16="http://schemas.microsoft.com/office/drawing/2014/main" id="{00000000-0008-0000-0300-000039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2" name="TextBox 1081">
          <a:extLst>
            <a:ext uri="{FF2B5EF4-FFF2-40B4-BE49-F238E27FC236}">
              <a16:creationId xmlns:a16="http://schemas.microsoft.com/office/drawing/2014/main" id="{00000000-0008-0000-0300-00003A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3" name="TextBox 1082">
          <a:extLst>
            <a:ext uri="{FF2B5EF4-FFF2-40B4-BE49-F238E27FC236}">
              <a16:creationId xmlns:a16="http://schemas.microsoft.com/office/drawing/2014/main" id="{00000000-0008-0000-0300-00003B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4" name="TextBox 1083">
          <a:extLst>
            <a:ext uri="{FF2B5EF4-FFF2-40B4-BE49-F238E27FC236}">
              <a16:creationId xmlns:a16="http://schemas.microsoft.com/office/drawing/2014/main" id="{00000000-0008-0000-0300-00003C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5" name="TextBox 1084">
          <a:extLst>
            <a:ext uri="{FF2B5EF4-FFF2-40B4-BE49-F238E27FC236}">
              <a16:creationId xmlns:a16="http://schemas.microsoft.com/office/drawing/2014/main" id="{00000000-0008-0000-0300-00003D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6" name="TextBox 1085">
          <a:extLst>
            <a:ext uri="{FF2B5EF4-FFF2-40B4-BE49-F238E27FC236}">
              <a16:creationId xmlns:a16="http://schemas.microsoft.com/office/drawing/2014/main" id="{00000000-0008-0000-0300-00003E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7" name="TextBox 1086">
          <a:extLst>
            <a:ext uri="{FF2B5EF4-FFF2-40B4-BE49-F238E27FC236}">
              <a16:creationId xmlns:a16="http://schemas.microsoft.com/office/drawing/2014/main" id="{00000000-0008-0000-0300-00003F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8" name="TextBox 1087">
          <a:extLst>
            <a:ext uri="{FF2B5EF4-FFF2-40B4-BE49-F238E27FC236}">
              <a16:creationId xmlns:a16="http://schemas.microsoft.com/office/drawing/2014/main" id="{00000000-0008-0000-0300-000040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9" name="TextBox 1088">
          <a:extLst>
            <a:ext uri="{FF2B5EF4-FFF2-40B4-BE49-F238E27FC236}">
              <a16:creationId xmlns:a16="http://schemas.microsoft.com/office/drawing/2014/main" id="{00000000-0008-0000-0300-000041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0" name="TextBox 1089">
          <a:extLst>
            <a:ext uri="{FF2B5EF4-FFF2-40B4-BE49-F238E27FC236}">
              <a16:creationId xmlns:a16="http://schemas.microsoft.com/office/drawing/2014/main" id="{00000000-0008-0000-0300-000042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1" name="TextBox 1090">
          <a:extLst>
            <a:ext uri="{FF2B5EF4-FFF2-40B4-BE49-F238E27FC236}">
              <a16:creationId xmlns:a16="http://schemas.microsoft.com/office/drawing/2014/main" id="{00000000-0008-0000-0300-000043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2" name="TextBox 1091">
          <a:extLst>
            <a:ext uri="{FF2B5EF4-FFF2-40B4-BE49-F238E27FC236}">
              <a16:creationId xmlns:a16="http://schemas.microsoft.com/office/drawing/2014/main" id="{00000000-0008-0000-0300-000044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3" name="TextBox 1092">
          <a:extLst>
            <a:ext uri="{FF2B5EF4-FFF2-40B4-BE49-F238E27FC236}">
              <a16:creationId xmlns:a16="http://schemas.microsoft.com/office/drawing/2014/main" id="{00000000-0008-0000-0300-000045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4" name="TextBox 1093">
          <a:extLst>
            <a:ext uri="{FF2B5EF4-FFF2-40B4-BE49-F238E27FC236}">
              <a16:creationId xmlns:a16="http://schemas.microsoft.com/office/drawing/2014/main" id="{00000000-0008-0000-0300-000046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5" name="TextBox 1094">
          <a:extLst>
            <a:ext uri="{FF2B5EF4-FFF2-40B4-BE49-F238E27FC236}">
              <a16:creationId xmlns:a16="http://schemas.microsoft.com/office/drawing/2014/main" id="{00000000-0008-0000-0300-000047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6" name="TextBox 1095">
          <a:extLst>
            <a:ext uri="{FF2B5EF4-FFF2-40B4-BE49-F238E27FC236}">
              <a16:creationId xmlns:a16="http://schemas.microsoft.com/office/drawing/2014/main" id="{00000000-0008-0000-0300-00004804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7" name="TextBox 1096">
          <a:extLst>
            <a:ext uri="{FF2B5EF4-FFF2-40B4-BE49-F238E27FC236}">
              <a16:creationId xmlns:a16="http://schemas.microsoft.com/office/drawing/2014/main" id="{00000000-0008-0000-0300-000049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8" name="TextBox 1097">
          <a:extLst>
            <a:ext uri="{FF2B5EF4-FFF2-40B4-BE49-F238E27FC236}">
              <a16:creationId xmlns:a16="http://schemas.microsoft.com/office/drawing/2014/main" id="{00000000-0008-0000-0300-00004A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9" name="TextBox 1098">
          <a:extLst>
            <a:ext uri="{FF2B5EF4-FFF2-40B4-BE49-F238E27FC236}">
              <a16:creationId xmlns:a16="http://schemas.microsoft.com/office/drawing/2014/main" id="{00000000-0008-0000-0300-00004B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0" name="TextBox 1099">
          <a:extLst>
            <a:ext uri="{FF2B5EF4-FFF2-40B4-BE49-F238E27FC236}">
              <a16:creationId xmlns:a16="http://schemas.microsoft.com/office/drawing/2014/main" id="{00000000-0008-0000-0300-00004C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1" name="TextBox 1100">
          <a:extLst>
            <a:ext uri="{FF2B5EF4-FFF2-40B4-BE49-F238E27FC236}">
              <a16:creationId xmlns:a16="http://schemas.microsoft.com/office/drawing/2014/main" id="{00000000-0008-0000-0300-00004D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2" name="TextBox 1101">
          <a:extLst>
            <a:ext uri="{FF2B5EF4-FFF2-40B4-BE49-F238E27FC236}">
              <a16:creationId xmlns:a16="http://schemas.microsoft.com/office/drawing/2014/main" id="{00000000-0008-0000-0300-00004E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3" name="TextBox 1102">
          <a:extLst>
            <a:ext uri="{FF2B5EF4-FFF2-40B4-BE49-F238E27FC236}">
              <a16:creationId xmlns:a16="http://schemas.microsoft.com/office/drawing/2014/main" id="{00000000-0008-0000-0300-00004F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4" name="TextBox 1103">
          <a:extLst>
            <a:ext uri="{FF2B5EF4-FFF2-40B4-BE49-F238E27FC236}">
              <a16:creationId xmlns:a16="http://schemas.microsoft.com/office/drawing/2014/main" id="{00000000-0008-0000-0300-000050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5" name="TextBox 1104">
          <a:extLst>
            <a:ext uri="{FF2B5EF4-FFF2-40B4-BE49-F238E27FC236}">
              <a16:creationId xmlns:a16="http://schemas.microsoft.com/office/drawing/2014/main" id="{00000000-0008-0000-0300-000051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6" name="TextBox 1105">
          <a:extLst>
            <a:ext uri="{FF2B5EF4-FFF2-40B4-BE49-F238E27FC236}">
              <a16:creationId xmlns:a16="http://schemas.microsoft.com/office/drawing/2014/main" id="{00000000-0008-0000-0300-000052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7" name="TextBox 1106">
          <a:extLst>
            <a:ext uri="{FF2B5EF4-FFF2-40B4-BE49-F238E27FC236}">
              <a16:creationId xmlns:a16="http://schemas.microsoft.com/office/drawing/2014/main" id="{00000000-0008-0000-0300-000053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8" name="TextBox 1107">
          <a:extLst>
            <a:ext uri="{FF2B5EF4-FFF2-40B4-BE49-F238E27FC236}">
              <a16:creationId xmlns:a16="http://schemas.microsoft.com/office/drawing/2014/main" id="{00000000-0008-0000-0300-000054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9" name="TextBox 1108">
          <a:extLst>
            <a:ext uri="{FF2B5EF4-FFF2-40B4-BE49-F238E27FC236}">
              <a16:creationId xmlns:a16="http://schemas.microsoft.com/office/drawing/2014/main" id="{00000000-0008-0000-0300-000055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0" name="TextBox 1109">
          <a:extLst>
            <a:ext uri="{FF2B5EF4-FFF2-40B4-BE49-F238E27FC236}">
              <a16:creationId xmlns:a16="http://schemas.microsoft.com/office/drawing/2014/main" id="{00000000-0008-0000-0300-000056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1" name="TextBox 1110">
          <a:extLst>
            <a:ext uri="{FF2B5EF4-FFF2-40B4-BE49-F238E27FC236}">
              <a16:creationId xmlns:a16="http://schemas.microsoft.com/office/drawing/2014/main" id="{00000000-0008-0000-0300-000057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2" name="TextBox 1111">
          <a:extLst>
            <a:ext uri="{FF2B5EF4-FFF2-40B4-BE49-F238E27FC236}">
              <a16:creationId xmlns:a16="http://schemas.microsoft.com/office/drawing/2014/main" id="{00000000-0008-0000-0300-000058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3" name="TextBox 1112">
          <a:extLst>
            <a:ext uri="{FF2B5EF4-FFF2-40B4-BE49-F238E27FC236}">
              <a16:creationId xmlns:a16="http://schemas.microsoft.com/office/drawing/2014/main" id="{00000000-0008-0000-0300-000059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4" name="TextBox 1113">
          <a:extLst>
            <a:ext uri="{FF2B5EF4-FFF2-40B4-BE49-F238E27FC236}">
              <a16:creationId xmlns:a16="http://schemas.microsoft.com/office/drawing/2014/main" id="{00000000-0008-0000-0300-00005A04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5" name="TextBox 1114">
          <a:extLst>
            <a:ext uri="{FF2B5EF4-FFF2-40B4-BE49-F238E27FC236}">
              <a16:creationId xmlns:a16="http://schemas.microsoft.com/office/drawing/2014/main" id="{00000000-0008-0000-0300-00005B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6" name="TextBox 1115">
          <a:extLst>
            <a:ext uri="{FF2B5EF4-FFF2-40B4-BE49-F238E27FC236}">
              <a16:creationId xmlns:a16="http://schemas.microsoft.com/office/drawing/2014/main" id="{00000000-0008-0000-0300-00005C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7" name="TextBox 1116">
          <a:extLst>
            <a:ext uri="{FF2B5EF4-FFF2-40B4-BE49-F238E27FC236}">
              <a16:creationId xmlns:a16="http://schemas.microsoft.com/office/drawing/2014/main" id="{00000000-0008-0000-0300-00005D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8" name="TextBox 1117">
          <a:extLst>
            <a:ext uri="{FF2B5EF4-FFF2-40B4-BE49-F238E27FC236}">
              <a16:creationId xmlns:a16="http://schemas.microsoft.com/office/drawing/2014/main" id="{00000000-0008-0000-0300-00005E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9" name="TextBox 1118">
          <a:extLst>
            <a:ext uri="{FF2B5EF4-FFF2-40B4-BE49-F238E27FC236}">
              <a16:creationId xmlns:a16="http://schemas.microsoft.com/office/drawing/2014/main" id="{00000000-0008-0000-0300-00005F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0" name="TextBox 1119">
          <a:extLst>
            <a:ext uri="{FF2B5EF4-FFF2-40B4-BE49-F238E27FC236}">
              <a16:creationId xmlns:a16="http://schemas.microsoft.com/office/drawing/2014/main" id="{00000000-0008-0000-0300-000060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1" name="TextBox 1120">
          <a:extLst>
            <a:ext uri="{FF2B5EF4-FFF2-40B4-BE49-F238E27FC236}">
              <a16:creationId xmlns:a16="http://schemas.microsoft.com/office/drawing/2014/main" id="{00000000-0008-0000-0300-000061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2" name="TextBox 1121">
          <a:extLst>
            <a:ext uri="{FF2B5EF4-FFF2-40B4-BE49-F238E27FC236}">
              <a16:creationId xmlns:a16="http://schemas.microsoft.com/office/drawing/2014/main" id="{00000000-0008-0000-0300-000062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3" name="TextBox 1122">
          <a:extLst>
            <a:ext uri="{FF2B5EF4-FFF2-40B4-BE49-F238E27FC236}">
              <a16:creationId xmlns:a16="http://schemas.microsoft.com/office/drawing/2014/main" id="{00000000-0008-0000-0300-000063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4" name="TextBox 1123">
          <a:extLst>
            <a:ext uri="{FF2B5EF4-FFF2-40B4-BE49-F238E27FC236}">
              <a16:creationId xmlns:a16="http://schemas.microsoft.com/office/drawing/2014/main" id="{00000000-0008-0000-0300-000064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5" name="TextBox 1124">
          <a:extLst>
            <a:ext uri="{FF2B5EF4-FFF2-40B4-BE49-F238E27FC236}">
              <a16:creationId xmlns:a16="http://schemas.microsoft.com/office/drawing/2014/main" id="{00000000-0008-0000-0300-000065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6" name="TextBox 1125">
          <a:extLst>
            <a:ext uri="{FF2B5EF4-FFF2-40B4-BE49-F238E27FC236}">
              <a16:creationId xmlns:a16="http://schemas.microsoft.com/office/drawing/2014/main" id="{00000000-0008-0000-0300-000066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7" name="TextBox 1126">
          <a:extLst>
            <a:ext uri="{FF2B5EF4-FFF2-40B4-BE49-F238E27FC236}">
              <a16:creationId xmlns:a16="http://schemas.microsoft.com/office/drawing/2014/main" id="{00000000-0008-0000-0300-000067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8" name="TextBox 1127">
          <a:extLst>
            <a:ext uri="{FF2B5EF4-FFF2-40B4-BE49-F238E27FC236}">
              <a16:creationId xmlns:a16="http://schemas.microsoft.com/office/drawing/2014/main" id="{00000000-0008-0000-0300-000068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9" name="TextBox 1128">
          <a:extLst>
            <a:ext uri="{FF2B5EF4-FFF2-40B4-BE49-F238E27FC236}">
              <a16:creationId xmlns:a16="http://schemas.microsoft.com/office/drawing/2014/main" id="{00000000-0008-0000-0300-000069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0" name="TextBox 1129">
          <a:extLst>
            <a:ext uri="{FF2B5EF4-FFF2-40B4-BE49-F238E27FC236}">
              <a16:creationId xmlns:a16="http://schemas.microsoft.com/office/drawing/2014/main" id="{00000000-0008-0000-0300-00006A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1" name="TextBox 1130">
          <a:extLst>
            <a:ext uri="{FF2B5EF4-FFF2-40B4-BE49-F238E27FC236}">
              <a16:creationId xmlns:a16="http://schemas.microsoft.com/office/drawing/2014/main" id="{00000000-0008-0000-0300-00006B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2" name="TextBox 1131">
          <a:extLst>
            <a:ext uri="{FF2B5EF4-FFF2-40B4-BE49-F238E27FC236}">
              <a16:creationId xmlns:a16="http://schemas.microsoft.com/office/drawing/2014/main" id="{00000000-0008-0000-0300-00006C04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3" name="TextBox 1132">
          <a:extLst>
            <a:ext uri="{FF2B5EF4-FFF2-40B4-BE49-F238E27FC236}">
              <a16:creationId xmlns:a16="http://schemas.microsoft.com/office/drawing/2014/main" id="{00000000-0008-0000-0300-00006D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4" name="TextBox 1133">
          <a:extLst>
            <a:ext uri="{FF2B5EF4-FFF2-40B4-BE49-F238E27FC236}">
              <a16:creationId xmlns:a16="http://schemas.microsoft.com/office/drawing/2014/main" id="{00000000-0008-0000-0300-00006E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5" name="TextBox 1134">
          <a:extLst>
            <a:ext uri="{FF2B5EF4-FFF2-40B4-BE49-F238E27FC236}">
              <a16:creationId xmlns:a16="http://schemas.microsoft.com/office/drawing/2014/main" id="{00000000-0008-0000-0300-00006F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6" name="TextBox 1135">
          <a:extLst>
            <a:ext uri="{FF2B5EF4-FFF2-40B4-BE49-F238E27FC236}">
              <a16:creationId xmlns:a16="http://schemas.microsoft.com/office/drawing/2014/main" id="{00000000-0008-0000-0300-000070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7" name="TextBox 1136">
          <a:extLst>
            <a:ext uri="{FF2B5EF4-FFF2-40B4-BE49-F238E27FC236}">
              <a16:creationId xmlns:a16="http://schemas.microsoft.com/office/drawing/2014/main" id="{00000000-0008-0000-0300-000071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8" name="TextBox 1137">
          <a:extLst>
            <a:ext uri="{FF2B5EF4-FFF2-40B4-BE49-F238E27FC236}">
              <a16:creationId xmlns:a16="http://schemas.microsoft.com/office/drawing/2014/main" id="{00000000-0008-0000-0300-000072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9" name="TextBox 1138">
          <a:extLst>
            <a:ext uri="{FF2B5EF4-FFF2-40B4-BE49-F238E27FC236}">
              <a16:creationId xmlns:a16="http://schemas.microsoft.com/office/drawing/2014/main" id="{00000000-0008-0000-0300-000073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0" name="TextBox 1139">
          <a:extLst>
            <a:ext uri="{FF2B5EF4-FFF2-40B4-BE49-F238E27FC236}">
              <a16:creationId xmlns:a16="http://schemas.microsoft.com/office/drawing/2014/main" id="{00000000-0008-0000-0300-000074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1" name="TextBox 1140">
          <a:extLst>
            <a:ext uri="{FF2B5EF4-FFF2-40B4-BE49-F238E27FC236}">
              <a16:creationId xmlns:a16="http://schemas.microsoft.com/office/drawing/2014/main" id="{00000000-0008-0000-0300-000075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2" name="TextBox 1141">
          <a:extLst>
            <a:ext uri="{FF2B5EF4-FFF2-40B4-BE49-F238E27FC236}">
              <a16:creationId xmlns:a16="http://schemas.microsoft.com/office/drawing/2014/main" id="{00000000-0008-0000-0300-000076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3" name="TextBox 1142">
          <a:extLst>
            <a:ext uri="{FF2B5EF4-FFF2-40B4-BE49-F238E27FC236}">
              <a16:creationId xmlns:a16="http://schemas.microsoft.com/office/drawing/2014/main" id="{00000000-0008-0000-0300-000077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4" name="TextBox 1143">
          <a:extLst>
            <a:ext uri="{FF2B5EF4-FFF2-40B4-BE49-F238E27FC236}">
              <a16:creationId xmlns:a16="http://schemas.microsoft.com/office/drawing/2014/main" id="{00000000-0008-0000-0300-000078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5" name="TextBox 1144">
          <a:extLst>
            <a:ext uri="{FF2B5EF4-FFF2-40B4-BE49-F238E27FC236}">
              <a16:creationId xmlns:a16="http://schemas.microsoft.com/office/drawing/2014/main" id="{00000000-0008-0000-0300-000079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6" name="TextBox 1145">
          <a:extLst>
            <a:ext uri="{FF2B5EF4-FFF2-40B4-BE49-F238E27FC236}">
              <a16:creationId xmlns:a16="http://schemas.microsoft.com/office/drawing/2014/main" id="{00000000-0008-0000-0300-00007A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7" name="TextBox 1146">
          <a:extLst>
            <a:ext uri="{FF2B5EF4-FFF2-40B4-BE49-F238E27FC236}">
              <a16:creationId xmlns:a16="http://schemas.microsoft.com/office/drawing/2014/main" id="{00000000-0008-0000-0300-00007B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8" name="TextBox 1147">
          <a:extLst>
            <a:ext uri="{FF2B5EF4-FFF2-40B4-BE49-F238E27FC236}">
              <a16:creationId xmlns:a16="http://schemas.microsoft.com/office/drawing/2014/main" id="{00000000-0008-0000-0300-00007C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9" name="TextBox 1148">
          <a:extLst>
            <a:ext uri="{FF2B5EF4-FFF2-40B4-BE49-F238E27FC236}">
              <a16:creationId xmlns:a16="http://schemas.microsoft.com/office/drawing/2014/main" id="{00000000-0008-0000-0300-00007D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0" name="TextBox 1149">
          <a:extLst>
            <a:ext uri="{FF2B5EF4-FFF2-40B4-BE49-F238E27FC236}">
              <a16:creationId xmlns:a16="http://schemas.microsoft.com/office/drawing/2014/main" id="{00000000-0008-0000-0300-00007E04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1" name="TextBox 1150">
          <a:extLst>
            <a:ext uri="{FF2B5EF4-FFF2-40B4-BE49-F238E27FC236}">
              <a16:creationId xmlns:a16="http://schemas.microsoft.com/office/drawing/2014/main" id="{00000000-0008-0000-0300-00007F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2" name="TextBox 1151">
          <a:extLst>
            <a:ext uri="{FF2B5EF4-FFF2-40B4-BE49-F238E27FC236}">
              <a16:creationId xmlns:a16="http://schemas.microsoft.com/office/drawing/2014/main" id="{00000000-0008-0000-0300-000080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3" name="TextBox 1152">
          <a:extLst>
            <a:ext uri="{FF2B5EF4-FFF2-40B4-BE49-F238E27FC236}">
              <a16:creationId xmlns:a16="http://schemas.microsoft.com/office/drawing/2014/main" id="{00000000-0008-0000-0300-000081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4" name="TextBox 1153">
          <a:extLst>
            <a:ext uri="{FF2B5EF4-FFF2-40B4-BE49-F238E27FC236}">
              <a16:creationId xmlns:a16="http://schemas.microsoft.com/office/drawing/2014/main" id="{00000000-0008-0000-0300-000082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5" name="TextBox 1154">
          <a:extLst>
            <a:ext uri="{FF2B5EF4-FFF2-40B4-BE49-F238E27FC236}">
              <a16:creationId xmlns:a16="http://schemas.microsoft.com/office/drawing/2014/main" id="{00000000-0008-0000-0300-000083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6" name="TextBox 1155">
          <a:extLst>
            <a:ext uri="{FF2B5EF4-FFF2-40B4-BE49-F238E27FC236}">
              <a16:creationId xmlns:a16="http://schemas.microsoft.com/office/drawing/2014/main" id="{00000000-0008-0000-0300-000084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7" name="TextBox 1156">
          <a:extLst>
            <a:ext uri="{FF2B5EF4-FFF2-40B4-BE49-F238E27FC236}">
              <a16:creationId xmlns:a16="http://schemas.microsoft.com/office/drawing/2014/main" id="{00000000-0008-0000-0300-000085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8" name="TextBox 1157">
          <a:extLst>
            <a:ext uri="{FF2B5EF4-FFF2-40B4-BE49-F238E27FC236}">
              <a16:creationId xmlns:a16="http://schemas.microsoft.com/office/drawing/2014/main" id="{00000000-0008-0000-0300-000086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9" name="TextBox 1158">
          <a:extLst>
            <a:ext uri="{FF2B5EF4-FFF2-40B4-BE49-F238E27FC236}">
              <a16:creationId xmlns:a16="http://schemas.microsoft.com/office/drawing/2014/main" id="{00000000-0008-0000-0300-000087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0" name="TextBox 1159">
          <a:extLst>
            <a:ext uri="{FF2B5EF4-FFF2-40B4-BE49-F238E27FC236}">
              <a16:creationId xmlns:a16="http://schemas.microsoft.com/office/drawing/2014/main" id="{00000000-0008-0000-0300-000088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1" name="TextBox 1160">
          <a:extLst>
            <a:ext uri="{FF2B5EF4-FFF2-40B4-BE49-F238E27FC236}">
              <a16:creationId xmlns:a16="http://schemas.microsoft.com/office/drawing/2014/main" id="{00000000-0008-0000-0300-000089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2" name="TextBox 1161">
          <a:extLst>
            <a:ext uri="{FF2B5EF4-FFF2-40B4-BE49-F238E27FC236}">
              <a16:creationId xmlns:a16="http://schemas.microsoft.com/office/drawing/2014/main" id="{00000000-0008-0000-0300-00008A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3" name="TextBox 1162">
          <a:extLst>
            <a:ext uri="{FF2B5EF4-FFF2-40B4-BE49-F238E27FC236}">
              <a16:creationId xmlns:a16="http://schemas.microsoft.com/office/drawing/2014/main" id="{00000000-0008-0000-0300-00008B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4" name="TextBox 1163">
          <a:extLst>
            <a:ext uri="{FF2B5EF4-FFF2-40B4-BE49-F238E27FC236}">
              <a16:creationId xmlns:a16="http://schemas.microsoft.com/office/drawing/2014/main" id="{00000000-0008-0000-0300-00008C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5" name="TextBox 1164">
          <a:extLst>
            <a:ext uri="{FF2B5EF4-FFF2-40B4-BE49-F238E27FC236}">
              <a16:creationId xmlns:a16="http://schemas.microsoft.com/office/drawing/2014/main" id="{00000000-0008-0000-0300-00008D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6" name="TextBox 1165">
          <a:extLst>
            <a:ext uri="{FF2B5EF4-FFF2-40B4-BE49-F238E27FC236}">
              <a16:creationId xmlns:a16="http://schemas.microsoft.com/office/drawing/2014/main" id="{00000000-0008-0000-0300-00008E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7" name="TextBox 1166">
          <a:extLst>
            <a:ext uri="{FF2B5EF4-FFF2-40B4-BE49-F238E27FC236}">
              <a16:creationId xmlns:a16="http://schemas.microsoft.com/office/drawing/2014/main" id="{00000000-0008-0000-0300-00008F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8" name="TextBox 1167">
          <a:extLst>
            <a:ext uri="{FF2B5EF4-FFF2-40B4-BE49-F238E27FC236}">
              <a16:creationId xmlns:a16="http://schemas.microsoft.com/office/drawing/2014/main" id="{00000000-0008-0000-0300-00009004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9" name="TextBox 1168">
          <a:extLst>
            <a:ext uri="{FF2B5EF4-FFF2-40B4-BE49-F238E27FC236}">
              <a16:creationId xmlns:a16="http://schemas.microsoft.com/office/drawing/2014/main" id="{00000000-0008-0000-0300-000091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0" name="TextBox 1169">
          <a:extLst>
            <a:ext uri="{FF2B5EF4-FFF2-40B4-BE49-F238E27FC236}">
              <a16:creationId xmlns:a16="http://schemas.microsoft.com/office/drawing/2014/main" id="{00000000-0008-0000-0300-000092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1" name="TextBox 1170">
          <a:extLst>
            <a:ext uri="{FF2B5EF4-FFF2-40B4-BE49-F238E27FC236}">
              <a16:creationId xmlns:a16="http://schemas.microsoft.com/office/drawing/2014/main" id="{00000000-0008-0000-0300-000093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2" name="TextBox 1171">
          <a:extLst>
            <a:ext uri="{FF2B5EF4-FFF2-40B4-BE49-F238E27FC236}">
              <a16:creationId xmlns:a16="http://schemas.microsoft.com/office/drawing/2014/main" id="{00000000-0008-0000-0300-000094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3" name="TextBox 1172">
          <a:extLst>
            <a:ext uri="{FF2B5EF4-FFF2-40B4-BE49-F238E27FC236}">
              <a16:creationId xmlns:a16="http://schemas.microsoft.com/office/drawing/2014/main" id="{00000000-0008-0000-0300-000095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4" name="TextBox 1173">
          <a:extLst>
            <a:ext uri="{FF2B5EF4-FFF2-40B4-BE49-F238E27FC236}">
              <a16:creationId xmlns:a16="http://schemas.microsoft.com/office/drawing/2014/main" id="{00000000-0008-0000-0300-000096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5" name="TextBox 1174">
          <a:extLst>
            <a:ext uri="{FF2B5EF4-FFF2-40B4-BE49-F238E27FC236}">
              <a16:creationId xmlns:a16="http://schemas.microsoft.com/office/drawing/2014/main" id="{00000000-0008-0000-0300-000097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6" name="TextBox 1175">
          <a:extLst>
            <a:ext uri="{FF2B5EF4-FFF2-40B4-BE49-F238E27FC236}">
              <a16:creationId xmlns:a16="http://schemas.microsoft.com/office/drawing/2014/main" id="{00000000-0008-0000-0300-000098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7" name="TextBox 1176">
          <a:extLst>
            <a:ext uri="{FF2B5EF4-FFF2-40B4-BE49-F238E27FC236}">
              <a16:creationId xmlns:a16="http://schemas.microsoft.com/office/drawing/2014/main" id="{00000000-0008-0000-0300-000099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8" name="TextBox 1177">
          <a:extLst>
            <a:ext uri="{FF2B5EF4-FFF2-40B4-BE49-F238E27FC236}">
              <a16:creationId xmlns:a16="http://schemas.microsoft.com/office/drawing/2014/main" id="{00000000-0008-0000-0300-00009A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9" name="TextBox 1178">
          <a:extLst>
            <a:ext uri="{FF2B5EF4-FFF2-40B4-BE49-F238E27FC236}">
              <a16:creationId xmlns:a16="http://schemas.microsoft.com/office/drawing/2014/main" id="{00000000-0008-0000-0300-00009B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0" name="TextBox 1179">
          <a:extLst>
            <a:ext uri="{FF2B5EF4-FFF2-40B4-BE49-F238E27FC236}">
              <a16:creationId xmlns:a16="http://schemas.microsoft.com/office/drawing/2014/main" id="{00000000-0008-0000-0300-00009C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1" name="TextBox 1180">
          <a:extLst>
            <a:ext uri="{FF2B5EF4-FFF2-40B4-BE49-F238E27FC236}">
              <a16:creationId xmlns:a16="http://schemas.microsoft.com/office/drawing/2014/main" id="{00000000-0008-0000-0300-00009D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2" name="TextBox 1181">
          <a:extLst>
            <a:ext uri="{FF2B5EF4-FFF2-40B4-BE49-F238E27FC236}">
              <a16:creationId xmlns:a16="http://schemas.microsoft.com/office/drawing/2014/main" id="{00000000-0008-0000-0300-00009E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3" name="TextBox 1182">
          <a:extLst>
            <a:ext uri="{FF2B5EF4-FFF2-40B4-BE49-F238E27FC236}">
              <a16:creationId xmlns:a16="http://schemas.microsoft.com/office/drawing/2014/main" id="{00000000-0008-0000-0300-00009F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4" name="TextBox 1183">
          <a:extLst>
            <a:ext uri="{FF2B5EF4-FFF2-40B4-BE49-F238E27FC236}">
              <a16:creationId xmlns:a16="http://schemas.microsoft.com/office/drawing/2014/main" id="{00000000-0008-0000-0300-0000A0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5" name="TextBox 1184">
          <a:extLst>
            <a:ext uri="{FF2B5EF4-FFF2-40B4-BE49-F238E27FC236}">
              <a16:creationId xmlns:a16="http://schemas.microsoft.com/office/drawing/2014/main" id="{00000000-0008-0000-0300-0000A1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6" name="TextBox 1185">
          <a:extLst>
            <a:ext uri="{FF2B5EF4-FFF2-40B4-BE49-F238E27FC236}">
              <a16:creationId xmlns:a16="http://schemas.microsoft.com/office/drawing/2014/main" id="{00000000-0008-0000-0300-0000A204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7" name="TextBox 1186">
          <a:extLst>
            <a:ext uri="{FF2B5EF4-FFF2-40B4-BE49-F238E27FC236}">
              <a16:creationId xmlns:a16="http://schemas.microsoft.com/office/drawing/2014/main" id="{00000000-0008-0000-0300-0000A3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8" name="TextBox 1187">
          <a:extLst>
            <a:ext uri="{FF2B5EF4-FFF2-40B4-BE49-F238E27FC236}">
              <a16:creationId xmlns:a16="http://schemas.microsoft.com/office/drawing/2014/main" id="{00000000-0008-0000-0300-0000A4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9" name="TextBox 1188">
          <a:extLst>
            <a:ext uri="{FF2B5EF4-FFF2-40B4-BE49-F238E27FC236}">
              <a16:creationId xmlns:a16="http://schemas.microsoft.com/office/drawing/2014/main" id="{00000000-0008-0000-0300-0000A5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0" name="TextBox 1189">
          <a:extLst>
            <a:ext uri="{FF2B5EF4-FFF2-40B4-BE49-F238E27FC236}">
              <a16:creationId xmlns:a16="http://schemas.microsoft.com/office/drawing/2014/main" id="{00000000-0008-0000-0300-0000A6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1" name="TextBox 1190">
          <a:extLst>
            <a:ext uri="{FF2B5EF4-FFF2-40B4-BE49-F238E27FC236}">
              <a16:creationId xmlns:a16="http://schemas.microsoft.com/office/drawing/2014/main" id="{00000000-0008-0000-0300-0000A7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2" name="TextBox 1191">
          <a:extLst>
            <a:ext uri="{FF2B5EF4-FFF2-40B4-BE49-F238E27FC236}">
              <a16:creationId xmlns:a16="http://schemas.microsoft.com/office/drawing/2014/main" id="{00000000-0008-0000-0300-0000A8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3" name="TextBox 1192">
          <a:extLst>
            <a:ext uri="{FF2B5EF4-FFF2-40B4-BE49-F238E27FC236}">
              <a16:creationId xmlns:a16="http://schemas.microsoft.com/office/drawing/2014/main" id="{00000000-0008-0000-0300-0000A9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4" name="TextBox 1193">
          <a:extLst>
            <a:ext uri="{FF2B5EF4-FFF2-40B4-BE49-F238E27FC236}">
              <a16:creationId xmlns:a16="http://schemas.microsoft.com/office/drawing/2014/main" id="{00000000-0008-0000-0300-0000AA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5" name="TextBox 1194">
          <a:extLst>
            <a:ext uri="{FF2B5EF4-FFF2-40B4-BE49-F238E27FC236}">
              <a16:creationId xmlns:a16="http://schemas.microsoft.com/office/drawing/2014/main" id="{00000000-0008-0000-0300-0000AB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6" name="TextBox 1195">
          <a:extLst>
            <a:ext uri="{FF2B5EF4-FFF2-40B4-BE49-F238E27FC236}">
              <a16:creationId xmlns:a16="http://schemas.microsoft.com/office/drawing/2014/main" id="{00000000-0008-0000-0300-0000AC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7" name="TextBox 1196">
          <a:extLst>
            <a:ext uri="{FF2B5EF4-FFF2-40B4-BE49-F238E27FC236}">
              <a16:creationId xmlns:a16="http://schemas.microsoft.com/office/drawing/2014/main" id="{00000000-0008-0000-0300-0000AD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8" name="TextBox 1197">
          <a:extLst>
            <a:ext uri="{FF2B5EF4-FFF2-40B4-BE49-F238E27FC236}">
              <a16:creationId xmlns:a16="http://schemas.microsoft.com/office/drawing/2014/main" id="{00000000-0008-0000-0300-0000AE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9" name="TextBox 1198">
          <a:extLst>
            <a:ext uri="{FF2B5EF4-FFF2-40B4-BE49-F238E27FC236}">
              <a16:creationId xmlns:a16="http://schemas.microsoft.com/office/drawing/2014/main" id="{00000000-0008-0000-0300-0000AF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0" name="TextBox 1199">
          <a:extLst>
            <a:ext uri="{FF2B5EF4-FFF2-40B4-BE49-F238E27FC236}">
              <a16:creationId xmlns:a16="http://schemas.microsoft.com/office/drawing/2014/main" id="{00000000-0008-0000-0300-0000B0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1" name="TextBox 1200">
          <a:extLst>
            <a:ext uri="{FF2B5EF4-FFF2-40B4-BE49-F238E27FC236}">
              <a16:creationId xmlns:a16="http://schemas.microsoft.com/office/drawing/2014/main" id="{00000000-0008-0000-0300-0000B1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2" name="TextBox 1201">
          <a:extLst>
            <a:ext uri="{FF2B5EF4-FFF2-40B4-BE49-F238E27FC236}">
              <a16:creationId xmlns:a16="http://schemas.microsoft.com/office/drawing/2014/main" id="{00000000-0008-0000-0300-0000B2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3" name="TextBox 1202">
          <a:extLst>
            <a:ext uri="{FF2B5EF4-FFF2-40B4-BE49-F238E27FC236}">
              <a16:creationId xmlns:a16="http://schemas.microsoft.com/office/drawing/2014/main" id="{00000000-0008-0000-0300-0000B3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4" name="TextBox 1203">
          <a:extLst>
            <a:ext uri="{FF2B5EF4-FFF2-40B4-BE49-F238E27FC236}">
              <a16:creationId xmlns:a16="http://schemas.microsoft.com/office/drawing/2014/main" id="{00000000-0008-0000-0300-0000B404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5" name="TextBox 1204">
          <a:extLst>
            <a:ext uri="{FF2B5EF4-FFF2-40B4-BE49-F238E27FC236}">
              <a16:creationId xmlns:a16="http://schemas.microsoft.com/office/drawing/2014/main" id="{00000000-0008-0000-0300-0000B5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6" name="TextBox 1205">
          <a:extLst>
            <a:ext uri="{FF2B5EF4-FFF2-40B4-BE49-F238E27FC236}">
              <a16:creationId xmlns:a16="http://schemas.microsoft.com/office/drawing/2014/main" id="{00000000-0008-0000-0300-0000B6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7" name="TextBox 1206">
          <a:extLst>
            <a:ext uri="{FF2B5EF4-FFF2-40B4-BE49-F238E27FC236}">
              <a16:creationId xmlns:a16="http://schemas.microsoft.com/office/drawing/2014/main" id="{00000000-0008-0000-0300-0000B7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8" name="TextBox 1207">
          <a:extLst>
            <a:ext uri="{FF2B5EF4-FFF2-40B4-BE49-F238E27FC236}">
              <a16:creationId xmlns:a16="http://schemas.microsoft.com/office/drawing/2014/main" id="{00000000-0008-0000-0300-0000B8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9" name="TextBox 1208">
          <a:extLst>
            <a:ext uri="{FF2B5EF4-FFF2-40B4-BE49-F238E27FC236}">
              <a16:creationId xmlns:a16="http://schemas.microsoft.com/office/drawing/2014/main" id="{00000000-0008-0000-0300-0000B9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0" name="TextBox 1209">
          <a:extLst>
            <a:ext uri="{FF2B5EF4-FFF2-40B4-BE49-F238E27FC236}">
              <a16:creationId xmlns:a16="http://schemas.microsoft.com/office/drawing/2014/main" id="{00000000-0008-0000-0300-0000BA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1" name="TextBox 1210">
          <a:extLst>
            <a:ext uri="{FF2B5EF4-FFF2-40B4-BE49-F238E27FC236}">
              <a16:creationId xmlns:a16="http://schemas.microsoft.com/office/drawing/2014/main" id="{00000000-0008-0000-0300-0000BB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2" name="TextBox 1211">
          <a:extLst>
            <a:ext uri="{FF2B5EF4-FFF2-40B4-BE49-F238E27FC236}">
              <a16:creationId xmlns:a16="http://schemas.microsoft.com/office/drawing/2014/main" id="{00000000-0008-0000-0300-0000BC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3" name="TextBox 1212">
          <a:extLst>
            <a:ext uri="{FF2B5EF4-FFF2-40B4-BE49-F238E27FC236}">
              <a16:creationId xmlns:a16="http://schemas.microsoft.com/office/drawing/2014/main" id="{00000000-0008-0000-0300-0000BD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4" name="TextBox 1213">
          <a:extLst>
            <a:ext uri="{FF2B5EF4-FFF2-40B4-BE49-F238E27FC236}">
              <a16:creationId xmlns:a16="http://schemas.microsoft.com/office/drawing/2014/main" id="{00000000-0008-0000-0300-0000BE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5" name="TextBox 1214">
          <a:extLst>
            <a:ext uri="{FF2B5EF4-FFF2-40B4-BE49-F238E27FC236}">
              <a16:creationId xmlns:a16="http://schemas.microsoft.com/office/drawing/2014/main" id="{00000000-0008-0000-0300-0000BF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6" name="TextBox 1215">
          <a:extLst>
            <a:ext uri="{FF2B5EF4-FFF2-40B4-BE49-F238E27FC236}">
              <a16:creationId xmlns:a16="http://schemas.microsoft.com/office/drawing/2014/main" id="{00000000-0008-0000-0300-0000C0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7" name="TextBox 1216">
          <a:extLst>
            <a:ext uri="{FF2B5EF4-FFF2-40B4-BE49-F238E27FC236}">
              <a16:creationId xmlns:a16="http://schemas.microsoft.com/office/drawing/2014/main" id="{00000000-0008-0000-0300-0000C1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8" name="TextBox 1217">
          <a:extLst>
            <a:ext uri="{FF2B5EF4-FFF2-40B4-BE49-F238E27FC236}">
              <a16:creationId xmlns:a16="http://schemas.microsoft.com/office/drawing/2014/main" id="{00000000-0008-0000-0300-0000C2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9" name="TextBox 1218">
          <a:extLst>
            <a:ext uri="{FF2B5EF4-FFF2-40B4-BE49-F238E27FC236}">
              <a16:creationId xmlns:a16="http://schemas.microsoft.com/office/drawing/2014/main" id="{00000000-0008-0000-0300-0000C3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0" name="TextBox 1219">
          <a:extLst>
            <a:ext uri="{FF2B5EF4-FFF2-40B4-BE49-F238E27FC236}">
              <a16:creationId xmlns:a16="http://schemas.microsoft.com/office/drawing/2014/main" id="{00000000-0008-0000-0300-0000C4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1" name="TextBox 1220">
          <a:extLst>
            <a:ext uri="{FF2B5EF4-FFF2-40B4-BE49-F238E27FC236}">
              <a16:creationId xmlns:a16="http://schemas.microsoft.com/office/drawing/2014/main" id="{00000000-0008-0000-0300-0000C5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2" name="TextBox 1221">
          <a:extLst>
            <a:ext uri="{FF2B5EF4-FFF2-40B4-BE49-F238E27FC236}">
              <a16:creationId xmlns:a16="http://schemas.microsoft.com/office/drawing/2014/main" id="{00000000-0008-0000-0300-0000C604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3" name="TextBox 1222">
          <a:extLst>
            <a:ext uri="{FF2B5EF4-FFF2-40B4-BE49-F238E27FC236}">
              <a16:creationId xmlns:a16="http://schemas.microsoft.com/office/drawing/2014/main" id="{00000000-0008-0000-0300-0000C7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4" name="TextBox 1223">
          <a:extLst>
            <a:ext uri="{FF2B5EF4-FFF2-40B4-BE49-F238E27FC236}">
              <a16:creationId xmlns:a16="http://schemas.microsoft.com/office/drawing/2014/main" id="{00000000-0008-0000-0300-0000C8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5" name="TextBox 1224">
          <a:extLst>
            <a:ext uri="{FF2B5EF4-FFF2-40B4-BE49-F238E27FC236}">
              <a16:creationId xmlns:a16="http://schemas.microsoft.com/office/drawing/2014/main" id="{00000000-0008-0000-0300-0000C9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6" name="TextBox 1225">
          <a:extLst>
            <a:ext uri="{FF2B5EF4-FFF2-40B4-BE49-F238E27FC236}">
              <a16:creationId xmlns:a16="http://schemas.microsoft.com/office/drawing/2014/main" id="{00000000-0008-0000-0300-0000CA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7" name="TextBox 1226">
          <a:extLst>
            <a:ext uri="{FF2B5EF4-FFF2-40B4-BE49-F238E27FC236}">
              <a16:creationId xmlns:a16="http://schemas.microsoft.com/office/drawing/2014/main" id="{00000000-0008-0000-0300-0000CB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8" name="TextBox 1227">
          <a:extLst>
            <a:ext uri="{FF2B5EF4-FFF2-40B4-BE49-F238E27FC236}">
              <a16:creationId xmlns:a16="http://schemas.microsoft.com/office/drawing/2014/main" id="{00000000-0008-0000-0300-0000CC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9" name="TextBox 1228">
          <a:extLst>
            <a:ext uri="{FF2B5EF4-FFF2-40B4-BE49-F238E27FC236}">
              <a16:creationId xmlns:a16="http://schemas.microsoft.com/office/drawing/2014/main" id="{00000000-0008-0000-0300-0000CD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0" name="TextBox 1229">
          <a:extLst>
            <a:ext uri="{FF2B5EF4-FFF2-40B4-BE49-F238E27FC236}">
              <a16:creationId xmlns:a16="http://schemas.microsoft.com/office/drawing/2014/main" id="{00000000-0008-0000-0300-0000CE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1" name="TextBox 1230">
          <a:extLst>
            <a:ext uri="{FF2B5EF4-FFF2-40B4-BE49-F238E27FC236}">
              <a16:creationId xmlns:a16="http://schemas.microsoft.com/office/drawing/2014/main" id="{00000000-0008-0000-0300-0000CF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2" name="TextBox 1231">
          <a:extLst>
            <a:ext uri="{FF2B5EF4-FFF2-40B4-BE49-F238E27FC236}">
              <a16:creationId xmlns:a16="http://schemas.microsoft.com/office/drawing/2014/main" id="{00000000-0008-0000-0300-0000D0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3" name="TextBox 1232">
          <a:extLst>
            <a:ext uri="{FF2B5EF4-FFF2-40B4-BE49-F238E27FC236}">
              <a16:creationId xmlns:a16="http://schemas.microsoft.com/office/drawing/2014/main" id="{00000000-0008-0000-0300-0000D1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4" name="TextBox 1233">
          <a:extLst>
            <a:ext uri="{FF2B5EF4-FFF2-40B4-BE49-F238E27FC236}">
              <a16:creationId xmlns:a16="http://schemas.microsoft.com/office/drawing/2014/main" id="{00000000-0008-0000-0300-0000D2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5" name="TextBox 1234">
          <a:extLst>
            <a:ext uri="{FF2B5EF4-FFF2-40B4-BE49-F238E27FC236}">
              <a16:creationId xmlns:a16="http://schemas.microsoft.com/office/drawing/2014/main" id="{00000000-0008-0000-0300-0000D3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6" name="TextBox 1235">
          <a:extLst>
            <a:ext uri="{FF2B5EF4-FFF2-40B4-BE49-F238E27FC236}">
              <a16:creationId xmlns:a16="http://schemas.microsoft.com/office/drawing/2014/main" id="{00000000-0008-0000-0300-0000D4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7" name="TextBox 1236">
          <a:extLst>
            <a:ext uri="{FF2B5EF4-FFF2-40B4-BE49-F238E27FC236}">
              <a16:creationId xmlns:a16="http://schemas.microsoft.com/office/drawing/2014/main" id="{00000000-0008-0000-0300-0000D5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8" name="TextBox 1237">
          <a:extLst>
            <a:ext uri="{FF2B5EF4-FFF2-40B4-BE49-F238E27FC236}">
              <a16:creationId xmlns:a16="http://schemas.microsoft.com/office/drawing/2014/main" id="{00000000-0008-0000-0300-0000D6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9" name="TextBox 1238">
          <a:extLst>
            <a:ext uri="{FF2B5EF4-FFF2-40B4-BE49-F238E27FC236}">
              <a16:creationId xmlns:a16="http://schemas.microsoft.com/office/drawing/2014/main" id="{00000000-0008-0000-0300-0000D7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0" name="TextBox 1239">
          <a:extLst>
            <a:ext uri="{FF2B5EF4-FFF2-40B4-BE49-F238E27FC236}">
              <a16:creationId xmlns:a16="http://schemas.microsoft.com/office/drawing/2014/main" id="{00000000-0008-0000-0300-0000D804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1" name="TextBox 1240">
          <a:extLst>
            <a:ext uri="{FF2B5EF4-FFF2-40B4-BE49-F238E27FC236}">
              <a16:creationId xmlns:a16="http://schemas.microsoft.com/office/drawing/2014/main" id="{00000000-0008-0000-0300-0000D9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2" name="TextBox 1241">
          <a:extLst>
            <a:ext uri="{FF2B5EF4-FFF2-40B4-BE49-F238E27FC236}">
              <a16:creationId xmlns:a16="http://schemas.microsoft.com/office/drawing/2014/main" id="{00000000-0008-0000-0300-0000DA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3" name="TextBox 1242">
          <a:extLst>
            <a:ext uri="{FF2B5EF4-FFF2-40B4-BE49-F238E27FC236}">
              <a16:creationId xmlns:a16="http://schemas.microsoft.com/office/drawing/2014/main" id="{00000000-0008-0000-0300-0000DB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4" name="TextBox 1243">
          <a:extLst>
            <a:ext uri="{FF2B5EF4-FFF2-40B4-BE49-F238E27FC236}">
              <a16:creationId xmlns:a16="http://schemas.microsoft.com/office/drawing/2014/main" id="{00000000-0008-0000-0300-0000DC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5" name="TextBox 1244">
          <a:extLst>
            <a:ext uri="{FF2B5EF4-FFF2-40B4-BE49-F238E27FC236}">
              <a16:creationId xmlns:a16="http://schemas.microsoft.com/office/drawing/2014/main" id="{00000000-0008-0000-0300-0000DD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6" name="TextBox 1245">
          <a:extLst>
            <a:ext uri="{FF2B5EF4-FFF2-40B4-BE49-F238E27FC236}">
              <a16:creationId xmlns:a16="http://schemas.microsoft.com/office/drawing/2014/main" id="{00000000-0008-0000-0300-0000DE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7" name="TextBox 1246">
          <a:extLst>
            <a:ext uri="{FF2B5EF4-FFF2-40B4-BE49-F238E27FC236}">
              <a16:creationId xmlns:a16="http://schemas.microsoft.com/office/drawing/2014/main" id="{00000000-0008-0000-0300-0000DF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8" name="TextBox 1247">
          <a:extLst>
            <a:ext uri="{FF2B5EF4-FFF2-40B4-BE49-F238E27FC236}">
              <a16:creationId xmlns:a16="http://schemas.microsoft.com/office/drawing/2014/main" id="{00000000-0008-0000-0300-0000E0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9" name="TextBox 1248">
          <a:extLst>
            <a:ext uri="{FF2B5EF4-FFF2-40B4-BE49-F238E27FC236}">
              <a16:creationId xmlns:a16="http://schemas.microsoft.com/office/drawing/2014/main" id="{00000000-0008-0000-0300-0000E1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0" name="TextBox 1249">
          <a:extLst>
            <a:ext uri="{FF2B5EF4-FFF2-40B4-BE49-F238E27FC236}">
              <a16:creationId xmlns:a16="http://schemas.microsoft.com/office/drawing/2014/main" id="{00000000-0008-0000-0300-0000E2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1" name="TextBox 1250">
          <a:extLst>
            <a:ext uri="{FF2B5EF4-FFF2-40B4-BE49-F238E27FC236}">
              <a16:creationId xmlns:a16="http://schemas.microsoft.com/office/drawing/2014/main" id="{00000000-0008-0000-0300-0000E3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2" name="TextBox 1251">
          <a:extLst>
            <a:ext uri="{FF2B5EF4-FFF2-40B4-BE49-F238E27FC236}">
              <a16:creationId xmlns:a16="http://schemas.microsoft.com/office/drawing/2014/main" id="{00000000-0008-0000-0300-0000E4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3" name="TextBox 1252">
          <a:extLst>
            <a:ext uri="{FF2B5EF4-FFF2-40B4-BE49-F238E27FC236}">
              <a16:creationId xmlns:a16="http://schemas.microsoft.com/office/drawing/2014/main" id="{00000000-0008-0000-0300-0000E5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4" name="TextBox 1253">
          <a:extLst>
            <a:ext uri="{FF2B5EF4-FFF2-40B4-BE49-F238E27FC236}">
              <a16:creationId xmlns:a16="http://schemas.microsoft.com/office/drawing/2014/main" id="{00000000-0008-0000-0300-0000E6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5" name="TextBox 1254">
          <a:extLst>
            <a:ext uri="{FF2B5EF4-FFF2-40B4-BE49-F238E27FC236}">
              <a16:creationId xmlns:a16="http://schemas.microsoft.com/office/drawing/2014/main" id="{00000000-0008-0000-0300-0000E7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6" name="TextBox 1255">
          <a:extLst>
            <a:ext uri="{FF2B5EF4-FFF2-40B4-BE49-F238E27FC236}">
              <a16:creationId xmlns:a16="http://schemas.microsoft.com/office/drawing/2014/main" id="{00000000-0008-0000-0300-0000E8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7" name="TextBox 1256">
          <a:extLst>
            <a:ext uri="{FF2B5EF4-FFF2-40B4-BE49-F238E27FC236}">
              <a16:creationId xmlns:a16="http://schemas.microsoft.com/office/drawing/2014/main" id="{00000000-0008-0000-0300-0000E9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8" name="TextBox 1257">
          <a:extLst>
            <a:ext uri="{FF2B5EF4-FFF2-40B4-BE49-F238E27FC236}">
              <a16:creationId xmlns:a16="http://schemas.microsoft.com/office/drawing/2014/main" id="{00000000-0008-0000-0300-0000EA04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9" name="TextBox 1258">
          <a:extLst>
            <a:ext uri="{FF2B5EF4-FFF2-40B4-BE49-F238E27FC236}">
              <a16:creationId xmlns:a16="http://schemas.microsoft.com/office/drawing/2014/main" id="{00000000-0008-0000-0300-0000EB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0" name="TextBox 1259">
          <a:extLst>
            <a:ext uri="{FF2B5EF4-FFF2-40B4-BE49-F238E27FC236}">
              <a16:creationId xmlns:a16="http://schemas.microsoft.com/office/drawing/2014/main" id="{00000000-0008-0000-0300-0000EC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1" name="TextBox 1260">
          <a:extLst>
            <a:ext uri="{FF2B5EF4-FFF2-40B4-BE49-F238E27FC236}">
              <a16:creationId xmlns:a16="http://schemas.microsoft.com/office/drawing/2014/main" id="{00000000-0008-0000-0300-0000ED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2" name="TextBox 1261">
          <a:extLst>
            <a:ext uri="{FF2B5EF4-FFF2-40B4-BE49-F238E27FC236}">
              <a16:creationId xmlns:a16="http://schemas.microsoft.com/office/drawing/2014/main" id="{00000000-0008-0000-0300-0000EE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3" name="TextBox 1262">
          <a:extLst>
            <a:ext uri="{FF2B5EF4-FFF2-40B4-BE49-F238E27FC236}">
              <a16:creationId xmlns:a16="http://schemas.microsoft.com/office/drawing/2014/main" id="{00000000-0008-0000-0300-0000EF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4" name="TextBox 1263">
          <a:extLst>
            <a:ext uri="{FF2B5EF4-FFF2-40B4-BE49-F238E27FC236}">
              <a16:creationId xmlns:a16="http://schemas.microsoft.com/office/drawing/2014/main" id="{00000000-0008-0000-0300-0000F0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5" name="TextBox 1264">
          <a:extLst>
            <a:ext uri="{FF2B5EF4-FFF2-40B4-BE49-F238E27FC236}">
              <a16:creationId xmlns:a16="http://schemas.microsoft.com/office/drawing/2014/main" id="{00000000-0008-0000-0300-0000F1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6" name="TextBox 1265">
          <a:extLst>
            <a:ext uri="{FF2B5EF4-FFF2-40B4-BE49-F238E27FC236}">
              <a16:creationId xmlns:a16="http://schemas.microsoft.com/office/drawing/2014/main" id="{00000000-0008-0000-0300-0000F2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7" name="TextBox 1266">
          <a:extLst>
            <a:ext uri="{FF2B5EF4-FFF2-40B4-BE49-F238E27FC236}">
              <a16:creationId xmlns:a16="http://schemas.microsoft.com/office/drawing/2014/main" id="{00000000-0008-0000-0300-0000F3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8" name="TextBox 1267">
          <a:extLst>
            <a:ext uri="{FF2B5EF4-FFF2-40B4-BE49-F238E27FC236}">
              <a16:creationId xmlns:a16="http://schemas.microsoft.com/office/drawing/2014/main" id="{00000000-0008-0000-0300-0000F4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9" name="TextBox 1268">
          <a:extLst>
            <a:ext uri="{FF2B5EF4-FFF2-40B4-BE49-F238E27FC236}">
              <a16:creationId xmlns:a16="http://schemas.microsoft.com/office/drawing/2014/main" id="{00000000-0008-0000-0300-0000F5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0" name="TextBox 1269">
          <a:extLst>
            <a:ext uri="{FF2B5EF4-FFF2-40B4-BE49-F238E27FC236}">
              <a16:creationId xmlns:a16="http://schemas.microsoft.com/office/drawing/2014/main" id="{00000000-0008-0000-0300-0000F6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1" name="TextBox 1270">
          <a:extLst>
            <a:ext uri="{FF2B5EF4-FFF2-40B4-BE49-F238E27FC236}">
              <a16:creationId xmlns:a16="http://schemas.microsoft.com/office/drawing/2014/main" id="{00000000-0008-0000-0300-0000F7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2" name="TextBox 1271">
          <a:extLst>
            <a:ext uri="{FF2B5EF4-FFF2-40B4-BE49-F238E27FC236}">
              <a16:creationId xmlns:a16="http://schemas.microsoft.com/office/drawing/2014/main" id="{00000000-0008-0000-0300-0000F8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3" name="TextBox 1272">
          <a:extLst>
            <a:ext uri="{FF2B5EF4-FFF2-40B4-BE49-F238E27FC236}">
              <a16:creationId xmlns:a16="http://schemas.microsoft.com/office/drawing/2014/main" id="{00000000-0008-0000-0300-0000F9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4" name="TextBox 1273">
          <a:extLst>
            <a:ext uri="{FF2B5EF4-FFF2-40B4-BE49-F238E27FC236}">
              <a16:creationId xmlns:a16="http://schemas.microsoft.com/office/drawing/2014/main" id="{00000000-0008-0000-0300-0000FA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5" name="TextBox 1274">
          <a:extLst>
            <a:ext uri="{FF2B5EF4-FFF2-40B4-BE49-F238E27FC236}">
              <a16:creationId xmlns:a16="http://schemas.microsoft.com/office/drawing/2014/main" id="{00000000-0008-0000-0300-0000FB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6" name="TextBox 1275">
          <a:extLst>
            <a:ext uri="{FF2B5EF4-FFF2-40B4-BE49-F238E27FC236}">
              <a16:creationId xmlns:a16="http://schemas.microsoft.com/office/drawing/2014/main" id="{00000000-0008-0000-0300-0000FC04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7" name="TextBox 1276">
          <a:extLst>
            <a:ext uri="{FF2B5EF4-FFF2-40B4-BE49-F238E27FC236}">
              <a16:creationId xmlns:a16="http://schemas.microsoft.com/office/drawing/2014/main" id="{00000000-0008-0000-0300-0000FD04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8" name="TextBox 1277">
          <a:extLst>
            <a:ext uri="{FF2B5EF4-FFF2-40B4-BE49-F238E27FC236}">
              <a16:creationId xmlns:a16="http://schemas.microsoft.com/office/drawing/2014/main" id="{00000000-0008-0000-0300-0000FE04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9" name="TextBox 1278">
          <a:extLst>
            <a:ext uri="{FF2B5EF4-FFF2-40B4-BE49-F238E27FC236}">
              <a16:creationId xmlns:a16="http://schemas.microsoft.com/office/drawing/2014/main" id="{00000000-0008-0000-0300-0000FF04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0" name="TextBox 1279">
          <a:extLst>
            <a:ext uri="{FF2B5EF4-FFF2-40B4-BE49-F238E27FC236}">
              <a16:creationId xmlns:a16="http://schemas.microsoft.com/office/drawing/2014/main" id="{00000000-0008-0000-0300-000000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1" name="TextBox 1280">
          <a:extLst>
            <a:ext uri="{FF2B5EF4-FFF2-40B4-BE49-F238E27FC236}">
              <a16:creationId xmlns:a16="http://schemas.microsoft.com/office/drawing/2014/main" id="{00000000-0008-0000-0300-000001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2" name="TextBox 1281">
          <a:extLst>
            <a:ext uri="{FF2B5EF4-FFF2-40B4-BE49-F238E27FC236}">
              <a16:creationId xmlns:a16="http://schemas.microsoft.com/office/drawing/2014/main" id="{00000000-0008-0000-0300-000002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3" name="TextBox 1282">
          <a:extLst>
            <a:ext uri="{FF2B5EF4-FFF2-40B4-BE49-F238E27FC236}">
              <a16:creationId xmlns:a16="http://schemas.microsoft.com/office/drawing/2014/main" id="{00000000-0008-0000-0300-000003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4" name="TextBox 1283">
          <a:extLst>
            <a:ext uri="{FF2B5EF4-FFF2-40B4-BE49-F238E27FC236}">
              <a16:creationId xmlns:a16="http://schemas.microsoft.com/office/drawing/2014/main" id="{00000000-0008-0000-0300-000004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5" name="TextBox 1284">
          <a:extLst>
            <a:ext uri="{FF2B5EF4-FFF2-40B4-BE49-F238E27FC236}">
              <a16:creationId xmlns:a16="http://schemas.microsoft.com/office/drawing/2014/main" id="{00000000-0008-0000-0300-000005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6" name="TextBox 1285">
          <a:extLst>
            <a:ext uri="{FF2B5EF4-FFF2-40B4-BE49-F238E27FC236}">
              <a16:creationId xmlns:a16="http://schemas.microsoft.com/office/drawing/2014/main" id="{00000000-0008-0000-0300-000006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7" name="TextBox 1286">
          <a:extLst>
            <a:ext uri="{FF2B5EF4-FFF2-40B4-BE49-F238E27FC236}">
              <a16:creationId xmlns:a16="http://schemas.microsoft.com/office/drawing/2014/main" id="{00000000-0008-0000-0300-000007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8" name="TextBox 1287">
          <a:extLst>
            <a:ext uri="{FF2B5EF4-FFF2-40B4-BE49-F238E27FC236}">
              <a16:creationId xmlns:a16="http://schemas.microsoft.com/office/drawing/2014/main" id="{00000000-0008-0000-0300-000008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9" name="TextBox 1288">
          <a:extLst>
            <a:ext uri="{FF2B5EF4-FFF2-40B4-BE49-F238E27FC236}">
              <a16:creationId xmlns:a16="http://schemas.microsoft.com/office/drawing/2014/main" id="{00000000-0008-0000-0300-000009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0" name="TextBox 1289">
          <a:extLst>
            <a:ext uri="{FF2B5EF4-FFF2-40B4-BE49-F238E27FC236}">
              <a16:creationId xmlns:a16="http://schemas.microsoft.com/office/drawing/2014/main" id="{00000000-0008-0000-0300-00000A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1" name="TextBox 1290">
          <a:extLst>
            <a:ext uri="{FF2B5EF4-FFF2-40B4-BE49-F238E27FC236}">
              <a16:creationId xmlns:a16="http://schemas.microsoft.com/office/drawing/2014/main" id="{00000000-0008-0000-0300-00000B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2" name="TextBox 1291">
          <a:extLst>
            <a:ext uri="{FF2B5EF4-FFF2-40B4-BE49-F238E27FC236}">
              <a16:creationId xmlns:a16="http://schemas.microsoft.com/office/drawing/2014/main" id="{00000000-0008-0000-0300-00000C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3" name="TextBox 1292">
          <a:extLst>
            <a:ext uri="{FF2B5EF4-FFF2-40B4-BE49-F238E27FC236}">
              <a16:creationId xmlns:a16="http://schemas.microsoft.com/office/drawing/2014/main" id="{00000000-0008-0000-0300-00000D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4" name="TextBox 1293">
          <a:extLst>
            <a:ext uri="{FF2B5EF4-FFF2-40B4-BE49-F238E27FC236}">
              <a16:creationId xmlns:a16="http://schemas.microsoft.com/office/drawing/2014/main" id="{00000000-0008-0000-0300-00000E05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5" name="TextBox 1294">
          <a:extLst>
            <a:ext uri="{FF2B5EF4-FFF2-40B4-BE49-F238E27FC236}">
              <a16:creationId xmlns:a16="http://schemas.microsoft.com/office/drawing/2014/main" id="{00000000-0008-0000-0300-00000F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6" name="TextBox 1295">
          <a:extLst>
            <a:ext uri="{FF2B5EF4-FFF2-40B4-BE49-F238E27FC236}">
              <a16:creationId xmlns:a16="http://schemas.microsoft.com/office/drawing/2014/main" id="{00000000-0008-0000-0300-000010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7" name="TextBox 1296">
          <a:extLst>
            <a:ext uri="{FF2B5EF4-FFF2-40B4-BE49-F238E27FC236}">
              <a16:creationId xmlns:a16="http://schemas.microsoft.com/office/drawing/2014/main" id="{00000000-0008-0000-0300-000011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8" name="TextBox 1297">
          <a:extLst>
            <a:ext uri="{FF2B5EF4-FFF2-40B4-BE49-F238E27FC236}">
              <a16:creationId xmlns:a16="http://schemas.microsoft.com/office/drawing/2014/main" id="{00000000-0008-0000-0300-000012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9" name="TextBox 1298">
          <a:extLst>
            <a:ext uri="{FF2B5EF4-FFF2-40B4-BE49-F238E27FC236}">
              <a16:creationId xmlns:a16="http://schemas.microsoft.com/office/drawing/2014/main" id="{00000000-0008-0000-0300-000013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0" name="TextBox 1299">
          <a:extLst>
            <a:ext uri="{FF2B5EF4-FFF2-40B4-BE49-F238E27FC236}">
              <a16:creationId xmlns:a16="http://schemas.microsoft.com/office/drawing/2014/main" id="{00000000-0008-0000-0300-000014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1" name="TextBox 1300">
          <a:extLst>
            <a:ext uri="{FF2B5EF4-FFF2-40B4-BE49-F238E27FC236}">
              <a16:creationId xmlns:a16="http://schemas.microsoft.com/office/drawing/2014/main" id="{00000000-0008-0000-0300-000015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2" name="TextBox 1301">
          <a:extLst>
            <a:ext uri="{FF2B5EF4-FFF2-40B4-BE49-F238E27FC236}">
              <a16:creationId xmlns:a16="http://schemas.microsoft.com/office/drawing/2014/main" id="{00000000-0008-0000-0300-000016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3" name="TextBox 1302">
          <a:extLst>
            <a:ext uri="{FF2B5EF4-FFF2-40B4-BE49-F238E27FC236}">
              <a16:creationId xmlns:a16="http://schemas.microsoft.com/office/drawing/2014/main" id="{00000000-0008-0000-0300-000017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4" name="TextBox 1303">
          <a:extLst>
            <a:ext uri="{FF2B5EF4-FFF2-40B4-BE49-F238E27FC236}">
              <a16:creationId xmlns:a16="http://schemas.microsoft.com/office/drawing/2014/main" id="{00000000-0008-0000-0300-000018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5" name="TextBox 1304">
          <a:extLst>
            <a:ext uri="{FF2B5EF4-FFF2-40B4-BE49-F238E27FC236}">
              <a16:creationId xmlns:a16="http://schemas.microsoft.com/office/drawing/2014/main" id="{00000000-0008-0000-0300-000019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6" name="TextBox 1305">
          <a:extLst>
            <a:ext uri="{FF2B5EF4-FFF2-40B4-BE49-F238E27FC236}">
              <a16:creationId xmlns:a16="http://schemas.microsoft.com/office/drawing/2014/main" id="{00000000-0008-0000-0300-00001A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7" name="TextBox 1306">
          <a:extLst>
            <a:ext uri="{FF2B5EF4-FFF2-40B4-BE49-F238E27FC236}">
              <a16:creationId xmlns:a16="http://schemas.microsoft.com/office/drawing/2014/main" id="{00000000-0008-0000-0300-00001B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8" name="TextBox 1307">
          <a:extLst>
            <a:ext uri="{FF2B5EF4-FFF2-40B4-BE49-F238E27FC236}">
              <a16:creationId xmlns:a16="http://schemas.microsoft.com/office/drawing/2014/main" id="{00000000-0008-0000-0300-00001C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9" name="TextBox 1308">
          <a:extLst>
            <a:ext uri="{FF2B5EF4-FFF2-40B4-BE49-F238E27FC236}">
              <a16:creationId xmlns:a16="http://schemas.microsoft.com/office/drawing/2014/main" id="{00000000-0008-0000-0300-00001D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0" name="TextBox 1309">
          <a:extLst>
            <a:ext uri="{FF2B5EF4-FFF2-40B4-BE49-F238E27FC236}">
              <a16:creationId xmlns:a16="http://schemas.microsoft.com/office/drawing/2014/main" id="{00000000-0008-0000-0300-00001E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1" name="TextBox 1310">
          <a:extLst>
            <a:ext uri="{FF2B5EF4-FFF2-40B4-BE49-F238E27FC236}">
              <a16:creationId xmlns:a16="http://schemas.microsoft.com/office/drawing/2014/main" id="{00000000-0008-0000-0300-00001F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2" name="TextBox 1311">
          <a:extLst>
            <a:ext uri="{FF2B5EF4-FFF2-40B4-BE49-F238E27FC236}">
              <a16:creationId xmlns:a16="http://schemas.microsoft.com/office/drawing/2014/main" id="{00000000-0008-0000-0300-00002005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3" name="TextBox 1312">
          <a:extLst>
            <a:ext uri="{FF2B5EF4-FFF2-40B4-BE49-F238E27FC236}">
              <a16:creationId xmlns:a16="http://schemas.microsoft.com/office/drawing/2014/main" id="{00000000-0008-0000-0300-000021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4" name="TextBox 1313">
          <a:extLst>
            <a:ext uri="{FF2B5EF4-FFF2-40B4-BE49-F238E27FC236}">
              <a16:creationId xmlns:a16="http://schemas.microsoft.com/office/drawing/2014/main" id="{00000000-0008-0000-0300-000022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5" name="TextBox 1314">
          <a:extLst>
            <a:ext uri="{FF2B5EF4-FFF2-40B4-BE49-F238E27FC236}">
              <a16:creationId xmlns:a16="http://schemas.microsoft.com/office/drawing/2014/main" id="{00000000-0008-0000-0300-000023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6" name="TextBox 1315">
          <a:extLst>
            <a:ext uri="{FF2B5EF4-FFF2-40B4-BE49-F238E27FC236}">
              <a16:creationId xmlns:a16="http://schemas.microsoft.com/office/drawing/2014/main" id="{00000000-0008-0000-0300-000024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7" name="TextBox 1316">
          <a:extLst>
            <a:ext uri="{FF2B5EF4-FFF2-40B4-BE49-F238E27FC236}">
              <a16:creationId xmlns:a16="http://schemas.microsoft.com/office/drawing/2014/main" id="{00000000-0008-0000-0300-000025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8" name="TextBox 1317">
          <a:extLst>
            <a:ext uri="{FF2B5EF4-FFF2-40B4-BE49-F238E27FC236}">
              <a16:creationId xmlns:a16="http://schemas.microsoft.com/office/drawing/2014/main" id="{00000000-0008-0000-0300-000026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9" name="TextBox 1318">
          <a:extLst>
            <a:ext uri="{FF2B5EF4-FFF2-40B4-BE49-F238E27FC236}">
              <a16:creationId xmlns:a16="http://schemas.microsoft.com/office/drawing/2014/main" id="{00000000-0008-0000-0300-000027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0" name="TextBox 1319">
          <a:extLst>
            <a:ext uri="{FF2B5EF4-FFF2-40B4-BE49-F238E27FC236}">
              <a16:creationId xmlns:a16="http://schemas.microsoft.com/office/drawing/2014/main" id="{00000000-0008-0000-0300-000028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1" name="TextBox 1320">
          <a:extLst>
            <a:ext uri="{FF2B5EF4-FFF2-40B4-BE49-F238E27FC236}">
              <a16:creationId xmlns:a16="http://schemas.microsoft.com/office/drawing/2014/main" id="{00000000-0008-0000-0300-000029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2" name="TextBox 1321">
          <a:extLst>
            <a:ext uri="{FF2B5EF4-FFF2-40B4-BE49-F238E27FC236}">
              <a16:creationId xmlns:a16="http://schemas.microsoft.com/office/drawing/2014/main" id="{00000000-0008-0000-0300-00002A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3" name="TextBox 1322">
          <a:extLst>
            <a:ext uri="{FF2B5EF4-FFF2-40B4-BE49-F238E27FC236}">
              <a16:creationId xmlns:a16="http://schemas.microsoft.com/office/drawing/2014/main" id="{00000000-0008-0000-0300-00002B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4" name="TextBox 1323">
          <a:extLst>
            <a:ext uri="{FF2B5EF4-FFF2-40B4-BE49-F238E27FC236}">
              <a16:creationId xmlns:a16="http://schemas.microsoft.com/office/drawing/2014/main" id="{00000000-0008-0000-0300-00002C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5" name="TextBox 1324">
          <a:extLst>
            <a:ext uri="{FF2B5EF4-FFF2-40B4-BE49-F238E27FC236}">
              <a16:creationId xmlns:a16="http://schemas.microsoft.com/office/drawing/2014/main" id="{00000000-0008-0000-0300-00002D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6" name="TextBox 1325">
          <a:extLst>
            <a:ext uri="{FF2B5EF4-FFF2-40B4-BE49-F238E27FC236}">
              <a16:creationId xmlns:a16="http://schemas.microsoft.com/office/drawing/2014/main" id="{00000000-0008-0000-0300-00002E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7" name="TextBox 1326">
          <a:extLst>
            <a:ext uri="{FF2B5EF4-FFF2-40B4-BE49-F238E27FC236}">
              <a16:creationId xmlns:a16="http://schemas.microsoft.com/office/drawing/2014/main" id="{00000000-0008-0000-0300-00002F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8" name="TextBox 1327">
          <a:extLst>
            <a:ext uri="{FF2B5EF4-FFF2-40B4-BE49-F238E27FC236}">
              <a16:creationId xmlns:a16="http://schemas.microsoft.com/office/drawing/2014/main" id="{00000000-0008-0000-0300-000030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9" name="TextBox 1328">
          <a:extLst>
            <a:ext uri="{FF2B5EF4-FFF2-40B4-BE49-F238E27FC236}">
              <a16:creationId xmlns:a16="http://schemas.microsoft.com/office/drawing/2014/main" id="{00000000-0008-0000-0300-000031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0" name="TextBox 1329">
          <a:extLst>
            <a:ext uri="{FF2B5EF4-FFF2-40B4-BE49-F238E27FC236}">
              <a16:creationId xmlns:a16="http://schemas.microsoft.com/office/drawing/2014/main" id="{00000000-0008-0000-0300-00003205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1" name="TextBox 1330">
          <a:extLst>
            <a:ext uri="{FF2B5EF4-FFF2-40B4-BE49-F238E27FC236}">
              <a16:creationId xmlns:a16="http://schemas.microsoft.com/office/drawing/2014/main" id="{00000000-0008-0000-0300-000033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2" name="TextBox 1331">
          <a:extLst>
            <a:ext uri="{FF2B5EF4-FFF2-40B4-BE49-F238E27FC236}">
              <a16:creationId xmlns:a16="http://schemas.microsoft.com/office/drawing/2014/main" id="{00000000-0008-0000-0300-000034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3" name="TextBox 1332">
          <a:extLst>
            <a:ext uri="{FF2B5EF4-FFF2-40B4-BE49-F238E27FC236}">
              <a16:creationId xmlns:a16="http://schemas.microsoft.com/office/drawing/2014/main" id="{00000000-0008-0000-0300-000035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4" name="TextBox 1333">
          <a:extLst>
            <a:ext uri="{FF2B5EF4-FFF2-40B4-BE49-F238E27FC236}">
              <a16:creationId xmlns:a16="http://schemas.microsoft.com/office/drawing/2014/main" id="{00000000-0008-0000-0300-000036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5" name="TextBox 1334">
          <a:extLst>
            <a:ext uri="{FF2B5EF4-FFF2-40B4-BE49-F238E27FC236}">
              <a16:creationId xmlns:a16="http://schemas.microsoft.com/office/drawing/2014/main" id="{00000000-0008-0000-0300-000037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6" name="TextBox 1335">
          <a:extLst>
            <a:ext uri="{FF2B5EF4-FFF2-40B4-BE49-F238E27FC236}">
              <a16:creationId xmlns:a16="http://schemas.microsoft.com/office/drawing/2014/main" id="{00000000-0008-0000-0300-000038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7" name="TextBox 1336">
          <a:extLst>
            <a:ext uri="{FF2B5EF4-FFF2-40B4-BE49-F238E27FC236}">
              <a16:creationId xmlns:a16="http://schemas.microsoft.com/office/drawing/2014/main" id="{00000000-0008-0000-0300-000039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8" name="TextBox 1337">
          <a:extLst>
            <a:ext uri="{FF2B5EF4-FFF2-40B4-BE49-F238E27FC236}">
              <a16:creationId xmlns:a16="http://schemas.microsoft.com/office/drawing/2014/main" id="{00000000-0008-0000-0300-00003A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9" name="TextBox 1338">
          <a:extLst>
            <a:ext uri="{FF2B5EF4-FFF2-40B4-BE49-F238E27FC236}">
              <a16:creationId xmlns:a16="http://schemas.microsoft.com/office/drawing/2014/main" id="{00000000-0008-0000-0300-00003B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0" name="TextBox 1339">
          <a:extLst>
            <a:ext uri="{FF2B5EF4-FFF2-40B4-BE49-F238E27FC236}">
              <a16:creationId xmlns:a16="http://schemas.microsoft.com/office/drawing/2014/main" id="{00000000-0008-0000-0300-00003C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1" name="TextBox 1340">
          <a:extLst>
            <a:ext uri="{FF2B5EF4-FFF2-40B4-BE49-F238E27FC236}">
              <a16:creationId xmlns:a16="http://schemas.microsoft.com/office/drawing/2014/main" id="{00000000-0008-0000-0300-00003D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2" name="TextBox 1341">
          <a:extLst>
            <a:ext uri="{FF2B5EF4-FFF2-40B4-BE49-F238E27FC236}">
              <a16:creationId xmlns:a16="http://schemas.microsoft.com/office/drawing/2014/main" id="{00000000-0008-0000-0300-00003E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3" name="TextBox 1342">
          <a:extLst>
            <a:ext uri="{FF2B5EF4-FFF2-40B4-BE49-F238E27FC236}">
              <a16:creationId xmlns:a16="http://schemas.microsoft.com/office/drawing/2014/main" id="{00000000-0008-0000-0300-00003F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4" name="TextBox 1343">
          <a:extLst>
            <a:ext uri="{FF2B5EF4-FFF2-40B4-BE49-F238E27FC236}">
              <a16:creationId xmlns:a16="http://schemas.microsoft.com/office/drawing/2014/main" id="{00000000-0008-0000-0300-000040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5" name="TextBox 1344">
          <a:extLst>
            <a:ext uri="{FF2B5EF4-FFF2-40B4-BE49-F238E27FC236}">
              <a16:creationId xmlns:a16="http://schemas.microsoft.com/office/drawing/2014/main" id="{00000000-0008-0000-0300-000041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6" name="TextBox 1345">
          <a:extLst>
            <a:ext uri="{FF2B5EF4-FFF2-40B4-BE49-F238E27FC236}">
              <a16:creationId xmlns:a16="http://schemas.microsoft.com/office/drawing/2014/main" id="{00000000-0008-0000-0300-000042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7" name="TextBox 1346">
          <a:extLst>
            <a:ext uri="{FF2B5EF4-FFF2-40B4-BE49-F238E27FC236}">
              <a16:creationId xmlns:a16="http://schemas.microsoft.com/office/drawing/2014/main" id="{00000000-0008-0000-0300-000043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8" name="TextBox 1347">
          <a:extLst>
            <a:ext uri="{FF2B5EF4-FFF2-40B4-BE49-F238E27FC236}">
              <a16:creationId xmlns:a16="http://schemas.microsoft.com/office/drawing/2014/main" id="{00000000-0008-0000-0300-00004405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9" name="TextBox 1348">
          <a:extLst>
            <a:ext uri="{FF2B5EF4-FFF2-40B4-BE49-F238E27FC236}">
              <a16:creationId xmlns:a16="http://schemas.microsoft.com/office/drawing/2014/main" id="{00000000-0008-0000-0300-000045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0" name="TextBox 1349">
          <a:extLst>
            <a:ext uri="{FF2B5EF4-FFF2-40B4-BE49-F238E27FC236}">
              <a16:creationId xmlns:a16="http://schemas.microsoft.com/office/drawing/2014/main" id="{00000000-0008-0000-0300-000046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1" name="TextBox 1350">
          <a:extLst>
            <a:ext uri="{FF2B5EF4-FFF2-40B4-BE49-F238E27FC236}">
              <a16:creationId xmlns:a16="http://schemas.microsoft.com/office/drawing/2014/main" id="{00000000-0008-0000-0300-000047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2" name="TextBox 1351">
          <a:extLst>
            <a:ext uri="{FF2B5EF4-FFF2-40B4-BE49-F238E27FC236}">
              <a16:creationId xmlns:a16="http://schemas.microsoft.com/office/drawing/2014/main" id="{00000000-0008-0000-0300-000048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3" name="TextBox 1352">
          <a:extLst>
            <a:ext uri="{FF2B5EF4-FFF2-40B4-BE49-F238E27FC236}">
              <a16:creationId xmlns:a16="http://schemas.microsoft.com/office/drawing/2014/main" id="{00000000-0008-0000-0300-000049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4" name="TextBox 1353">
          <a:extLst>
            <a:ext uri="{FF2B5EF4-FFF2-40B4-BE49-F238E27FC236}">
              <a16:creationId xmlns:a16="http://schemas.microsoft.com/office/drawing/2014/main" id="{00000000-0008-0000-0300-00004A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5" name="TextBox 1354">
          <a:extLst>
            <a:ext uri="{FF2B5EF4-FFF2-40B4-BE49-F238E27FC236}">
              <a16:creationId xmlns:a16="http://schemas.microsoft.com/office/drawing/2014/main" id="{00000000-0008-0000-0300-00004B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6" name="TextBox 1355">
          <a:extLst>
            <a:ext uri="{FF2B5EF4-FFF2-40B4-BE49-F238E27FC236}">
              <a16:creationId xmlns:a16="http://schemas.microsoft.com/office/drawing/2014/main" id="{00000000-0008-0000-0300-00004C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7" name="TextBox 1356">
          <a:extLst>
            <a:ext uri="{FF2B5EF4-FFF2-40B4-BE49-F238E27FC236}">
              <a16:creationId xmlns:a16="http://schemas.microsoft.com/office/drawing/2014/main" id="{00000000-0008-0000-0300-00004D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8" name="TextBox 1357">
          <a:extLst>
            <a:ext uri="{FF2B5EF4-FFF2-40B4-BE49-F238E27FC236}">
              <a16:creationId xmlns:a16="http://schemas.microsoft.com/office/drawing/2014/main" id="{00000000-0008-0000-0300-00004E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9" name="TextBox 1358">
          <a:extLst>
            <a:ext uri="{FF2B5EF4-FFF2-40B4-BE49-F238E27FC236}">
              <a16:creationId xmlns:a16="http://schemas.microsoft.com/office/drawing/2014/main" id="{00000000-0008-0000-0300-00004F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0" name="TextBox 1359">
          <a:extLst>
            <a:ext uri="{FF2B5EF4-FFF2-40B4-BE49-F238E27FC236}">
              <a16:creationId xmlns:a16="http://schemas.microsoft.com/office/drawing/2014/main" id="{00000000-0008-0000-0300-000050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1" name="TextBox 1360">
          <a:extLst>
            <a:ext uri="{FF2B5EF4-FFF2-40B4-BE49-F238E27FC236}">
              <a16:creationId xmlns:a16="http://schemas.microsoft.com/office/drawing/2014/main" id="{00000000-0008-0000-0300-000051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2" name="TextBox 1361">
          <a:extLst>
            <a:ext uri="{FF2B5EF4-FFF2-40B4-BE49-F238E27FC236}">
              <a16:creationId xmlns:a16="http://schemas.microsoft.com/office/drawing/2014/main" id="{00000000-0008-0000-0300-000052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3" name="TextBox 1362">
          <a:extLst>
            <a:ext uri="{FF2B5EF4-FFF2-40B4-BE49-F238E27FC236}">
              <a16:creationId xmlns:a16="http://schemas.microsoft.com/office/drawing/2014/main" id="{00000000-0008-0000-0300-000053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4" name="TextBox 1363">
          <a:extLst>
            <a:ext uri="{FF2B5EF4-FFF2-40B4-BE49-F238E27FC236}">
              <a16:creationId xmlns:a16="http://schemas.microsoft.com/office/drawing/2014/main" id="{00000000-0008-0000-0300-000054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5" name="TextBox 1364">
          <a:extLst>
            <a:ext uri="{FF2B5EF4-FFF2-40B4-BE49-F238E27FC236}">
              <a16:creationId xmlns:a16="http://schemas.microsoft.com/office/drawing/2014/main" id="{00000000-0008-0000-0300-000055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6" name="TextBox 1365">
          <a:extLst>
            <a:ext uri="{FF2B5EF4-FFF2-40B4-BE49-F238E27FC236}">
              <a16:creationId xmlns:a16="http://schemas.microsoft.com/office/drawing/2014/main" id="{00000000-0008-0000-0300-00005605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7" name="TextBox 1366">
          <a:extLst>
            <a:ext uri="{FF2B5EF4-FFF2-40B4-BE49-F238E27FC236}">
              <a16:creationId xmlns:a16="http://schemas.microsoft.com/office/drawing/2014/main" id="{00000000-0008-0000-0300-000057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8" name="TextBox 1367">
          <a:extLst>
            <a:ext uri="{FF2B5EF4-FFF2-40B4-BE49-F238E27FC236}">
              <a16:creationId xmlns:a16="http://schemas.microsoft.com/office/drawing/2014/main" id="{00000000-0008-0000-0300-000058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9" name="TextBox 1368">
          <a:extLst>
            <a:ext uri="{FF2B5EF4-FFF2-40B4-BE49-F238E27FC236}">
              <a16:creationId xmlns:a16="http://schemas.microsoft.com/office/drawing/2014/main" id="{00000000-0008-0000-0300-000059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0" name="TextBox 1369">
          <a:extLst>
            <a:ext uri="{FF2B5EF4-FFF2-40B4-BE49-F238E27FC236}">
              <a16:creationId xmlns:a16="http://schemas.microsoft.com/office/drawing/2014/main" id="{00000000-0008-0000-0300-00005A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1" name="TextBox 1370">
          <a:extLst>
            <a:ext uri="{FF2B5EF4-FFF2-40B4-BE49-F238E27FC236}">
              <a16:creationId xmlns:a16="http://schemas.microsoft.com/office/drawing/2014/main" id="{00000000-0008-0000-0300-00005B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2" name="TextBox 1371">
          <a:extLst>
            <a:ext uri="{FF2B5EF4-FFF2-40B4-BE49-F238E27FC236}">
              <a16:creationId xmlns:a16="http://schemas.microsoft.com/office/drawing/2014/main" id="{00000000-0008-0000-0300-00005C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3" name="TextBox 1372">
          <a:extLst>
            <a:ext uri="{FF2B5EF4-FFF2-40B4-BE49-F238E27FC236}">
              <a16:creationId xmlns:a16="http://schemas.microsoft.com/office/drawing/2014/main" id="{00000000-0008-0000-0300-00005D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4" name="TextBox 1373">
          <a:extLst>
            <a:ext uri="{FF2B5EF4-FFF2-40B4-BE49-F238E27FC236}">
              <a16:creationId xmlns:a16="http://schemas.microsoft.com/office/drawing/2014/main" id="{00000000-0008-0000-0300-00005E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5" name="TextBox 1374">
          <a:extLst>
            <a:ext uri="{FF2B5EF4-FFF2-40B4-BE49-F238E27FC236}">
              <a16:creationId xmlns:a16="http://schemas.microsoft.com/office/drawing/2014/main" id="{00000000-0008-0000-0300-00005F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6" name="TextBox 1375">
          <a:extLst>
            <a:ext uri="{FF2B5EF4-FFF2-40B4-BE49-F238E27FC236}">
              <a16:creationId xmlns:a16="http://schemas.microsoft.com/office/drawing/2014/main" id="{00000000-0008-0000-0300-000060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7" name="TextBox 1376">
          <a:extLst>
            <a:ext uri="{FF2B5EF4-FFF2-40B4-BE49-F238E27FC236}">
              <a16:creationId xmlns:a16="http://schemas.microsoft.com/office/drawing/2014/main" id="{00000000-0008-0000-0300-000061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8" name="TextBox 1377">
          <a:extLst>
            <a:ext uri="{FF2B5EF4-FFF2-40B4-BE49-F238E27FC236}">
              <a16:creationId xmlns:a16="http://schemas.microsoft.com/office/drawing/2014/main" id="{00000000-0008-0000-0300-000062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9" name="TextBox 1378">
          <a:extLst>
            <a:ext uri="{FF2B5EF4-FFF2-40B4-BE49-F238E27FC236}">
              <a16:creationId xmlns:a16="http://schemas.microsoft.com/office/drawing/2014/main" id="{00000000-0008-0000-0300-000063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0" name="TextBox 1379">
          <a:extLst>
            <a:ext uri="{FF2B5EF4-FFF2-40B4-BE49-F238E27FC236}">
              <a16:creationId xmlns:a16="http://schemas.microsoft.com/office/drawing/2014/main" id="{00000000-0008-0000-0300-000064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1" name="TextBox 1380">
          <a:extLst>
            <a:ext uri="{FF2B5EF4-FFF2-40B4-BE49-F238E27FC236}">
              <a16:creationId xmlns:a16="http://schemas.microsoft.com/office/drawing/2014/main" id="{00000000-0008-0000-0300-000065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2" name="TextBox 1381">
          <a:extLst>
            <a:ext uri="{FF2B5EF4-FFF2-40B4-BE49-F238E27FC236}">
              <a16:creationId xmlns:a16="http://schemas.microsoft.com/office/drawing/2014/main" id="{00000000-0008-0000-0300-000066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3" name="TextBox 1382">
          <a:extLst>
            <a:ext uri="{FF2B5EF4-FFF2-40B4-BE49-F238E27FC236}">
              <a16:creationId xmlns:a16="http://schemas.microsoft.com/office/drawing/2014/main" id="{00000000-0008-0000-0300-000067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4" name="TextBox 1383">
          <a:extLst>
            <a:ext uri="{FF2B5EF4-FFF2-40B4-BE49-F238E27FC236}">
              <a16:creationId xmlns:a16="http://schemas.microsoft.com/office/drawing/2014/main" id="{00000000-0008-0000-0300-00006805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5" name="TextBox 1384">
          <a:extLst>
            <a:ext uri="{FF2B5EF4-FFF2-40B4-BE49-F238E27FC236}">
              <a16:creationId xmlns:a16="http://schemas.microsoft.com/office/drawing/2014/main" id="{00000000-0008-0000-0300-000069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6" name="TextBox 1385">
          <a:extLst>
            <a:ext uri="{FF2B5EF4-FFF2-40B4-BE49-F238E27FC236}">
              <a16:creationId xmlns:a16="http://schemas.microsoft.com/office/drawing/2014/main" id="{00000000-0008-0000-0300-00006A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7" name="TextBox 1386">
          <a:extLst>
            <a:ext uri="{FF2B5EF4-FFF2-40B4-BE49-F238E27FC236}">
              <a16:creationId xmlns:a16="http://schemas.microsoft.com/office/drawing/2014/main" id="{00000000-0008-0000-0300-00006B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8" name="TextBox 1387">
          <a:extLst>
            <a:ext uri="{FF2B5EF4-FFF2-40B4-BE49-F238E27FC236}">
              <a16:creationId xmlns:a16="http://schemas.microsoft.com/office/drawing/2014/main" id="{00000000-0008-0000-0300-00006C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9" name="TextBox 1388">
          <a:extLst>
            <a:ext uri="{FF2B5EF4-FFF2-40B4-BE49-F238E27FC236}">
              <a16:creationId xmlns:a16="http://schemas.microsoft.com/office/drawing/2014/main" id="{00000000-0008-0000-0300-00006D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0" name="TextBox 1389">
          <a:extLst>
            <a:ext uri="{FF2B5EF4-FFF2-40B4-BE49-F238E27FC236}">
              <a16:creationId xmlns:a16="http://schemas.microsoft.com/office/drawing/2014/main" id="{00000000-0008-0000-0300-00006E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1" name="TextBox 1390">
          <a:extLst>
            <a:ext uri="{FF2B5EF4-FFF2-40B4-BE49-F238E27FC236}">
              <a16:creationId xmlns:a16="http://schemas.microsoft.com/office/drawing/2014/main" id="{00000000-0008-0000-0300-00006F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2" name="TextBox 1391">
          <a:extLst>
            <a:ext uri="{FF2B5EF4-FFF2-40B4-BE49-F238E27FC236}">
              <a16:creationId xmlns:a16="http://schemas.microsoft.com/office/drawing/2014/main" id="{00000000-0008-0000-0300-000070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3" name="TextBox 1392">
          <a:extLst>
            <a:ext uri="{FF2B5EF4-FFF2-40B4-BE49-F238E27FC236}">
              <a16:creationId xmlns:a16="http://schemas.microsoft.com/office/drawing/2014/main" id="{00000000-0008-0000-0300-000071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4" name="TextBox 1393">
          <a:extLst>
            <a:ext uri="{FF2B5EF4-FFF2-40B4-BE49-F238E27FC236}">
              <a16:creationId xmlns:a16="http://schemas.microsoft.com/office/drawing/2014/main" id="{00000000-0008-0000-0300-000072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5" name="TextBox 1394">
          <a:extLst>
            <a:ext uri="{FF2B5EF4-FFF2-40B4-BE49-F238E27FC236}">
              <a16:creationId xmlns:a16="http://schemas.microsoft.com/office/drawing/2014/main" id="{00000000-0008-0000-0300-000073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6" name="TextBox 1395">
          <a:extLst>
            <a:ext uri="{FF2B5EF4-FFF2-40B4-BE49-F238E27FC236}">
              <a16:creationId xmlns:a16="http://schemas.microsoft.com/office/drawing/2014/main" id="{00000000-0008-0000-0300-000074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7" name="TextBox 1396">
          <a:extLst>
            <a:ext uri="{FF2B5EF4-FFF2-40B4-BE49-F238E27FC236}">
              <a16:creationId xmlns:a16="http://schemas.microsoft.com/office/drawing/2014/main" id="{00000000-0008-0000-0300-000075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8" name="TextBox 1397">
          <a:extLst>
            <a:ext uri="{FF2B5EF4-FFF2-40B4-BE49-F238E27FC236}">
              <a16:creationId xmlns:a16="http://schemas.microsoft.com/office/drawing/2014/main" id="{00000000-0008-0000-0300-000076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9" name="TextBox 1398">
          <a:extLst>
            <a:ext uri="{FF2B5EF4-FFF2-40B4-BE49-F238E27FC236}">
              <a16:creationId xmlns:a16="http://schemas.microsoft.com/office/drawing/2014/main" id="{00000000-0008-0000-0300-000077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0" name="TextBox 1399">
          <a:extLst>
            <a:ext uri="{FF2B5EF4-FFF2-40B4-BE49-F238E27FC236}">
              <a16:creationId xmlns:a16="http://schemas.microsoft.com/office/drawing/2014/main" id="{00000000-0008-0000-0300-000078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1" name="TextBox 1400">
          <a:extLst>
            <a:ext uri="{FF2B5EF4-FFF2-40B4-BE49-F238E27FC236}">
              <a16:creationId xmlns:a16="http://schemas.microsoft.com/office/drawing/2014/main" id="{00000000-0008-0000-0300-000079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2" name="TextBox 1401">
          <a:extLst>
            <a:ext uri="{FF2B5EF4-FFF2-40B4-BE49-F238E27FC236}">
              <a16:creationId xmlns:a16="http://schemas.microsoft.com/office/drawing/2014/main" id="{00000000-0008-0000-0300-00007A05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3" name="TextBox 1402">
          <a:extLst>
            <a:ext uri="{FF2B5EF4-FFF2-40B4-BE49-F238E27FC236}">
              <a16:creationId xmlns:a16="http://schemas.microsoft.com/office/drawing/2014/main" id="{00000000-0008-0000-0300-00007B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4" name="TextBox 1403">
          <a:extLst>
            <a:ext uri="{FF2B5EF4-FFF2-40B4-BE49-F238E27FC236}">
              <a16:creationId xmlns:a16="http://schemas.microsoft.com/office/drawing/2014/main" id="{00000000-0008-0000-0300-00007C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5" name="TextBox 1404">
          <a:extLst>
            <a:ext uri="{FF2B5EF4-FFF2-40B4-BE49-F238E27FC236}">
              <a16:creationId xmlns:a16="http://schemas.microsoft.com/office/drawing/2014/main" id="{00000000-0008-0000-0300-00007D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6" name="TextBox 1405">
          <a:extLst>
            <a:ext uri="{FF2B5EF4-FFF2-40B4-BE49-F238E27FC236}">
              <a16:creationId xmlns:a16="http://schemas.microsoft.com/office/drawing/2014/main" id="{00000000-0008-0000-0300-00007E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7" name="TextBox 1406">
          <a:extLst>
            <a:ext uri="{FF2B5EF4-FFF2-40B4-BE49-F238E27FC236}">
              <a16:creationId xmlns:a16="http://schemas.microsoft.com/office/drawing/2014/main" id="{00000000-0008-0000-0300-00007F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8" name="TextBox 1407">
          <a:extLst>
            <a:ext uri="{FF2B5EF4-FFF2-40B4-BE49-F238E27FC236}">
              <a16:creationId xmlns:a16="http://schemas.microsoft.com/office/drawing/2014/main" id="{00000000-0008-0000-0300-000080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9" name="TextBox 1408">
          <a:extLst>
            <a:ext uri="{FF2B5EF4-FFF2-40B4-BE49-F238E27FC236}">
              <a16:creationId xmlns:a16="http://schemas.microsoft.com/office/drawing/2014/main" id="{00000000-0008-0000-0300-000081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0" name="TextBox 1409">
          <a:extLst>
            <a:ext uri="{FF2B5EF4-FFF2-40B4-BE49-F238E27FC236}">
              <a16:creationId xmlns:a16="http://schemas.microsoft.com/office/drawing/2014/main" id="{00000000-0008-0000-0300-000082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1" name="TextBox 1410">
          <a:extLst>
            <a:ext uri="{FF2B5EF4-FFF2-40B4-BE49-F238E27FC236}">
              <a16:creationId xmlns:a16="http://schemas.microsoft.com/office/drawing/2014/main" id="{00000000-0008-0000-0300-000083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2" name="TextBox 1411">
          <a:extLst>
            <a:ext uri="{FF2B5EF4-FFF2-40B4-BE49-F238E27FC236}">
              <a16:creationId xmlns:a16="http://schemas.microsoft.com/office/drawing/2014/main" id="{00000000-0008-0000-0300-000084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3" name="TextBox 1412">
          <a:extLst>
            <a:ext uri="{FF2B5EF4-FFF2-40B4-BE49-F238E27FC236}">
              <a16:creationId xmlns:a16="http://schemas.microsoft.com/office/drawing/2014/main" id="{00000000-0008-0000-0300-000085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4" name="TextBox 1413">
          <a:extLst>
            <a:ext uri="{FF2B5EF4-FFF2-40B4-BE49-F238E27FC236}">
              <a16:creationId xmlns:a16="http://schemas.microsoft.com/office/drawing/2014/main" id="{00000000-0008-0000-0300-000086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5" name="TextBox 1414">
          <a:extLst>
            <a:ext uri="{FF2B5EF4-FFF2-40B4-BE49-F238E27FC236}">
              <a16:creationId xmlns:a16="http://schemas.microsoft.com/office/drawing/2014/main" id="{00000000-0008-0000-0300-000087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6" name="TextBox 1415">
          <a:extLst>
            <a:ext uri="{FF2B5EF4-FFF2-40B4-BE49-F238E27FC236}">
              <a16:creationId xmlns:a16="http://schemas.microsoft.com/office/drawing/2014/main" id="{00000000-0008-0000-0300-000088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7" name="TextBox 1416">
          <a:extLst>
            <a:ext uri="{FF2B5EF4-FFF2-40B4-BE49-F238E27FC236}">
              <a16:creationId xmlns:a16="http://schemas.microsoft.com/office/drawing/2014/main" id="{00000000-0008-0000-0300-000089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8" name="TextBox 1417">
          <a:extLst>
            <a:ext uri="{FF2B5EF4-FFF2-40B4-BE49-F238E27FC236}">
              <a16:creationId xmlns:a16="http://schemas.microsoft.com/office/drawing/2014/main" id="{00000000-0008-0000-0300-00008A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9" name="TextBox 1418">
          <a:extLst>
            <a:ext uri="{FF2B5EF4-FFF2-40B4-BE49-F238E27FC236}">
              <a16:creationId xmlns:a16="http://schemas.microsoft.com/office/drawing/2014/main" id="{00000000-0008-0000-0300-00008B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0" name="TextBox 1419">
          <a:extLst>
            <a:ext uri="{FF2B5EF4-FFF2-40B4-BE49-F238E27FC236}">
              <a16:creationId xmlns:a16="http://schemas.microsoft.com/office/drawing/2014/main" id="{00000000-0008-0000-0300-00008C05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1" name="TextBox 1420">
          <a:extLst>
            <a:ext uri="{FF2B5EF4-FFF2-40B4-BE49-F238E27FC236}">
              <a16:creationId xmlns:a16="http://schemas.microsoft.com/office/drawing/2014/main" id="{00000000-0008-0000-0300-00008D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2" name="TextBox 1421">
          <a:extLst>
            <a:ext uri="{FF2B5EF4-FFF2-40B4-BE49-F238E27FC236}">
              <a16:creationId xmlns:a16="http://schemas.microsoft.com/office/drawing/2014/main" id="{00000000-0008-0000-0300-00008E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3" name="TextBox 1422">
          <a:extLst>
            <a:ext uri="{FF2B5EF4-FFF2-40B4-BE49-F238E27FC236}">
              <a16:creationId xmlns:a16="http://schemas.microsoft.com/office/drawing/2014/main" id="{00000000-0008-0000-0300-00008F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4" name="TextBox 1423">
          <a:extLst>
            <a:ext uri="{FF2B5EF4-FFF2-40B4-BE49-F238E27FC236}">
              <a16:creationId xmlns:a16="http://schemas.microsoft.com/office/drawing/2014/main" id="{00000000-0008-0000-0300-000090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5" name="TextBox 1424">
          <a:extLst>
            <a:ext uri="{FF2B5EF4-FFF2-40B4-BE49-F238E27FC236}">
              <a16:creationId xmlns:a16="http://schemas.microsoft.com/office/drawing/2014/main" id="{00000000-0008-0000-0300-000091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6" name="TextBox 1425">
          <a:extLst>
            <a:ext uri="{FF2B5EF4-FFF2-40B4-BE49-F238E27FC236}">
              <a16:creationId xmlns:a16="http://schemas.microsoft.com/office/drawing/2014/main" id="{00000000-0008-0000-0300-000092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7" name="TextBox 1426">
          <a:extLst>
            <a:ext uri="{FF2B5EF4-FFF2-40B4-BE49-F238E27FC236}">
              <a16:creationId xmlns:a16="http://schemas.microsoft.com/office/drawing/2014/main" id="{00000000-0008-0000-0300-000093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8" name="TextBox 1427">
          <a:extLst>
            <a:ext uri="{FF2B5EF4-FFF2-40B4-BE49-F238E27FC236}">
              <a16:creationId xmlns:a16="http://schemas.microsoft.com/office/drawing/2014/main" id="{00000000-0008-0000-0300-000094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9" name="TextBox 1428">
          <a:extLst>
            <a:ext uri="{FF2B5EF4-FFF2-40B4-BE49-F238E27FC236}">
              <a16:creationId xmlns:a16="http://schemas.microsoft.com/office/drawing/2014/main" id="{00000000-0008-0000-0300-000095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0" name="TextBox 1429">
          <a:extLst>
            <a:ext uri="{FF2B5EF4-FFF2-40B4-BE49-F238E27FC236}">
              <a16:creationId xmlns:a16="http://schemas.microsoft.com/office/drawing/2014/main" id="{00000000-0008-0000-0300-000096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1" name="TextBox 1430">
          <a:extLst>
            <a:ext uri="{FF2B5EF4-FFF2-40B4-BE49-F238E27FC236}">
              <a16:creationId xmlns:a16="http://schemas.microsoft.com/office/drawing/2014/main" id="{00000000-0008-0000-0300-000097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2" name="TextBox 1431">
          <a:extLst>
            <a:ext uri="{FF2B5EF4-FFF2-40B4-BE49-F238E27FC236}">
              <a16:creationId xmlns:a16="http://schemas.microsoft.com/office/drawing/2014/main" id="{00000000-0008-0000-0300-000098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3" name="TextBox 1432">
          <a:extLst>
            <a:ext uri="{FF2B5EF4-FFF2-40B4-BE49-F238E27FC236}">
              <a16:creationId xmlns:a16="http://schemas.microsoft.com/office/drawing/2014/main" id="{00000000-0008-0000-0300-000099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4" name="TextBox 1433">
          <a:extLst>
            <a:ext uri="{FF2B5EF4-FFF2-40B4-BE49-F238E27FC236}">
              <a16:creationId xmlns:a16="http://schemas.microsoft.com/office/drawing/2014/main" id="{00000000-0008-0000-0300-00009A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5" name="TextBox 1434">
          <a:extLst>
            <a:ext uri="{FF2B5EF4-FFF2-40B4-BE49-F238E27FC236}">
              <a16:creationId xmlns:a16="http://schemas.microsoft.com/office/drawing/2014/main" id="{00000000-0008-0000-0300-00009B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6" name="TextBox 1435">
          <a:extLst>
            <a:ext uri="{FF2B5EF4-FFF2-40B4-BE49-F238E27FC236}">
              <a16:creationId xmlns:a16="http://schemas.microsoft.com/office/drawing/2014/main" id="{00000000-0008-0000-0300-00009C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7" name="TextBox 1436">
          <a:extLst>
            <a:ext uri="{FF2B5EF4-FFF2-40B4-BE49-F238E27FC236}">
              <a16:creationId xmlns:a16="http://schemas.microsoft.com/office/drawing/2014/main" id="{00000000-0008-0000-0300-00009D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8" name="TextBox 1437">
          <a:extLst>
            <a:ext uri="{FF2B5EF4-FFF2-40B4-BE49-F238E27FC236}">
              <a16:creationId xmlns:a16="http://schemas.microsoft.com/office/drawing/2014/main" id="{00000000-0008-0000-0300-00009E05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9" name="TextBox 1438">
          <a:extLst>
            <a:ext uri="{FF2B5EF4-FFF2-40B4-BE49-F238E27FC236}">
              <a16:creationId xmlns:a16="http://schemas.microsoft.com/office/drawing/2014/main" id="{00000000-0008-0000-0300-00009F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0" name="TextBox 1439">
          <a:extLst>
            <a:ext uri="{FF2B5EF4-FFF2-40B4-BE49-F238E27FC236}">
              <a16:creationId xmlns:a16="http://schemas.microsoft.com/office/drawing/2014/main" id="{00000000-0008-0000-0300-0000A0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1" name="TextBox 1440">
          <a:extLst>
            <a:ext uri="{FF2B5EF4-FFF2-40B4-BE49-F238E27FC236}">
              <a16:creationId xmlns:a16="http://schemas.microsoft.com/office/drawing/2014/main" id="{00000000-0008-0000-0300-0000A1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2" name="TextBox 1441">
          <a:extLst>
            <a:ext uri="{FF2B5EF4-FFF2-40B4-BE49-F238E27FC236}">
              <a16:creationId xmlns:a16="http://schemas.microsoft.com/office/drawing/2014/main" id="{00000000-0008-0000-0300-0000A2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3" name="TextBox 1442">
          <a:extLst>
            <a:ext uri="{FF2B5EF4-FFF2-40B4-BE49-F238E27FC236}">
              <a16:creationId xmlns:a16="http://schemas.microsoft.com/office/drawing/2014/main" id="{00000000-0008-0000-0300-0000A3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4" name="TextBox 1443">
          <a:extLst>
            <a:ext uri="{FF2B5EF4-FFF2-40B4-BE49-F238E27FC236}">
              <a16:creationId xmlns:a16="http://schemas.microsoft.com/office/drawing/2014/main" id="{00000000-0008-0000-0300-0000A4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5" name="TextBox 1444">
          <a:extLst>
            <a:ext uri="{FF2B5EF4-FFF2-40B4-BE49-F238E27FC236}">
              <a16:creationId xmlns:a16="http://schemas.microsoft.com/office/drawing/2014/main" id="{00000000-0008-0000-0300-0000A5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6" name="TextBox 1445">
          <a:extLst>
            <a:ext uri="{FF2B5EF4-FFF2-40B4-BE49-F238E27FC236}">
              <a16:creationId xmlns:a16="http://schemas.microsoft.com/office/drawing/2014/main" id="{00000000-0008-0000-0300-0000A6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7" name="TextBox 1446">
          <a:extLst>
            <a:ext uri="{FF2B5EF4-FFF2-40B4-BE49-F238E27FC236}">
              <a16:creationId xmlns:a16="http://schemas.microsoft.com/office/drawing/2014/main" id="{00000000-0008-0000-0300-0000A7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8" name="TextBox 1447">
          <a:extLst>
            <a:ext uri="{FF2B5EF4-FFF2-40B4-BE49-F238E27FC236}">
              <a16:creationId xmlns:a16="http://schemas.microsoft.com/office/drawing/2014/main" id="{00000000-0008-0000-0300-0000A8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9" name="TextBox 1448">
          <a:extLst>
            <a:ext uri="{FF2B5EF4-FFF2-40B4-BE49-F238E27FC236}">
              <a16:creationId xmlns:a16="http://schemas.microsoft.com/office/drawing/2014/main" id="{00000000-0008-0000-0300-0000A9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0" name="TextBox 1449">
          <a:extLst>
            <a:ext uri="{FF2B5EF4-FFF2-40B4-BE49-F238E27FC236}">
              <a16:creationId xmlns:a16="http://schemas.microsoft.com/office/drawing/2014/main" id="{00000000-0008-0000-0300-0000AA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1" name="TextBox 1450">
          <a:extLst>
            <a:ext uri="{FF2B5EF4-FFF2-40B4-BE49-F238E27FC236}">
              <a16:creationId xmlns:a16="http://schemas.microsoft.com/office/drawing/2014/main" id="{00000000-0008-0000-0300-0000AB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2" name="TextBox 1451">
          <a:extLst>
            <a:ext uri="{FF2B5EF4-FFF2-40B4-BE49-F238E27FC236}">
              <a16:creationId xmlns:a16="http://schemas.microsoft.com/office/drawing/2014/main" id="{00000000-0008-0000-0300-0000AC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3" name="TextBox 1452">
          <a:extLst>
            <a:ext uri="{FF2B5EF4-FFF2-40B4-BE49-F238E27FC236}">
              <a16:creationId xmlns:a16="http://schemas.microsoft.com/office/drawing/2014/main" id="{00000000-0008-0000-0300-0000AD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4" name="TextBox 1453">
          <a:extLst>
            <a:ext uri="{FF2B5EF4-FFF2-40B4-BE49-F238E27FC236}">
              <a16:creationId xmlns:a16="http://schemas.microsoft.com/office/drawing/2014/main" id="{00000000-0008-0000-0300-0000AE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5" name="TextBox 1454">
          <a:extLst>
            <a:ext uri="{FF2B5EF4-FFF2-40B4-BE49-F238E27FC236}">
              <a16:creationId xmlns:a16="http://schemas.microsoft.com/office/drawing/2014/main" id="{00000000-0008-0000-0300-0000AF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6" name="TextBox 1455">
          <a:extLst>
            <a:ext uri="{FF2B5EF4-FFF2-40B4-BE49-F238E27FC236}">
              <a16:creationId xmlns:a16="http://schemas.microsoft.com/office/drawing/2014/main" id="{00000000-0008-0000-0300-0000B005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7" name="TextBox 1456">
          <a:extLst>
            <a:ext uri="{FF2B5EF4-FFF2-40B4-BE49-F238E27FC236}">
              <a16:creationId xmlns:a16="http://schemas.microsoft.com/office/drawing/2014/main" id="{00000000-0008-0000-0300-0000B1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8" name="TextBox 1457">
          <a:extLst>
            <a:ext uri="{FF2B5EF4-FFF2-40B4-BE49-F238E27FC236}">
              <a16:creationId xmlns:a16="http://schemas.microsoft.com/office/drawing/2014/main" id="{00000000-0008-0000-0300-0000B2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9" name="TextBox 1458">
          <a:extLst>
            <a:ext uri="{FF2B5EF4-FFF2-40B4-BE49-F238E27FC236}">
              <a16:creationId xmlns:a16="http://schemas.microsoft.com/office/drawing/2014/main" id="{00000000-0008-0000-0300-0000B3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0" name="TextBox 1459">
          <a:extLst>
            <a:ext uri="{FF2B5EF4-FFF2-40B4-BE49-F238E27FC236}">
              <a16:creationId xmlns:a16="http://schemas.microsoft.com/office/drawing/2014/main" id="{00000000-0008-0000-0300-0000B4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1" name="TextBox 1460">
          <a:extLst>
            <a:ext uri="{FF2B5EF4-FFF2-40B4-BE49-F238E27FC236}">
              <a16:creationId xmlns:a16="http://schemas.microsoft.com/office/drawing/2014/main" id="{00000000-0008-0000-0300-0000B5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2" name="TextBox 1461">
          <a:extLst>
            <a:ext uri="{FF2B5EF4-FFF2-40B4-BE49-F238E27FC236}">
              <a16:creationId xmlns:a16="http://schemas.microsoft.com/office/drawing/2014/main" id="{00000000-0008-0000-0300-0000B6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3" name="TextBox 1462">
          <a:extLst>
            <a:ext uri="{FF2B5EF4-FFF2-40B4-BE49-F238E27FC236}">
              <a16:creationId xmlns:a16="http://schemas.microsoft.com/office/drawing/2014/main" id="{00000000-0008-0000-0300-0000B7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4" name="TextBox 1463">
          <a:extLst>
            <a:ext uri="{FF2B5EF4-FFF2-40B4-BE49-F238E27FC236}">
              <a16:creationId xmlns:a16="http://schemas.microsoft.com/office/drawing/2014/main" id="{00000000-0008-0000-0300-0000B8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5" name="TextBox 1464">
          <a:extLst>
            <a:ext uri="{FF2B5EF4-FFF2-40B4-BE49-F238E27FC236}">
              <a16:creationId xmlns:a16="http://schemas.microsoft.com/office/drawing/2014/main" id="{00000000-0008-0000-0300-0000B9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6" name="TextBox 1465">
          <a:extLst>
            <a:ext uri="{FF2B5EF4-FFF2-40B4-BE49-F238E27FC236}">
              <a16:creationId xmlns:a16="http://schemas.microsoft.com/office/drawing/2014/main" id="{00000000-0008-0000-0300-0000BA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7" name="TextBox 1466">
          <a:extLst>
            <a:ext uri="{FF2B5EF4-FFF2-40B4-BE49-F238E27FC236}">
              <a16:creationId xmlns:a16="http://schemas.microsoft.com/office/drawing/2014/main" id="{00000000-0008-0000-0300-0000BB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8" name="TextBox 1467">
          <a:extLst>
            <a:ext uri="{FF2B5EF4-FFF2-40B4-BE49-F238E27FC236}">
              <a16:creationId xmlns:a16="http://schemas.microsoft.com/office/drawing/2014/main" id="{00000000-0008-0000-0300-0000BC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9" name="TextBox 1468">
          <a:extLst>
            <a:ext uri="{FF2B5EF4-FFF2-40B4-BE49-F238E27FC236}">
              <a16:creationId xmlns:a16="http://schemas.microsoft.com/office/drawing/2014/main" id="{00000000-0008-0000-0300-0000BD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0" name="TextBox 1469">
          <a:extLst>
            <a:ext uri="{FF2B5EF4-FFF2-40B4-BE49-F238E27FC236}">
              <a16:creationId xmlns:a16="http://schemas.microsoft.com/office/drawing/2014/main" id="{00000000-0008-0000-0300-0000BE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1" name="TextBox 1470">
          <a:extLst>
            <a:ext uri="{FF2B5EF4-FFF2-40B4-BE49-F238E27FC236}">
              <a16:creationId xmlns:a16="http://schemas.microsoft.com/office/drawing/2014/main" id="{00000000-0008-0000-0300-0000BF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2" name="TextBox 1471">
          <a:extLst>
            <a:ext uri="{FF2B5EF4-FFF2-40B4-BE49-F238E27FC236}">
              <a16:creationId xmlns:a16="http://schemas.microsoft.com/office/drawing/2014/main" id="{00000000-0008-0000-0300-0000C0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3" name="TextBox 1472">
          <a:extLst>
            <a:ext uri="{FF2B5EF4-FFF2-40B4-BE49-F238E27FC236}">
              <a16:creationId xmlns:a16="http://schemas.microsoft.com/office/drawing/2014/main" id="{00000000-0008-0000-0300-0000C1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4" name="TextBox 1473">
          <a:extLst>
            <a:ext uri="{FF2B5EF4-FFF2-40B4-BE49-F238E27FC236}">
              <a16:creationId xmlns:a16="http://schemas.microsoft.com/office/drawing/2014/main" id="{00000000-0008-0000-0300-0000C205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5" name="TextBox 1474">
          <a:extLst>
            <a:ext uri="{FF2B5EF4-FFF2-40B4-BE49-F238E27FC236}">
              <a16:creationId xmlns:a16="http://schemas.microsoft.com/office/drawing/2014/main" id="{00000000-0008-0000-0300-0000C3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6" name="TextBox 1475">
          <a:extLst>
            <a:ext uri="{FF2B5EF4-FFF2-40B4-BE49-F238E27FC236}">
              <a16:creationId xmlns:a16="http://schemas.microsoft.com/office/drawing/2014/main" id="{00000000-0008-0000-0300-0000C4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7" name="TextBox 1476">
          <a:extLst>
            <a:ext uri="{FF2B5EF4-FFF2-40B4-BE49-F238E27FC236}">
              <a16:creationId xmlns:a16="http://schemas.microsoft.com/office/drawing/2014/main" id="{00000000-0008-0000-0300-0000C5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8" name="TextBox 1477">
          <a:extLst>
            <a:ext uri="{FF2B5EF4-FFF2-40B4-BE49-F238E27FC236}">
              <a16:creationId xmlns:a16="http://schemas.microsoft.com/office/drawing/2014/main" id="{00000000-0008-0000-0300-0000C6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9" name="TextBox 1478">
          <a:extLst>
            <a:ext uri="{FF2B5EF4-FFF2-40B4-BE49-F238E27FC236}">
              <a16:creationId xmlns:a16="http://schemas.microsoft.com/office/drawing/2014/main" id="{00000000-0008-0000-0300-0000C7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0" name="TextBox 1479">
          <a:extLst>
            <a:ext uri="{FF2B5EF4-FFF2-40B4-BE49-F238E27FC236}">
              <a16:creationId xmlns:a16="http://schemas.microsoft.com/office/drawing/2014/main" id="{00000000-0008-0000-0300-0000C8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1" name="TextBox 1480">
          <a:extLst>
            <a:ext uri="{FF2B5EF4-FFF2-40B4-BE49-F238E27FC236}">
              <a16:creationId xmlns:a16="http://schemas.microsoft.com/office/drawing/2014/main" id="{00000000-0008-0000-0300-0000C9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2" name="TextBox 1481">
          <a:extLst>
            <a:ext uri="{FF2B5EF4-FFF2-40B4-BE49-F238E27FC236}">
              <a16:creationId xmlns:a16="http://schemas.microsoft.com/office/drawing/2014/main" id="{00000000-0008-0000-0300-0000CA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3" name="TextBox 1482">
          <a:extLst>
            <a:ext uri="{FF2B5EF4-FFF2-40B4-BE49-F238E27FC236}">
              <a16:creationId xmlns:a16="http://schemas.microsoft.com/office/drawing/2014/main" id="{00000000-0008-0000-0300-0000CB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4" name="TextBox 1483">
          <a:extLst>
            <a:ext uri="{FF2B5EF4-FFF2-40B4-BE49-F238E27FC236}">
              <a16:creationId xmlns:a16="http://schemas.microsoft.com/office/drawing/2014/main" id="{00000000-0008-0000-0300-0000CC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5" name="TextBox 1484">
          <a:extLst>
            <a:ext uri="{FF2B5EF4-FFF2-40B4-BE49-F238E27FC236}">
              <a16:creationId xmlns:a16="http://schemas.microsoft.com/office/drawing/2014/main" id="{00000000-0008-0000-0300-0000CD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6" name="TextBox 1485">
          <a:extLst>
            <a:ext uri="{FF2B5EF4-FFF2-40B4-BE49-F238E27FC236}">
              <a16:creationId xmlns:a16="http://schemas.microsoft.com/office/drawing/2014/main" id="{00000000-0008-0000-0300-0000CE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7" name="TextBox 1486">
          <a:extLst>
            <a:ext uri="{FF2B5EF4-FFF2-40B4-BE49-F238E27FC236}">
              <a16:creationId xmlns:a16="http://schemas.microsoft.com/office/drawing/2014/main" id="{00000000-0008-0000-0300-0000CF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8" name="TextBox 1487">
          <a:extLst>
            <a:ext uri="{FF2B5EF4-FFF2-40B4-BE49-F238E27FC236}">
              <a16:creationId xmlns:a16="http://schemas.microsoft.com/office/drawing/2014/main" id="{00000000-0008-0000-0300-0000D0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9" name="TextBox 1488">
          <a:extLst>
            <a:ext uri="{FF2B5EF4-FFF2-40B4-BE49-F238E27FC236}">
              <a16:creationId xmlns:a16="http://schemas.microsoft.com/office/drawing/2014/main" id="{00000000-0008-0000-0300-0000D1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0" name="TextBox 1489">
          <a:extLst>
            <a:ext uri="{FF2B5EF4-FFF2-40B4-BE49-F238E27FC236}">
              <a16:creationId xmlns:a16="http://schemas.microsoft.com/office/drawing/2014/main" id="{00000000-0008-0000-0300-0000D2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1" name="TextBox 1490">
          <a:extLst>
            <a:ext uri="{FF2B5EF4-FFF2-40B4-BE49-F238E27FC236}">
              <a16:creationId xmlns:a16="http://schemas.microsoft.com/office/drawing/2014/main" id="{00000000-0008-0000-0300-0000D3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2" name="TextBox 1491">
          <a:extLst>
            <a:ext uri="{FF2B5EF4-FFF2-40B4-BE49-F238E27FC236}">
              <a16:creationId xmlns:a16="http://schemas.microsoft.com/office/drawing/2014/main" id="{00000000-0008-0000-0300-0000D405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3" name="TextBox 1492">
          <a:extLst>
            <a:ext uri="{FF2B5EF4-FFF2-40B4-BE49-F238E27FC236}">
              <a16:creationId xmlns:a16="http://schemas.microsoft.com/office/drawing/2014/main" id="{00000000-0008-0000-0300-0000D5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4" name="TextBox 1493">
          <a:extLst>
            <a:ext uri="{FF2B5EF4-FFF2-40B4-BE49-F238E27FC236}">
              <a16:creationId xmlns:a16="http://schemas.microsoft.com/office/drawing/2014/main" id="{00000000-0008-0000-0300-0000D6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5" name="TextBox 1494">
          <a:extLst>
            <a:ext uri="{FF2B5EF4-FFF2-40B4-BE49-F238E27FC236}">
              <a16:creationId xmlns:a16="http://schemas.microsoft.com/office/drawing/2014/main" id="{00000000-0008-0000-0300-0000D7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6" name="TextBox 1495">
          <a:extLst>
            <a:ext uri="{FF2B5EF4-FFF2-40B4-BE49-F238E27FC236}">
              <a16:creationId xmlns:a16="http://schemas.microsoft.com/office/drawing/2014/main" id="{00000000-0008-0000-0300-0000D8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7" name="TextBox 1496">
          <a:extLst>
            <a:ext uri="{FF2B5EF4-FFF2-40B4-BE49-F238E27FC236}">
              <a16:creationId xmlns:a16="http://schemas.microsoft.com/office/drawing/2014/main" id="{00000000-0008-0000-0300-0000D9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8" name="TextBox 1497">
          <a:extLst>
            <a:ext uri="{FF2B5EF4-FFF2-40B4-BE49-F238E27FC236}">
              <a16:creationId xmlns:a16="http://schemas.microsoft.com/office/drawing/2014/main" id="{00000000-0008-0000-0300-0000DA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9" name="TextBox 1498">
          <a:extLst>
            <a:ext uri="{FF2B5EF4-FFF2-40B4-BE49-F238E27FC236}">
              <a16:creationId xmlns:a16="http://schemas.microsoft.com/office/drawing/2014/main" id="{00000000-0008-0000-0300-0000DB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0" name="TextBox 1499">
          <a:extLst>
            <a:ext uri="{FF2B5EF4-FFF2-40B4-BE49-F238E27FC236}">
              <a16:creationId xmlns:a16="http://schemas.microsoft.com/office/drawing/2014/main" id="{00000000-0008-0000-0300-0000DC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1" name="TextBox 1500">
          <a:extLst>
            <a:ext uri="{FF2B5EF4-FFF2-40B4-BE49-F238E27FC236}">
              <a16:creationId xmlns:a16="http://schemas.microsoft.com/office/drawing/2014/main" id="{00000000-0008-0000-0300-0000DD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2" name="TextBox 1501">
          <a:extLst>
            <a:ext uri="{FF2B5EF4-FFF2-40B4-BE49-F238E27FC236}">
              <a16:creationId xmlns:a16="http://schemas.microsoft.com/office/drawing/2014/main" id="{00000000-0008-0000-0300-0000DE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3" name="TextBox 1502">
          <a:extLst>
            <a:ext uri="{FF2B5EF4-FFF2-40B4-BE49-F238E27FC236}">
              <a16:creationId xmlns:a16="http://schemas.microsoft.com/office/drawing/2014/main" id="{00000000-0008-0000-0300-0000DF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4" name="TextBox 1503">
          <a:extLst>
            <a:ext uri="{FF2B5EF4-FFF2-40B4-BE49-F238E27FC236}">
              <a16:creationId xmlns:a16="http://schemas.microsoft.com/office/drawing/2014/main" id="{00000000-0008-0000-0300-0000E0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5" name="TextBox 1504">
          <a:extLst>
            <a:ext uri="{FF2B5EF4-FFF2-40B4-BE49-F238E27FC236}">
              <a16:creationId xmlns:a16="http://schemas.microsoft.com/office/drawing/2014/main" id="{00000000-0008-0000-0300-0000E1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6" name="TextBox 1505">
          <a:extLst>
            <a:ext uri="{FF2B5EF4-FFF2-40B4-BE49-F238E27FC236}">
              <a16:creationId xmlns:a16="http://schemas.microsoft.com/office/drawing/2014/main" id="{00000000-0008-0000-0300-0000E2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7" name="TextBox 1506">
          <a:extLst>
            <a:ext uri="{FF2B5EF4-FFF2-40B4-BE49-F238E27FC236}">
              <a16:creationId xmlns:a16="http://schemas.microsoft.com/office/drawing/2014/main" id="{00000000-0008-0000-0300-0000E3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8" name="TextBox 1507">
          <a:extLst>
            <a:ext uri="{FF2B5EF4-FFF2-40B4-BE49-F238E27FC236}">
              <a16:creationId xmlns:a16="http://schemas.microsoft.com/office/drawing/2014/main" id="{00000000-0008-0000-0300-0000E4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9" name="TextBox 1508">
          <a:extLst>
            <a:ext uri="{FF2B5EF4-FFF2-40B4-BE49-F238E27FC236}">
              <a16:creationId xmlns:a16="http://schemas.microsoft.com/office/drawing/2014/main" id="{00000000-0008-0000-0300-0000E5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0" name="TextBox 1509">
          <a:extLst>
            <a:ext uri="{FF2B5EF4-FFF2-40B4-BE49-F238E27FC236}">
              <a16:creationId xmlns:a16="http://schemas.microsoft.com/office/drawing/2014/main" id="{00000000-0008-0000-0300-0000E605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1" name="TextBox 1510">
          <a:extLst>
            <a:ext uri="{FF2B5EF4-FFF2-40B4-BE49-F238E27FC236}">
              <a16:creationId xmlns:a16="http://schemas.microsoft.com/office/drawing/2014/main" id="{00000000-0008-0000-0300-0000E7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2" name="TextBox 1511">
          <a:extLst>
            <a:ext uri="{FF2B5EF4-FFF2-40B4-BE49-F238E27FC236}">
              <a16:creationId xmlns:a16="http://schemas.microsoft.com/office/drawing/2014/main" id="{00000000-0008-0000-0300-0000E8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3" name="TextBox 1512">
          <a:extLst>
            <a:ext uri="{FF2B5EF4-FFF2-40B4-BE49-F238E27FC236}">
              <a16:creationId xmlns:a16="http://schemas.microsoft.com/office/drawing/2014/main" id="{00000000-0008-0000-0300-0000E9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4" name="TextBox 1513">
          <a:extLst>
            <a:ext uri="{FF2B5EF4-FFF2-40B4-BE49-F238E27FC236}">
              <a16:creationId xmlns:a16="http://schemas.microsoft.com/office/drawing/2014/main" id="{00000000-0008-0000-0300-0000EA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5" name="TextBox 1514">
          <a:extLst>
            <a:ext uri="{FF2B5EF4-FFF2-40B4-BE49-F238E27FC236}">
              <a16:creationId xmlns:a16="http://schemas.microsoft.com/office/drawing/2014/main" id="{00000000-0008-0000-0300-0000EB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6" name="TextBox 1515">
          <a:extLst>
            <a:ext uri="{FF2B5EF4-FFF2-40B4-BE49-F238E27FC236}">
              <a16:creationId xmlns:a16="http://schemas.microsoft.com/office/drawing/2014/main" id="{00000000-0008-0000-0300-0000EC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7" name="TextBox 1516">
          <a:extLst>
            <a:ext uri="{FF2B5EF4-FFF2-40B4-BE49-F238E27FC236}">
              <a16:creationId xmlns:a16="http://schemas.microsoft.com/office/drawing/2014/main" id="{00000000-0008-0000-0300-0000ED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8" name="TextBox 1517">
          <a:extLst>
            <a:ext uri="{FF2B5EF4-FFF2-40B4-BE49-F238E27FC236}">
              <a16:creationId xmlns:a16="http://schemas.microsoft.com/office/drawing/2014/main" id="{00000000-0008-0000-0300-0000EE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9" name="TextBox 1518">
          <a:extLst>
            <a:ext uri="{FF2B5EF4-FFF2-40B4-BE49-F238E27FC236}">
              <a16:creationId xmlns:a16="http://schemas.microsoft.com/office/drawing/2014/main" id="{00000000-0008-0000-0300-0000EF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0" name="TextBox 1519">
          <a:extLst>
            <a:ext uri="{FF2B5EF4-FFF2-40B4-BE49-F238E27FC236}">
              <a16:creationId xmlns:a16="http://schemas.microsoft.com/office/drawing/2014/main" id="{00000000-0008-0000-0300-0000F0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1" name="TextBox 1520">
          <a:extLst>
            <a:ext uri="{FF2B5EF4-FFF2-40B4-BE49-F238E27FC236}">
              <a16:creationId xmlns:a16="http://schemas.microsoft.com/office/drawing/2014/main" id="{00000000-0008-0000-0300-0000F1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2" name="TextBox 1521">
          <a:extLst>
            <a:ext uri="{FF2B5EF4-FFF2-40B4-BE49-F238E27FC236}">
              <a16:creationId xmlns:a16="http://schemas.microsoft.com/office/drawing/2014/main" id="{00000000-0008-0000-0300-0000F2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3" name="TextBox 1522">
          <a:extLst>
            <a:ext uri="{FF2B5EF4-FFF2-40B4-BE49-F238E27FC236}">
              <a16:creationId xmlns:a16="http://schemas.microsoft.com/office/drawing/2014/main" id="{00000000-0008-0000-0300-0000F3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4" name="TextBox 1523">
          <a:extLst>
            <a:ext uri="{FF2B5EF4-FFF2-40B4-BE49-F238E27FC236}">
              <a16:creationId xmlns:a16="http://schemas.microsoft.com/office/drawing/2014/main" id="{00000000-0008-0000-0300-0000F4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5" name="TextBox 1524">
          <a:extLst>
            <a:ext uri="{FF2B5EF4-FFF2-40B4-BE49-F238E27FC236}">
              <a16:creationId xmlns:a16="http://schemas.microsoft.com/office/drawing/2014/main" id="{00000000-0008-0000-0300-0000F5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6" name="TextBox 1525">
          <a:extLst>
            <a:ext uri="{FF2B5EF4-FFF2-40B4-BE49-F238E27FC236}">
              <a16:creationId xmlns:a16="http://schemas.microsoft.com/office/drawing/2014/main" id="{00000000-0008-0000-0300-0000F6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7" name="TextBox 1526">
          <a:extLst>
            <a:ext uri="{FF2B5EF4-FFF2-40B4-BE49-F238E27FC236}">
              <a16:creationId xmlns:a16="http://schemas.microsoft.com/office/drawing/2014/main" id="{00000000-0008-0000-0300-0000F7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8" name="TextBox 1527">
          <a:extLst>
            <a:ext uri="{FF2B5EF4-FFF2-40B4-BE49-F238E27FC236}">
              <a16:creationId xmlns:a16="http://schemas.microsoft.com/office/drawing/2014/main" id="{00000000-0008-0000-0300-0000F805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9" name="TextBox 1528">
          <a:extLst>
            <a:ext uri="{FF2B5EF4-FFF2-40B4-BE49-F238E27FC236}">
              <a16:creationId xmlns:a16="http://schemas.microsoft.com/office/drawing/2014/main" id="{00000000-0008-0000-0300-0000F905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0" name="TextBox 1529">
          <a:extLst>
            <a:ext uri="{FF2B5EF4-FFF2-40B4-BE49-F238E27FC236}">
              <a16:creationId xmlns:a16="http://schemas.microsoft.com/office/drawing/2014/main" id="{00000000-0008-0000-0300-0000FA05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1" name="TextBox 1530">
          <a:extLst>
            <a:ext uri="{FF2B5EF4-FFF2-40B4-BE49-F238E27FC236}">
              <a16:creationId xmlns:a16="http://schemas.microsoft.com/office/drawing/2014/main" id="{00000000-0008-0000-0300-0000FB05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2" name="TextBox 1531">
          <a:extLst>
            <a:ext uri="{FF2B5EF4-FFF2-40B4-BE49-F238E27FC236}">
              <a16:creationId xmlns:a16="http://schemas.microsoft.com/office/drawing/2014/main" id="{00000000-0008-0000-0300-0000FC05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3" name="TextBox 1532">
          <a:extLst>
            <a:ext uri="{FF2B5EF4-FFF2-40B4-BE49-F238E27FC236}">
              <a16:creationId xmlns:a16="http://schemas.microsoft.com/office/drawing/2014/main" id="{00000000-0008-0000-0300-0000FD05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4" name="TextBox 1533">
          <a:extLst>
            <a:ext uri="{FF2B5EF4-FFF2-40B4-BE49-F238E27FC236}">
              <a16:creationId xmlns:a16="http://schemas.microsoft.com/office/drawing/2014/main" id="{00000000-0008-0000-0300-0000FE05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5" name="TextBox 1534">
          <a:extLst>
            <a:ext uri="{FF2B5EF4-FFF2-40B4-BE49-F238E27FC236}">
              <a16:creationId xmlns:a16="http://schemas.microsoft.com/office/drawing/2014/main" id="{00000000-0008-0000-0300-0000FF05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6" name="TextBox 1535">
          <a:extLst>
            <a:ext uri="{FF2B5EF4-FFF2-40B4-BE49-F238E27FC236}">
              <a16:creationId xmlns:a16="http://schemas.microsoft.com/office/drawing/2014/main" id="{00000000-0008-0000-0300-000000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7" name="TextBox 1536">
          <a:extLst>
            <a:ext uri="{FF2B5EF4-FFF2-40B4-BE49-F238E27FC236}">
              <a16:creationId xmlns:a16="http://schemas.microsoft.com/office/drawing/2014/main" id="{00000000-0008-0000-0300-000001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8" name="TextBox 1537">
          <a:extLst>
            <a:ext uri="{FF2B5EF4-FFF2-40B4-BE49-F238E27FC236}">
              <a16:creationId xmlns:a16="http://schemas.microsoft.com/office/drawing/2014/main" id="{00000000-0008-0000-0300-000002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9" name="TextBox 1538">
          <a:extLst>
            <a:ext uri="{FF2B5EF4-FFF2-40B4-BE49-F238E27FC236}">
              <a16:creationId xmlns:a16="http://schemas.microsoft.com/office/drawing/2014/main" id="{00000000-0008-0000-0300-000003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0" name="TextBox 1539">
          <a:extLst>
            <a:ext uri="{FF2B5EF4-FFF2-40B4-BE49-F238E27FC236}">
              <a16:creationId xmlns:a16="http://schemas.microsoft.com/office/drawing/2014/main" id="{00000000-0008-0000-0300-000004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1" name="TextBox 1540">
          <a:extLst>
            <a:ext uri="{FF2B5EF4-FFF2-40B4-BE49-F238E27FC236}">
              <a16:creationId xmlns:a16="http://schemas.microsoft.com/office/drawing/2014/main" id="{00000000-0008-0000-0300-000005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2" name="TextBox 1541">
          <a:extLst>
            <a:ext uri="{FF2B5EF4-FFF2-40B4-BE49-F238E27FC236}">
              <a16:creationId xmlns:a16="http://schemas.microsoft.com/office/drawing/2014/main" id="{00000000-0008-0000-0300-000006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3" name="TextBox 1542">
          <a:extLst>
            <a:ext uri="{FF2B5EF4-FFF2-40B4-BE49-F238E27FC236}">
              <a16:creationId xmlns:a16="http://schemas.microsoft.com/office/drawing/2014/main" id="{00000000-0008-0000-0300-000007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4" name="TextBox 1543">
          <a:extLst>
            <a:ext uri="{FF2B5EF4-FFF2-40B4-BE49-F238E27FC236}">
              <a16:creationId xmlns:a16="http://schemas.microsoft.com/office/drawing/2014/main" id="{00000000-0008-0000-0300-000008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5" name="TextBox 1544">
          <a:extLst>
            <a:ext uri="{FF2B5EF4-FFF2-40B4-BE49-F238E27FC236}">
              <a16:creationId xmlns:a16="http://schemas.microsoft.com/office/drawing/2014/main" id="{00000000-0008-0000-0300-000009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6" name="TextBox 1545">
          <a:extLst>
            <a:ext uri="{FF2B5EF4-FFF2-40B4-BE49-F238E27FC236}">
              <a16:creationId xmlns:a16="http://schemas.microsoft.com/office/drawing/2014/main" id="{00000000-0008-0000-0300-00000A0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7" name="TextBox 1546">
          <a:extLst>
            <a:ext uri="{FF2B5EF4-FFF2-40B4-BE49-F238E27FC236}">
              <a16:creationId xmlns:a16="http://schemas.microsoft.com/office/drawing/2014/main" id="{00000000-0008-0000-0300-00000B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8" name="TextBox 1547">
          <a:extLst>
            <a:ext uri="{FF2B5EF4-FFF2-40B4-BE49-F238E27FC236}">
              <a16:creationId xmlns:a16="http://schemas.microsoft.com/office/drawing/2014/main" id="{00000000-0008-0000-0300-00000C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9" name="TextBox 1548">
          <a:extLst>
            <a:ext uri="{FF2B5EF4-FFF2-40B4-BE49-F238E27FC236}">
              <a16:creationId xmlns:a16="http://schemas.microsoft.com/office/drawing/2014/main" id="{00000000-0008-0000-0300-00000D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0" name="TextBox 1549">
          <a:extLst>
            <a:ext uri="{FF2B5EF4-FFF2-40B4-BE49-F238E27FC236}">
              <a16:creationId xmlns:a16="http://schemas.microsoft.com/office/drawing/2014/main" id="{00000000-0008-0000-0300-00000E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1" name="TextBox 1550">
          <a:extLst>
            <a:ext uri="{FF2B5EF4-FFF2-40B4-BE49-F238E27FC236}">
              <a16:creationId xmlns:a16="http://schemas.microsoft.com/office/drawing/2014/main" id="{00000000-0008-0000-0300-00000F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2" name="TextBox 1551">
          <a:extLst>
            <a:ext uri="{FF2B5EF4-FFF2-40B4-BE49-F238E27FC236}">
              <a16:creationId xmlns:a16="http://schemas.microsoft.com/office/drawing/2014/main" id="{00000000-0008-0000-0300-000010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3" name="TextBox 1552">
          <a:extLst>
            <a:ext uri="{FF2B5EF4-FFF2-40B4-BE49-F238E27FC236}">
              <a16:creationId xmlns:a16="http://schemas.microsoft.com/office/drawing/2014/main" id="{00000000-0008-0000-0300-000011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4" name="TextBox 1553">
          <a:extLst>
            <a:ext uri="{FF2B5EF4-FFF2-40B4-BE49-F238E27FC236}">
              <a16:creationId xmlns:a16="http://schemas.microsoft.com/office/drawing/2014/main" id="{00000000-0008-0000-0300-000012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5" name="TextBox 1554">
          <a:extLst>
            <a:ext uri="{FF2B5EF4-FFF2-40B4-BE49-F238E27FC236}">
              <a16:creationId xmlns:a16="http://schemas.microsoft.com/office/drawing/2014/main" id="{00000000-0008-0000-0300-000013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6" name="TextBox 1555">
          <a:extLst>
            <a:ext uri="{FF2B5EF4-FFF2-40B4-BE49-F238E27FC236}">
              <a16:creationId xmlns:a16="http://schemas.microsoft.com/office/drawing/2014/main" id="{00000000-0008-0000-0300-000014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7" name="TextBox 1556">
          <a:extLst>
            <a:ext uri="{FF2B5EF4-FFF2-40B4-BE49-F238E27FC236}">
              <a16:creationId xmlns:a16="http://schemas.microsoft.com/office/drawing/2014/main" id="{00000000-0008-0000-0300-000015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8" name="TextBox 1557">
          <a:extLst>
            <a:ext uri="{FF2B5EF4-FFF2-40B4-BE49-F238E27FC236}">
              <a16:creationId xmlns:a16="http://schemas.microsoft.com/office/drawing/2014/main" id="{00000000-0008-0000-0300-000016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9" name="TextBox 1558">
          <a:extLst>
            <a:ext uri="{FF2B5EF4-FFF2-40B4-BE49-F238E27FC236}">
              <a16:creationId xmlns:a16="http://schemas.microsoft.com/office/drawing/2014/main" id="{00000000-0008-0000-0300-000017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0" name="TextBox 1559">
          <a:extLst>
            <a:ext uri="{FF2B5EF4-FFF2-40B4-BE49-F238E27FC236}">
              <a16:creationId xmlns:a16="http://schemas.microsoft.com/office/drawing/2014/main" id="{00000000-0008-0000-0300-000018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1" name="TextBox 1560">
          <a:extLst>
            <a:ext uri="{FF2B5EF4-FFF2-40B4-BE49-F238E27FC236}">
              <a16:creationId xmlns:a16="http://schemas.microsoft.com/office/drawing/2014/main" id="{00000000-0008-0000-0300-000019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2" name="TextBox 1561">
          <a:extLst>
            <a:ext uri="{FF2B5EF4-FFF2-40B4-BE49-F238E27FC236}">
              <a16:creationId xmlns:a16="http://schemas.microsoft.com/office/drawing/2014/main" id="{00000000-0008-0000-0300-00001A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3" name="TextBox 1562">
          <a:extLst>
            <a:ext uri="{FF2B5EF4-FFF2-40B4-BE49-F238E27FC236}">
              <a16:creationId xmlns:a16="http://schemas.microsoft.com/office/drawing/2014/main" id="{00000000-0008-0000-0300-00001B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4" name="TextBox 1563">
          <a:extLst>
            <a:ext uri="{FF2B5EF4-FFF2-40B4-BE49-F238E27FC236}">
              <a16:creationId xmlns:a16="http://schemas.microsoft.com/office/drawing/2014/main" id="{00000000-0008-0000-0300-00001C06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5" name="TextBox 1564">
          <a:extLst>
            <a:ext uri="{FF2B5EF4-FFF2-40B4-BE49-F238E27FC236}">
              <a16:creationId xmlns:a16="http://schemas.microsoft.com/office/drawing/2014/main" id="{00000000-0008-0000-0300-00001D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6" name="TextBox 1565">
          <a:extLst>
            <a:ext uri="{FF2B5EF4-FFF2-40B4-BE49-F238E27FC236}">
              <a16:creationId xmlns:a16="http://schemas.microsoft.com/office/drawing/2014/main" id="{00000000-0008-0000-0300-00001E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7" name="TextBox 1566">
          <a:extLst>
            <a:ext uri="{FF2B5EF4-FFF2-40B4-BE49-F238E27FC236}">
              <a16:creationId xmlns:a16="http://schemas.microsoft.com/office/drawing/2014/main" id="{00000000-0008-0000-0300-00001F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8" name="TextBox 1567">
          <a:extLst>
            <a:ext uri="{FF2B5EF4-FFF2-40B4-BE49-F238E27FC236}">
              <a16:creationId xmlns:a16="http://schemas.microsoft.com/office/drawing/2014/main" id="{00000000-0008-0000-0300-000020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9" name="TextBox 1568">
          <a:extLst>
            <a:ext uri="{FF2B5EF4-FFF2-40B4-BE49-F238E27FC236}">
              <a16:creationId xmlns:a16="http://schemas.microsoft.com/office/drawing/2014/main" id="{00000000-0008-0000-0300-000021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0" name="TextBox 1569">
          <a:extLst>
            <a:ext uri="{FF2B5EF4-FFF2-40B4-BE49-F238E27FC236}">
              <a16:creationId xmlns:a16="http://schemas.microsoft.com/office/drawing/2014/main" id="{00000000-0008-0000-0300-000022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1" name="TextBox 1570">
          <a:extLst>
            <a:ext uri="{FF2B5EF4-FFF2-40B4-BE49-F238E27FC236}">
              <a16:creationId xmlns:a16="http://schemas.microsoft.com/office/drawing/2014/main" id="{00000000-0008-0000-0300-000023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2" name="TextBox 1571">
          <a:extLst>
            <a:ext uri="{FF2B5EF4-FFF2-40B4-BE49-F238E27FC236}">
              <a16:creationId xmlns:a16="http://schemas.microsoft.com/office/drawing/2014/main" id="{00000000-0008-0000-0300-000024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3" name="TextBox 1572">
          <a:extLst>
            <a:ext uri="{FF2B5EF4-FFF2-40B4-BE49-F238E27FC236}">
              <a16:creationId xmlns:a16="http://schemas.microsoft.com/office/drawing/2014/main" id="{00000000-0008-0000-0300-000025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4" name="TextBox 1573">
          <a:extLst>
            <a:ext uri="{FF2B5EF4-FFF2-40B4-BE49-F238E27FC236}">
              <a16:creationId xmlns:a16="http://schemas.microsoft.com/office/drawing/2014/main" id="{00000000-0008-0000-0300-000026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5" name="TextBox 1574">
          <a:extLst>
            <a:ext uri="{FF2B5EF4-FFF2-40B4-BE49-F238E27FC236}">
              <a16:creationId xmlns:a16="http://schemas.microsoft.com/office/drawing/2014/main" id="{00000000-0008-0000-0300-000027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6" name="TextBox 1575">
          <a:extLst>
            <a:ext uri="{FF2B5EF4-FFF2-40B4-BE49-F238E27FC236}">
              <a16:creationId xmlns:a16="http://schemas.microsoft.com/office/drawing/2014/main" id="{00000000-0008-0000-0300-000028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7" name="TextBox 1576">
          <a:extLst>
            <a:ext uri="{FF2B5EF4-FFF2-40B4-BE49-F238E27FC236}">
              <a16:creationId xmlns:a16="http://schemas.microsoft.com/office/drawing/2014/main" id="{00000000-0008-0000-0300-000029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8" name="TextBox 1577">
          <a:extLst>
            <a:ext uri="{FF2B5EF4-FFF2-40B4-BE49-F238E27FC236}">
              <a16:creationId xmlns:a16="http://schemas.microsoft.com/office/drawing/2014/main" id="{00000000-0008-0000-0300-00002A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9" name="TextBox 1578">
          <a:extLst>
            <a:ext uri="{FF2B5EF4-FFF2-40B4-BE49-F238E27FC236}">
              <a16:creationId xmlns:a16="http://schemas.microsoft.com/office/drawing/2014/main" id="{00000000-0008-0000-0300-00002B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0" name="TextBox 1579">
          <a:extLst>
            <a:ext uri="{FF2B5EF4-FFF2-40B4-BE49-F238E27FC236}">
              <a16:creationId xmlns:a16="http://schemas.microsoft.com/office/drawing/2014/main" id="{00000000-0008-0000-0300-00002C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1" name="TextBox 1580">
          <a:extLst>
            <a:ext uri="{FF2B5EF4-FFF2-40B4-BE49-F238E27FC236}">
              <a16:creationId xmlns:a16="http://schemas.microsoft.com/office/drawing/2014/main" id="{00000000-0008-0000-0300-00002D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2" name="TextBox 1581">
          <a:extLst>
            <a:ext uri="{FF2B5EF4-FFF2-40B4-BE49-F238E27FC236}">
              <a16:creationId xmlns:a16="http://schemas.microsoft.com/office/drawing/2014/main" id="{00000000-0008-0000-0300-00002E06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3" name="TextBox 1582">
          <a:extLst>
            <a:ext uri="{FF2B5EF4-FFF2-40B4-BE49-F238E27FC236}">
              <a16:creationId xmlns:a16="http://schemas.microsoft.com/office/drawing/2014/main" id="{00000000-0008-0000-0300-00002F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4" name="TextBox 1583">
          <a:extLst>
            <a:ext uri="{FF2B5EF4-FFF2-40B4-BE49-F238E27FC236}">
              <a16:creationId xmlns:a16="http://schemas.microsoft.com/office/drawing/2014/main" id="{00000000-0008-0000-0300-000030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5" name="TextBox 1584">
          <a:extLst>
            <a:ext uri="{FF2B5EF4-FFF2-40B4-BE49-F238E27FC236}">
              <a16:creationId xmlns:a16="http://schemas.microsoft.com/office/drawing/2014/main" id="{00000000-0008-0000-0300-000031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6" name="TextBox 1585">
          <a:extLst>
            <a:ext uri="{FF2B5EF4-FFF2-40B4-BE49-F238E27FC236}">
              <a16:creationId xmlns:a16="http://schemas.microsoft.com/office/drawing/2014/main" id="{00000000-0008-0000-0300-000032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7" name="TextBox 1586">
          <a:extLst>
            <a:ext uri="{FF2B5EF4-FFF2-40B4-BE49-F238E27FC236}">
              <a16:creationId xmlns:a16="http://schemas.microsoft.com/office/drawing/2014/main" id="{00000000-0008-0000-0300-000033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8" name="TextBox 1587">
          <a:extLst>
            <a:ext uri="{FF2B5EF4-FFF2-40B4-BE49-F238E27FC236}">
              <a16:creationId xmlns:a16="http://schemas.microsoft.com/office/drawing/2014/main" id="{00000000-0008-0000-0300-000034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9" name="TextBox 1588">
          <a:extLst>
            <a:ext uri="{FF2B5EF4-FFF2-40B4-BE49-F238E27FC236}">
              <a16:creationId xmlns:a16="http://schemas.microsoft.com/office/drawing/2014/main" id="{00000000-0008-0000-0300-000035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0" name="TextBox 1589">
          <a:extLst>
            <a:ext uri="{FF2B5EF4-FFF2-40B4-BE49-F238E27FC236}">
              <a16:creationId xmlns:a16="http://schemas.microsoft.com/office/drawing/2014/main" id="{00000000-0008-0000-0300-000036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1" name="TextBox 1590">
          <a:extLst>
            <a:ext uri="{FF2B5EF4-FFF2-40B4-BE49-F238E27FC236}">
              <a16:creationId xmlns:a16="http://schemas.microsoft.com/office/drawing/2014/main" id="{00000000-0008-0000-0300-000037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2" name="TextBox 1591">
          <a:extLst>
            <a:ext uri="{FF2B5EF4-FFF2-40B4-BE49-F238E27FC236}">
              <a16:creationId xmlns:a16="http://schemas.microsoft.com/office/drawing/2014/main" id="{00000000-0008-0000-0300-000038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3" name="TextBox 1592">
          <a:extLst>
            <a:ext uri="{FF2B5EF4-FFF2-40B4-BE49-F238E27FC236}">
              <a16:creationId xmlns:a16="http://schemas.microsoft.com/office/drawing/2014/main" id="{00000000-0008-0000-0300-000039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4" name="TextBox 1593">
          <a:extLst>
            <a:ext uri="{FF2B5EF4-FFF2-40B4-BE49-F238E27FC236}">
              <a16:creationId xmlns:a16="http://schemas.microsoft.com/office/drawing/2014/main" id="{00000000-0008-0000-0300-00003A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5" name="TextBox 1594">
          <a:extLst>
            <a:ext uri="{FF2B5EF4-FFF2-40B4-BE49-F238E27FC236}">
              <a16:creationId xmlns:a16="http://schemas.microsoft.com/office/drawing/2014/main" id="{00000000-0008-0000-0300-00003B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6" name="TextBox 1595">
          <a:extLst>
            <a:ext uri="{FF2B5EF4-FFF2-40B4-BE49-F238E27FC236}">
              <a16:creationId xmlns:a16="http://schemas.microsoft.com/office/drawing/2014/main" id="{00000000-0008-0000-0300-00003C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7" name="TextBox 1596">
          <a:extLst>
            <a:ext uri="{FF2B5EF4-FFF2-40B4-BE49-F238E27FC236}">
              <a16:creationId xmlns:a16="http://schemas.microsoft.com/office/drawing/2014/main" id="{00000000-0008-0000-0300-00003D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8" name="TextBox 1597">
          <a:extLst>
            <a:ext uri="{FF2B5EF4-FFF2-40B4-BE49-F238E27FC236}">
              <a16:creationId xmlns:a16="http://schemas.microsoft.com/office/drawing/2014/main" id="{00000000-0008-0000-0300-00003E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9" name="TextBox 1598">
          <a:extLst>
            <a:ext uri="{FF2B5EF4-FFF2-40B4-BE49-F238E27FC236}">
              <a16:creationId xmlns:a16="http://schemas.microsoft.com/office/drawing/2014/main" id="{00000000-0008-0000-0300-00003F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0" name="TextBox 1599">
          <a:extLst>
            <a:ext uri="{FF2B5EF4-FFF2-40B4-BE49-F238E27FC236}">
              <a16:creationId xmlns:a16="http://schemas.microsoft.com/office/drawing/2014/main" id="{00000000-0008-0000-0300-00004006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1" name="TextBox 1600">
          <a:extLst>
            <a:ext uri="{FF2B5EF4-FFF2-40B4-BE49-F238E27FC236}">
              <a16:creationId xmlns:a16="http://schemas.microsoft.com/office/drawing/2014/main" id="{00000000-0008-0000-0300-000041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2" name="TextBox 1601">
          <a:extLst>
            <a:ext uri="{FF2B5EF4-FFF2-40B4-BE49-F238E27FC236}">
              <a16:creationId xmlns:a16="http://schemas.microsoft.com/office/drawing/2014/main" id="{00000000-0008-0000-0300-000042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3" name="TextBox 1602">
          <a:extLst>
            <a:ext uri="{FF2B5EF4-FFF2-40B4-BE49-F238E27FC236}">
              <a16:creationId xmlns:a16="http://schemas.microsoft.com/office/drawing/2014/main" id="{00000000-0008-0000-0300-000043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4" name="TextBox 1603">
          <a:extLst>
            <a:ext uri="{FF2B5EF4-FFF2-40B4-BE49-F238E27FC236}">
              <a16:creationId xmlns:a16="http://schemas.microsoft.com/office/drawing/2014/main" id="{00000000-0008-0000-0300-000044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5" name="TextBox 1604">
          <a:extLst>
            <a:ext uri="{FF2B5EF4-FFF2-40B4-BE49-F238E27FC236}">
              <a16:creationId xmlns:a16="http://schemas.microsoft.com/office/drawing/2014/main" id="{00000000-0008-0000-0300-000045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6" name="TextBox 1605">
          <a:extLst>
            <a:ext uri="{FF2B5EF4-FFF2-40B4-BE49-F238E27FC236}">
              <a16:creationId xmlns:a16="http://schemas.microsoft.com/office/drawing/2014/main" id="{00000000-0008-0000-0300-000046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7" name="TextBox 1606">
          <a:extLst>
            <a:ext uri="{FF2B5EF4-FFF2-40B4-BE49-F238E27FC236}">
              <a16:creationId xmlns:a16="http://schemas.microsoft.com/office/drawing/2014/main" id="{00000000-0008-0000-0300-000047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8" name="TextBox 1607">
          <a:extLst>
            <a:ext uri="{FF2B5EF4-FFF2-40B4-BE49-F238E27FC236}">
              <a16:creationId xmlns:a16="http://schemas.microsoft.com/office/drawing/2014/main" id="{00000000-0008-0000-0300-000048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9" name="TextBox 1608">
          <a:extLst>
            <a:ext uri="{FF2B5EF4-FFF2-40B4-BE49-F238E27FC236}">
              <a16:creationId xmlns:a16="http://schemas.microsoft.com/office/drawing/2014/main" id="{00000000-0008-0000-0300-000049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0" name="TextBox 1609">
          <a:extLst>
            <a:ext uri="{FF2B5EF4-FFF2-40B4-BE49-F238E27FC236}">
              <a16:creationId xmlns:a16="http://schemas.microsoft.com/office/drawing/2014/main" id="{00000000-0008-0000-0300-00004A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1" name="TextBox 1610">
          <a:extLst>
            <a:ext uri="{FF2B5EF4-FFF2-40B4-BE49-F238E27FC236}">
              <a16:creationId xmlns:a16="http://schemas.microsoft.com/office/drawing/2014/main" id="{00000000-0008-0000-0300-00004B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2" name="TextBox 1611">
          <a:extLst>
            <a:ext uri="{FF2B5EF4-FFF2-40B4-BE49-F238E27FC236}">
              <a16:creationId xmlns:a16="http://schemas.microsoft.com/office/drawing/2014/main" id="{00000000-0008-0000-0300-00004C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3" name="TextBox 1612">
          <a:extLst>
            <a:ext uri="{FF2B5EF4-FFF2-40B4-BE49-F238E27FC236}">
              <a16:creationId xmlns:a16="http://schemas.microsoft.com/office/drawing/2014/main" id="{00000000-0008-0000-0300-00004D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4" name="TextBox 1613">
          <a:extLst>
            <a:ext uri="{FF2B5EF4-FFF2-40B4-BE49-F238E27FC236}">
              <a16:creationId xmlns:a16="http://schemas.microsoft.com/office/drawing/2014/main" id="{00000000-0008-0000-0300-00004E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5" name="TextBox 1614">
          <a:extLst>
            <a:ext uri="{FF2B5EF4-FFF2-40B4-BE49-F238E27FC236}">
              <a16:creationId xmlns:a16="http://schemas.microsoft.com/office/drawing/2014/main" id="{00000000-0008-0000-0300-00004F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6" name="TextBox 1615">
          <a:extLst>
            <a:ext uri="{FF2B5EF4-FFF2-40B4-BE49-F238E27FC236}">
              <a16:creationId xmlns:a16="http://schemas.microsoft.com/office/drawing/2014/main" id="{00000000-0008-0000-0300-000050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7" name="TextBox 1616">
          <a:extLst>
            <a:ext uri="{FF2B5EF4-FFF2-40B4-BE49-F238E27FC236}">
              <a16:creationId xmlns:a16="http://schemas.microsoft.com/office/drawing/2014/main" id="{00000000-0008-0000-0300-000051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8" name="TextBox 1617">
          <a:extLst>
            <a:ext uri="{FF2B5EF4-FFF2-40B4-BE49-F238E27FC236}">
              <a16:creationId xmlns:a16="http://schemas.microsoft.com/office/drawing/2014/main" id="{00000000-0008-0000-0300-00005206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9" name="TextBox 1618">
          <a:extLst>
            <a:ext uri="{FF2B5EF4-FFF2-40B4-BE49-F238E27FC236}">
              <a16:creationId xmlns:a16="http://schemas.microsoft.com/office/drawing/2014/main" id="{00000000-0008-0000-0300-000053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0" name="TextBox 1619">
          <a:extLst>
            <a:ext uri="{FF2B5EF4-FFF2-40B4-BE49-F238E27FC236}">
              <a16:creationId xmlns:a16="http://schemas.microsoft.com/office/drawing/2014/main" id="{00000000-0008-0000-0300-000054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1" name="TextBox 1620">
          <a:extLst>
            <a:ext uri="{FF2B5EF4-FFF2-40B4-BE49-F238E27FC236}">
              <a16:creationId xmlns:a16="http://schemas.microsoft.com/office/drawing/2014/main" id="{00000000-0008-0000-0300-000055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2" name="TextBox 1621">
          <a:extLst>
            <a:ext uri="{FF2B5EF4-FFF2-40B4-BE49-F238E27FC236}">
              <a16:creationId xmlns:a16="http://schemas.microsoft.com/office/drawing/2014/main" id="{00000000-0008-0000-0300-000056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3" name="TextBox 1622">
          <a:extLst>
            <a:ext uri="{FF2B5EF4-FFF2-40B4-BE49-F238E27FC236}">
              <a16:creationId xmlns:a16="http://schemas.microsoft.com/office/drawing/2014/main" id="{00000000-0008-0000-0300-000057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4" name="TextBox 1623">
          <a:extLst>
            <a:ext uri="{FF2B5EF4-FFF2-40B4-BE49-F238E27FC236}">
              <a16:creationId xmlns:a16="http://schemas.microsoft.com/office/drawing/2014/main" id="{00000000-0008-0000-0300-000058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5" name="TextBox 1624">
          <a:extLst>
            <a:ext uri="{FF2B5EF4-FFF2-40B4-BE49-F238E27FC236}">
              <a16:creationId xmlns:a16="http://schemas.microsoft.com/office/drawing/2014/main" id="{00000000-0008-0000-0300-000059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6" name="TextBox 1625">
          <a:extLst>
            <a:ext uri="{FF2B5EF4-FFF2-40B4-BE49-F238E27FC236}">
              <a16:creationId xmlns:a16="http://schemas.microsoft.com/office/drawing/2014/main" id="{00000000-0008-0000-0300-00005A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7" name="TextBox 1626">
          <a:extLst>
            <a:ext uri="{FF2B5EF4-FFF2-40B4-BE49-F238E27FC236}">
              <a16:creationId xmlns:a16="http://schemas.microsoft.com/office/drawing/2014/main" id="{00000000-0008-0000-0300-00005B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8" name="TextBox 1627">
          <a:extLst>
            <a:ext uri="{FF2B5EF4-FFF2-40B4-BE49-F238E27FC236}">
              <a16:creationId xmlns:a16="http://schemas.microsoft.com/office/drawing/2014/main" id="{00000000-0008-0000-0300-00005C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9" name="TextBox 1628">
          <a:extLst>
            <a:ext uri="{FF2B5EF4-FFF2-40B4-BE49-F238E27FC236}">
              <a16:creationId xmlns:a16="http://schemas.microsoft.com/office/drawing/2014/main" id="{00000000-0008-0000-0300-00005D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0" name="TextBox 1629">
          <a:extLst>
            <a:ext uri="{FF2B5EF4-FFF2-40B4-BE49-F238E27FC236}">
              <a16:creationId xmlns:a16="http://schemas.microsoft.com/office/drawing/2014/main" id="{00000000-0008-0000-0300-00005E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1" name="TextBox 1630">
          <a:extLst>
            <a:ext uri="{FF2B5EF4-FFF2-40B4-BE49-F238E27FC236}">
              <a16:creationId xmlns:a16="http://schemas.microsoft.com/office/drawing/2014/main" id="{00000000-0008-0000-0300-00005F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2" name="TextBox 1631">
          <a:extLst>
            <a:ext uri="{FF2B5EF4-FFF2-40B4-BE49-F238E27FC236}">
              <a16:creationId xmlns:a16="http://schemas.microsoft.com/office/drawing/2014/main" id="{00000000-0008-0000-0300-000060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3" name="TextBox 1632">
          <a:extLst>
            <a:ext uri="{FF2B5EF4-FFF2-40B4-BE49-F238E27FC236}">
              <a16:creationId xmlns:a16="http://schemas.microsoft.com/office/drawing/2014/main" id="{00000000-0008-0000-0300-000061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4" name="TextBox 1633">
          <a:extLst>
            <a:ext uri="{FF2B5EF4-FFF2-40B4-BE49-F238E27FC236}">
              <a16:creationId xmlns:a16="http://schemas.microsoft.com/office/drawing/2014/main" id="{00000000-0008-0000-0300-000062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5" name="TextBox 1634">
          <a:extLst>
            <a:ext uri="{FF2B5EF4-FFF2-40B4-BE49-F238E27FC236}">
              <a16:creationId xmlns:a16="http://schemas.microsoft.com/office/drawing/2014/main" id="{00000000-0008-0000-0300-000063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6" name="TextBox 1635">
          <a:extLst>
            <a:ext uri="{FF2B5EF4-FFF2-40B4-BE49-F238E27FC236}">
              <a16:creationId xmlns:a16="http://schemas.microsoft.com/office/drawing/2014/main" id="{00000000-0008-0000-0300-00006406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7" name="TextBox 1636">
          <a:extLst>
            <a:ext uri="{FF2B5EF4-FFF2-40B4-BE49-F238E27FC236}">
              <a16:creationId xmlns:a16="http://schemas.microsoft.com/office/drawing/2014/main" id="{00000000-0008-0000-0300-000065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8" name="TextBox 1637">
          <a:extLst>
            <a:ext uri="{FF2B5EF4-FFF2-40B4-BE49-F238E27FC236}">
              <a16:creationId xmlns:a16="http://schemas.microsoft.com/office/drawing/2014/main" id="{00000000-0008-0000-0300-000066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9" name="TextBox 1638">
          <a:extLst>
            <a:ext uri="{FF2B5EF4-FFF2-40B4-BE49-F238E27FC236}">
              <a16:creationId xmlns:a16="http://schemas.microsoft.com/office/drawing/2014/main" id="{00000000-0008-0000-0300-000067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0" name="TextBox 1639">
          <a:extLst>
            <a:ext uri="{FF2B5EF4-FFF2-40B4-BE49-F238E27FC236}">
              <a16:creationId xmlns:a16="http://schemas.microsoft.com/office/drawing/2014/main" id="{00000000-0008-0000-0300-000068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1" name="TextBox 1640">
          <a:extLst>
            <a:ext uri="{FF2B5EF4-FFF2-40B4-BE49-F238E27FC236}">
              <a16:creationId xmlns:a16="http://schemas.microsoft.com/office/drawing/2014/main" id="{00000000-0008-0000-0300-000069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2" name="TextBox 1641">
          <a:extLst>
            <a:ext uri="{FF2B5EF4-FFF2-40B4-BE49-F238E27FC236}">
              <a16:creationId xmlns:a16="http://schemas.microsoft.com/office/drawing/2014/main" id="{00000000-0008-0000-0300-00006A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3" name="TextBox 1642">
          <a:extLst>
            <a:ext uri="{FF2B5EF4-FFF2-40B4-BE49-F238E27FC236}">
              <a16:creationId xmlns:a16="http://schemas.microsoft.com/office/drawing/2014/main" id="{00000000-0008-0000-0300-00006B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4" name="TextBox 1643">
          <a:extLst>
            <a:ext uri="{FF2B5EF4-FFF2-40B4-BE49-F238E27FC236}">
              <a16:creationId xmlns:a16="http://schemas.microsoft.com/office/drawing/2014/main" id="{00000000-0008-0000-0300-00006C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5" name="TextBox 1644">
          <a:extLst>
            <a:ext uri="{FF2B5EF4-FFF2-40B4-BE49-F238E27FC236}">
              <a16:creationId xmlns:a16="http://schemas.microsoft.com/office/drawing/2014/main" id="{00000000-0008-0000-0300-00006D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6" name="TextBox 1645">
          <a:extLst>
            <a:ext uri="{FF2B5EF4-FFF2-40B4-BE49-F238E27FC236}">
              <a16:creationId xmlns:a16="http://schemas.microsoft.com/office/drawing/2014/main" id="{00000000-0008-0000-0300-00006E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7" name="TextBox 1646">
          <a:extLst>
            <a:ext uri="{FF2B5EF4-FFF2-40B4-BE49-F238E27FC236}">
              <a16:creationId xmlns:a16="http://schemas.microsoft.com/office/drawing/2014/main" id="{00000000-0008-0000-0300-00006F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8" name="TextBox 1647">
          <a:extLst>
            <a:ext uri="{FF2B5EF4-FFF2-40B4-BE49-F238E27FC236}">
              <a16:creationId xmlns:a16="http://schemas.microsoft.com/office/drawing/2014/main" id="{00000000-0008-0000-0300-000070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9" name="TextBox 1648">
          <a:extLst>
            <a:ext uri="{FF2B5EF4-FFF2-40B4-BE49-F238E27FC236}">
              <a16:creationId xmlns:a16="http://schemas.microsoft.com/office/drawing/2014/main" id="{00000000-0008-0000-0300-000071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0" name="TextBox 1649">
          <a:extLst>
            <a:ext uri="{FF2B5EF4-FFF2-40B4-BE49-F238E27FC236}">
              <a16:creationId xmlns:a16="http://schemas.microsoft.com/office/drawing/2014/main" id="{00000000-0008-0000-0300-000072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1" name="TextBox 1650">
          <a:extLst>
            <a:ext uri="{FF2B5EF4-FFF2-40B4-BE49-F238E27FC236}">
              <a16:creationId xmlns:a16="http://schemas.microsoft.com/office/drawing/2014/main" id="{00000000-0008-0000-0300-000073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2" name="TextBox 1651">
          <a:extLst>
            <a:ext uri="{FF2B5EF4-FFF2-40B4-BE49-F238E27FC236}">
              <a16:creationId xmlns:a16="http://schemas.microsoft.com/office/drawing/2014/main" id="{00000000-0008-0000-0300-000074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3" name="TextBox 1652">
          <a:extLst>
            <a:ext uri="{FF2B5EF4-FFF2-40B4-BE49-F238E27FC236}">
              <a16:creationId xmlns:a16="http://schemas.microsoft.com/office/drawing/2014/main" id="{00000000-0008-0000-0300-000075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4" name="TextBox 1653">
          <a:extLst>
            <a:ext uri="{FF2B5EF4-FFF2-40B4-BE49-F238E27FC236}">
              <a16:creationId xmlns:a16="http://schemas.microsoft.com/office/drawing/2014/main" id="{00000000-0008-0000-0300-00007606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5" name="TextBox 1654">
          <a:extLst>
            <a:ext uri="{FF2B5EF4-FFF2-40B4-BE49-F238E27FC236}">
              <a16:creationId xmlns:a16="http://schemas.microsoft.com/office/drawing/2014/main" id="{00000000-0008-0000-0300-000077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6" name="TextBox 1655">
          <a:extLst>
            <a:ext uri="{FF2B5EF4-FFF2-40B4-BE49-F238E27FC236}">
              <a16:creationId xmlns:a16="http://schemas.microsoft.com/office/drawing/2014/main" id="{00000000-0008-0000-0300-000078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7" name="TextBox 1656">
          <a:extLst>
            <a:ext uri="{FF2B5EF4-FFF2-40B4-BE49-F238E27FC236}">
              <a16:creationId xmlns:a16="http://schemas.microsoft.com/office/drawing/2014/main" id="{00000000-0008-0000-0300-000079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8" name="TextBox 1657">
          <a:extLst>
            <a:ext uri="{FF2B5EF4-FFF2-40B4-BE49-F238E27FC236}">
              <a16:creationId xmlns:a16="http://schemas.microsoft.com/office/drawing/2014/main" id="{00000000-0008-0000-0300-00007A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9" name="TextBox 1658">
          <a:extLst>
            <a:ext uri="{FF2B5EF4-FFF2-40B4-BE49-F238E27FC236}">
              <a16:creationId xmlns:a16="http://schemas.microsoft.com/office/drawing/2014/main" id="{00000000-0008-0000-0300-00007B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0" name="TextBox 1659">
          <a:extLst>
            <a:ext uri="{FF2B5EF4-FFF2-40B4-BE49-F238E27FC236}">
              <a16:creationId xmlns:a16="http://schemas.microsoft.com/office/drawing/2014/main" id="{00000000-0008-0000-0300-00007C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1" name="TextBox 1660">
          <a:extLst>
            <a:ext uri="{FF2B5EF4-FFF2-40B4-BE49-F238E27FC236}">
              <a16:creationId xmlns:a16="http://schemas.microsoft.com/office/drawing/2014/main" id="{00000000-0008-0000-0300-00007D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2" name="TextBox 1661">
          <a:extLst>
            <a:ext uri="{FF2B5EF4-FFF2-40B4-BE49-F238E27FC236}">
              <a16:creationId xmlns:a16="http://schemas.microsoft.com/office/drawing/2014/main" id="{00000000-0008-0000-0300-00007E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3" name="TextBox 1662">
          <a:extLst>
            <a:ext uri="{FF2B5EF4-FFF2-40B4-BE49-F238E27FC236}">
              <a16:creationId xmlns:a16="http://schemas.microsoft.com/office/drawing/2014/main" id="{00000000-0008-0000-0300-00007F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4" name="TextBox 1663">
          <a:extLst>
            <a:ext uri="{FF2B5EF4-FFF2-40B4-BE49-F238E27FC236}">
              <a16:creationId xmlns:a16="http://schemas.microsoft.com/office/drawing/2014/main" id="{00000000-0008-0000-0300-000080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5" name="TextBox 1664">
          <a:extLst>
            <a:ext uri="{FF2B5EF4-FFF2-40B4-BE49-F238E27FC236}">
              <a16:creationId xmlns:a16="http://schemas.microsoft.com/office/drawing/2014/main" id="{00000000-0008-0000-0300-000081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6" name="TextBox 1665">
          <a:extLst>
            <a:ext uri="{FF2B5EF4-FFF2-40B4-BE49-F238E27FC236}">
              <a16:creationId xmlns:a16="http://schemas.microsoft.com/office/drawing/2014/main" id="{00000000-0008-0000-0300-000082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7" name="TextBox 1666">
          <a:extLst>
            <a:ext uri="{FF2B5EF4-FFF2-40B4-BE49-F238E27FC236}">
              <a16:creationId xmlns:a16="http://schemas.microsoft.com/office/drawing/2014/main" id="{00000000-0008-0000-0300-000083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8" name="TextBox 1667">
          <a:extLst>
            <a:ext uri="{FF2B5EF4-FFF2-40B4-BE49-F238E27FC236}">
              <a16:creationId xmlns:a16="http://schemas.microsoft.com/office/drawing/2014/main" id="{00000000-0008-0000-0300-000084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9" name="TextBox 1668">
          <a:extLst>
            <a:ext uri="{FF2B5EF4-FFF2-40B4-BE49-F238E27FC236}">
              <a16:creationId xmlns:a16="http://schemas.microsoft.com/office/drawing/2014/main" id="{00000000-0008-0000-0300-000085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0" name="TextBox 1669">
          <a:extLst>
            <a:ext uri="{FF2B5EF4-FFF2-40B4-BE49-F238E27FC236}">
              <a16:creationId xmlns:a16="http://schemas.microsoft.com/office/drawing/2014/main" id="{00000000-0008-0000-0300-000086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1" name="TextBox 1670">
          <a:extLst>
            <a:ext uri="{FF2B5EF4-FFF2-40B4-BE49-F238E27FC236}">
              <a16:creationId xmlns:a16="http://schemas.microsoft.com/office/drawing/2014/main" id="{00000000-0008-0000-0300-000087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2" name="TextBox 1671">
          <a:extLst>
            <a:ext uri="{FF2B5EF4-FFF2-40B4-BE49-F238E27FC236}">
              <a16:creationId xmlns:a16="http://schemas.microsoft.com/office/drawing/2014/main" id="{00000000-0008-0000-0300-00008806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3" name="TextBox 1672">
          <a:extLst>
            <a:ext uri="{FF2B5EF4-FFF2-40B4-BE49-F238E27FC236}">
              <a16:creationId xmlns:a16="http://schemas.microsoft.com/office/drawing/2014/main" id="{00000000-0008-0000-0300-000089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4" name="TextBox 1673">
          <a:extLst>
            <a:ext uri="{FF2B5EF4-FFF2-40B4-BE49-F238E27FC236}">
              <a16:creationId xmlns:a16="http://schemas.microsoft.com/office/drawing/2014/main" id="{00000000-0008-0000-0300-00008A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5" name="TextBox 1674">
          <a:extLst>
            <a:ext uri="{FF2B5EF4-FFF2-40B4-BE49-F238E27FC236}">
              <a16:creationId xmlns:a16="http://schemas.microsoft.com/office/drawing/2014/main" id="{00000000-0008-0000-0300-00008B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6" name="TextBox 1675">
          <a:extLst>
            <a:ext uri="{FF2B5EF4-FFF2-40B4-BE49-F238E27FC236}">
              <a16:creationId xmlns:a16="http://schemas.microsoft.com/office/drawing/2014/main" id="{00000000-0008-0000-0300-00008C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7" name="TextBox 1676">
          <a:extLst>
            <a:ext uri="{FF2B5EF4-FFF2-40B4-BE49-F238E27FC236}">
              <a16:creationId xmlns:a16="http://schemas.microsoft.com/office/drawing/2014/main" id="{00000000-0008-0000-0300-00008D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8" name="TextBox 1677">
          <a:extLst>
            <a:ext uri="{FF2B5EF4-FFF2-40B4-BE49-F238E27FC236}">
              <a16:creationId xmlns:a16="http://schemas.microsoft.com/office/drawing/2014/main" id="{00000000-0008-0000-0300-00008E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9" name="TextBox 1678">
          <a:extLst>
            <a:ext uri="{FF2B5EF4-FFF2-40B4-BE49-F238E27FC236}">
              <a16:creationId xmlns:a16="http://schemas.microsoft.com/office/drawing/2014/main" id="{00000000-0008-0000-0300-00008F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0" name="TextBox 1679">
          <a:extLst>
            <a:ext uri="{FF2B5EF4-FFF2-40B4-BE49-F238E27FC236}">
              <a16:creationId xmlns:a16="http://schemas.microsoft.com/office/drawing/2014/main" id="{00000000-0008-0000-0300-000090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1" name="TextBox 1680">
          <a:extLst>
            <a:ext uri="{FF2B5EF4-FFF2-40B4-BE49-F238E27FC236}">
              <a16:creationId xmlns:a16="http://schemas.microsoft.com/office/drawing/2014/main" id="{00000000-0008-0000-0300-000091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2" name="TextBox 1681">
          <a:extLst>
            <a:ext uri="{FF2B5EF4-FFF2-40B4-BE49-F238E27FC236}">
              <a16:creationId xmlns:a16="http://schemas.microsoft.com/office/drawing/2014/main" id="{00000000-0008-0000-0300-000092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3" name="TextBox 1682">
          <a:extLst>
            <a:ext uri="{FF2B5EF4-FFF2-40B4-BE49-F238E27FC236}">
              <a16:creationId xmlns:a16="http://schemas.microsoft.com/office/drawing/2014/main" id="{00000000-0008-0000-0300-000093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4" name="TextBox 1683">
          <a:extLst>
            <a:ext uri="{FF2B5EF4-FFF2-40B4-BE49-F238E27FC236}">
              <a16:creationId xmlns:a16="http://schemas.microsoft.com/office/drawing/2014/main" id="{00000000-0008-0000-0300-000094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5" name="TextBox 1684">
          <a:extLst>
            <a:ext uri="{FF2B5EF4-FFF2-40B4-BE49-F238E27FC236}">
              <a16:creationId xmlns:a16="http://schemas.microsoft.com/office/drawing/2014/main" id="{00000000-0008-0000-0300-000095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6" name="TextBox 1685">
          <a:extLst>
            <a:ext uri="{FF2B5EF4-FFF2-40B4-BE49-F238E27FC236}">
              <a16:creationId xmlns:a16="http://schemas.microsoft.com/office/drawing/2014/main" id="{00000000-0008-0000-0300-000096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7" name="TextBox 1686">
          <a:extLst>
            <a:ext uri="{FF2B5EF4-FFF2-40B4-BE49-F238E27FC236}">
              <a16:creationId xmlns:a16="http://schemas.microsoft.com/office/drawing/2014/main" id="{00000000-0008-0000-0300-000097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8" name="TextBox 1687">
          <a:extLst>
            <a:ext uri="{FF2B5EF4-FFF2-40B4-BE49-F238E27FC236}">
              <a16:creationId xmlns:a16="http://schemas.microsoft.com/office/drawing/2014/main" id="{00000000-0008-0000-0300-000098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9" name="TextBox 1688">
          <a:extLst>
            <a:ext uri="{FF2B5EF4-FFF2-40B4-BE49-F238E27FC236}">
              <a16:creationId xmlns:a16="http://schemas.microsoft.com/office/drawing/2014/main" id="{00000000-0008-0000-0300-000099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0" name="TextBox 1689">
          <a:extLst>
            <a:ext uri="{FF2B5EF4-FFF2-40B4-BE49-F238E27FC236}">
              <a16:creationId xmlns:a16="http://schemas.microsoft.com/office/drawing/2014/main" id="{00000000-0008-0000-0300-00009A06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1" name="TextBox 1690">
          <a:extLst>
            <a:ext uri="{FF2B5EF4-FFF2-40B4-BE49-F238E27FC236}">
              <a16:creationId xmlns:a16="http://schemas.microsoft.com/office/drawing/2014/main" id="{00000000-0008-0000-0300-00009B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2" name="TextBox 1691">
          <a:extLst>
            <a:ext uri="{FF2B5EF4-FFF2-40B4-BE49-F238E27FC236}">
              <a16:creationId xmlns:a16="http://schemas.microsoft.com/office/drawing/2014/main" id="{00000000-0008-0000-0300-00009C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3" name="TextBox 1692">
          <a:extLst>
            <a:ext uri="{FF2B5EF4-FFF2-40B4-BE49-F238E27FC236}">
              <a16:creationId xmlns:a16="http://schemas.microsoft.com/office/drawing/2014/main" id="{00000000-0008-0000-0300-00009D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4" name="TextBox 1693">
          <a:extLst>
            <a:ext uri="{FF2B5EF4-FFF2-40B4-BE49-F238E27FC236}">
              <a16:creationId xmlns:a16="http://schemas.microsoft.com/office/drawing/2014/main" id="{00000000-0008-0000-0300-00009E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5" name="TextBox 1694">
          <a:extLst>
            <a:ext uri="{FF2B5EF4-FFF2-40B4-BE49-F238E27FC236}">
              <a16:creationId xmlns:a16="http://schemas.microsoft.com/office/drawing/2014/main" id="{00000000-0008-0000-0300-00009F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6" name="TextBox 1695">
          <a:extLst>
            <a:ext uri="{FF2B5EF4-FFF2-40B4-BE49-F238E27FC236}">
              <a16:creationId xmlns:a16="http://schemas.microsoft.com/office/drawing/2014/main" id="{00000000-0008-0000-0300-0000A0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7" name="TextBox 1696">
          <a:extLst>
            <a:ext uri="{FF2B5EF4-FFF2-40B4-BE49-F238E27FC236}">
              <a16:creationId xmlns:a16="http://schemas.microsoft.com/office/drawing/2014/main" id="{00000000-0008-0000-0300-0000A1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8" name="TextBox 1697">
          <a:extLst>
            <a:ext uri="{FF2B5EF4-FFF2-40B4-BE49-F238E27FC236}">
              <a16:creationId xmlns:a16="http://schemas.microsoft.com/office/drawing/2014/main" id="{00000000-0008-0000-0300-0000A2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9" name="TextBox 1698">
          <a:extLst>
            <a:ext uri="{FF2B5EF4-FFF2-40B4-BE49-F238E27FC236}">
              <a16:creationId xmlns:a16="http://schemas.microsoft.com/office/drawing/2014/main" id="{00000000-0008-0000-0300-0000A3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0" name="TextBox 1699">
          <a:extLst>
            <a:ext uri="{FF2B5EF4-FFF2-40B4-BE49-F238E27FC236}">
              <a16:creationId xmlns:a16="http://schemas.microsoft.com/office/drawing/2014/main" id="{00000000-0008-0000-0300-0000A4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1" name="TextBox 1700">
          <a:extLst>
            <a:ext uri="{FF2B5EF4-FFF2-40B4-BE49-F238E27FC236}">
              <a16:creationId xmlns:a16="http://schemas.microsoft.com/office/drawing/2014/main" id="{00000000-0008-0000-0300-0000A5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2" name="TextBox 1701">
          <a:extLst>
            <a:ext uri="{FF2B5EF4-FFF2-40B4-BE49-F238E27FC236}">
              <a16:creationId xmlns:a16="http://schemas.microsoft.com/office/drawing/2014/main" id="{00000000-0008-0000-0300-0000A6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3" name="TextBox 1702">
          <a:extLst>
            <a:ext uri="{FF2B5EF4-FFF2-40B4-BE49-F238E27FC236}">
              <a16:creationId xmlns:a16="http://schemas.microsoft.com/office/drawing/2014/main" id="{00000000-0008-0000-0300-0000A7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4" name="TextBox 1703">
          <a:extLst>
            <a:ext uri="{FF2B5EF4-FFF2-40B4-BE49-F238E27FC236}">
              <a16:creationId xmlns:a16="http://schemas.microsoft.com/office/drawing/2014/main" id="{00000000-0008-0000-0300-0000A8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5" name="TextBox 1704">
          <a:extLst>
            <a:ext uri="{FF2B5EF4-FFF2-40B4-BE49-F238E27FC236}">
              <a16:creationId xmlns:a16="http://schemas.microsoft.com/office/drawing/2014/main" id="{00000000-0008-0000-0300-0000A9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6" name="TextBox 1705">
          <a:extLst>
            <a:ext uri="{FF2B5EF4-FFF2-40B4-BE49-F238E27FC236}">
              <a16:creationId xmlns:a16="http://schemas.microsoft.com/office/drawing/2014/main" id="{00000000-0008-0000-0300-0000AA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7" name="TextBox 1706">
          <a:extLst>
            <a:ext uri="{FF2B5EF4-FFF2-40B4-BE49-F238E27FC236}">
              <a16:creationId xmlns:a16="http://schemas.microsoft.com/office/drawing/2014/main" id="{00000000-0008-0000-0300-0000AB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8" name="TextBox 1707">
          <a:extLst>
            <a:ext uri="{FF2B5EF4-FFF2-40B4-BE49-F238E27FC236}">
              <a16:creationId xmlns:a16="http://schemas.microsoft.com/office/drawing/2014/main" id="{00000000-0008-0000-0300-0000AC06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9" name="TextBox 1708">
          <a:extLst>
            <a:ext uri="{FF2B5EF4-FFF2-40B4-BE49-F238E27FC236}">
              <a16:creationId xmlns:a16="http://schemas.microsoft.com/office/drawing/2014/main" id="{00000000-0008-0000-0300-0000AD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0" name="TextBox 1709">
          <a:extLst>
            <a:ext uri="{FF2B5EF4-FFF2-40B4-BE49-F238E27FC236}">
              <a16:creationId xmlns:a16="http://schemas.microsoft.com/office/drawing/2014/main" id="{00000000-0008-0000-0300-0000AE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1" name="TextBox 1710">
          <a:extLst>
            <a:ext uri="{FF2B5EF4-FFF2-40B4-BE49-F238E27FC236}">
              <a16:creationId xmlns:a16="http://schemas.microsoft.com/office/drawing/2014/main" id="{00000000-0008-0000-0300-0000AF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2" name="TextBox 1711">
          <a:extLst>
            <a:ext uri="{FF2B5EF4-FFF2-40B4-BE49-F238E27FC236}">
              <a16:creationId xmlns:a16="http://schemas.microsoft.com/office/drawing/2014/main" id="{00000000-0008-0000-0300-0000B0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3" name="TextBox 1712">
          <a:extLst>
            <a:ext uri="{FF2B5EF4-FFF2-40B4-BE49-F238E27FC236}">
              <a16:creationId xmlns:a16="http://schemas.microsoft.com/office/drawing/2014/main" id="{00000000-0008-0000-0300-0000B1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4" name="TextBox 1713">
          <a:extLst>
            <a:ext uri="{FF2B5EF4-FFF2-40B4-BE49-F238E27FC236}">
              <a16:creationId xmlns:a16="http://schemas.microsoft.com/office/drawing/2014/main" id="{00000000-0008-0000-0300-0000B2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5" name="TextBox 1714">
          <a:extLst>
            <a:ext uri="{FF2B5EF4-FFF2-40B4-BE49-F238E27FC236}">
              <a16:creationId xmlns:a16="http://schemas.microsoft.com/office/drawing/2014/main" id="{00000000-0008-0000-0300-0000B3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6" name="TextBox 1715">
          <a:extLst>
            <a:ext uri="{FF2B5EF4-FFF2-40B4-BE49-F238E27FC236}">
              <a16:creationId xmlns:a16="http://schemas.microsoft.com/office/drawing/2014/main" id="{00000000-0008-0000-0300-0000B4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7" name="TextBox 1716">
          <a:extLst>
            <a:ext uri="{FF2B5EF4-FFF2-40B4-BE49-F238E27FC236}">
              <a16:creationId xmlns:a16="http://schemas.microsoft.com/office/drawing/2014/main" id="{00000000-0008-0000-0300-0000B5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8" name="TextBox 1717">
          <a:extLst>
            <a:ext uri="{FF2B5EF4-FFF2-40B4-BE49-F238E27FC236}">
              <a16:creationId xmlns:a16="http://schemas.microsoft.com/office/drawing/2014/main" id="{00000000-0008-0000-0300-0000B6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9" name="TextBox 1718">
          <a:extLst>
            <a:ext uri="{FF2B5EF4-FFF2-40B4-BE49-F238E27FC236}">
              <a16:creationId xmlns:a16="http://schemas.microsoft.com/office/drawing/2014/main" id="{00000000-0008-0000-0300-0000B7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0" name="TextBox 1719">
          <a:extLst>
            <a:ext uri="{FF2B5EF4-FFF2-40B4-BE49-F238E27FC236}">
              <a16:creationId xmlns:a16="http://schemas.microsoft.com/office/drawing/2014/main" id="{00000000-0008-0000-0300-0000B8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1" name="TextBox 1720">
          <a:extLst>
            <a:ext uri="{FF2B5EF4-FFF2-40B4-BE49-F238E27FC236}">
              <a16:creationId xmlns:a16="http://schemas.microsoft.com/office/drawing/2014/main" id="{00000000-0008-0000-0300-0000B9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2" name="TextBox 1721">
          <a:extLst>
            <a:ext uri="{FF2B5EF4-FFF2-40B4-BE49-F238E27FC236}">
              <a16:creationId xmlns:a16="http://schemas.microsoft.com/office/drawing/2014/main" id="{00000000-0008-0000-0300-0000BA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3" name="TextBox 1722">
          <a:extLst>
            <a:ext uri="{FF2B5EF4-FFF2-40B4-BE49-F238E27FC236}">
              <a16:creationId xmlns:a16="http://schemas.microsoft.com/office/drawing/2014/main" id="{00000000-0008-0000-0300-0000BB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4" name="TextBox 1723">
          <a:extLst>
            <a:ext uri="{FF2B5EF4-FFF2-40B4-BE49-F238E27FC236}">
              <a16:creationId xmlns:a16="http://schemas.microsoft.com/office/drawing/2014/main" id="{00000000-0008-0000-0300-0000BC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5" name="TextBox 1724">
          <a:extLst>
            <a:ext uri="{FF2B5EF4-FFF2-40B4-BE49-F238E27FC236}">
              <a16:creationId xmlns:a16="http://schemas.microsoft.com/office/drawing/2014/main" id="{00000000-0008-0000-0300-0000BD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6" name="TextBox 1725">
          <a:extLst>
            <a:ext uri="{FF2B5EF4-FFF2-40B4-BE49-F238E27FC236}">
              <a16:creationId xmlns:a16="http://schemas.microsoft.com/office/drawing/2014/main" id="{00000000-0008-0000-0300-0000BE06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7" name="TextBox 1726">
          <a:extLst>
            <a:ext uri="{FF2B5EF4-FFF2-40B4-BE49-F238E27FC236}">
              <a16:creationId xmlns:a16="http://schemas.microsoft.com/office/drawing/2014/main" id="{00000000-0008-0000-0300-0000BF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8" name="TextBox 1727">
          <a:extLst>
            <a:ext uri="{FF2B5EF4-FFF2-40B4-BE49-F238E27FC236}">
              <a16:creationId xmlns:a16="http://schemas.microsoft.com/office/drawing/2014/main" id="{00000000-0008-0000-0300-0000C0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9" name="TextBox 1728">
          <a:extLst>
            <a:ext uri="{FF2B5EF4-FFF2-40B4-BE49-F238E27FC236}">
              <a16:creationId xmlns:a16="http://schemas.microsoft.com/office/drawing/2014/main" id="{00000000-0008-0000-0300-0000C1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0" name="TextBox 1729">
          <a:extLst>
            <a:ext uri="{FF2B5EF4-FFF2-40B4-BE49-F238E27FC236}">
              <a16:creationId xmlns:a16="http://schemas.microsoft.com/office/drawing/2014/main" id="{00000000-0008-0000-0300-0000C2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1" name="TextBox 1730">
          <a:extLst>
            <a:ext uri="{FF2B5EF4-FFF2-40B4-BE49-F238E27FC236}">
              <a16:creationId xmlns:a16="http://schemas.microsoft.com/office/drawing/2014/main" id="{00000000-0008-0000-0300-0000C3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2" name="TextBox 1731">
          <a:extLst>
            <a:ext uri="{FF2B5EF4-FFF2-40B4-BE49-F238E27FC236}">
              <a16:creationId xmlns:a16="http://schemas.microsoft.com/office/drawing/2014/main" id="{00000000-0008-0000-0300-0000C4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3" name="TextBox 1732">
          <a:extLst>
            <a:ext uri="{FF2B5EF4-FFF2-40B4-BE49-F238E27FC236}">
              <a16:creationId xmlns:a16="http://schemas.microsoft.com/office/drawing/2014/main" id="{00000000-0008-0000-0300-0000C5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4" name="TextBox 1733">
          <a:extLst>
            <a:ext uri="{FF2B5EF4-FFF2-40B4-BE49-F238E27FC236}">
              <a16:creationId xmlns:a16="http://schemas.microsoft.com/office/drawing/2014/main" id="{00000000-0008-0000-0300-0000C6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5" name="TextBox 1734">
          <a:extLst>
            <a:ext uri="{FF2B5EF4-FFF2-40B4-BE49-F238E27FC236}">
              <a16:creationId xmlns:a16="http://schemas.microsoft.com/office/drawing/2014/main" id="{00000000-0008-0000-0300-0000C7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6" name="TextBox 1735">
          <a:extLst>
            <a:ext uri="{FF2B5EF4-FFF2-40B4-BE49-F238E27FC236}">
              <a16:creationId xmlns:a16="http://schemas.microsoft.com/office/drawing/2014/main" id="{00000000-0008-0000-0300-0000C8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7" name="TextBox 1736">
          <a:extLst>
            <a:ext uri="{FF2B5EF4-FFF2-40B4-BE49-F238E27FC236}">
              <a16:creationId xmlns:a16="http://schemas.microsoft.com/office/drawing/2014/main" id="{00000000-0008-0000-0300-0000C9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8" name="TextBox 1737">
          <a:extLst>
            <a:ext uri="{FF2B5EF4-FFF2-40B4-BE49-F238E27FC236}">
              <a16:creationId xmlns:a16="http://schemas.microsoft.com/office/drawing/2014/main" id="{00000000-0008-0000-0300-0000CA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9" name="TextBox 1738">
          <a:extLst>
            <a:ext uri="{FF2B5EF4-FFF2-40B4-BE49-F238E27FC236}">
              <a16:creationId xmlns:a16="http://schemas.microsoft.com/office/drawing/2014/main" id="{00000000-0008-0000-0300-0000CB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0" name="TextBox 1739">
          <a:extLst>
            <a:ext uri="{FF2B5EF4-FFF2-40B4-BE49-F238E27FC236}">
              <a16:creationId xmlns:a16="http://schemas.microsoft.com/office/drawing/2014/main" id="{00000000-0008-0000-0300-0000CC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1" name="TextBox 1740">
          <a:extLst>
            <a:ext uri="{FF2B5EF4-FFF2-40B4-BE49-F238E27FC236}">
              <a16:creationId xmlns:a16="http://schemas.microsoft.com/office/drawing/2014/main" id="{00000000-0008-0000-0300-0000CD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2" name="TextBox 1741">
          <a:extLst>
            <a:ext uri="{FF2B5EF4-FFF2-40B4-BE49-F238E27FC236}">
              <a16:creationId xmlns:a16="http://schemas.microsoft.com/office/drawing/2014/main" id="{00000000-0008-0000-0300-0000CE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3" name="TextBox 1742">
          <a:extLst>
            <a:ext uri="{FF2B5EF4-FFF2-40B4-BE49-F238E27FC236}">
              <a16:creationId xmlns:a16="http://schemas.microsoft.com/office/drawing/2014/main" id="{00000000-0008-0000-0300-0000CF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4" name="TextBox 1743">
          <a:extLst>
            <a:ext uri="{FF2B5EF4-FFF2-40B4-BE49-F238E27FC236}">
              <a16:creationId xmlns:a16="http://schemas.microsoft.com/office/drawing/2014/main" id="{00000000-0008-0000-0300-0000D006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5" name="TextBox 1744">
          <a:extLst>
            <a:ext uri="{FF2B5EF4-FFF2-40B4-BE49-F238E27FC236}">
              <a16:creationId xmlns:a16="http://schemas.microsoft.com/office/drawing/2014/main" id="{00000000-0008-0000-0300-0000D1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6" name="TextBox 1745">
          <a:extLst>
            <a:ext uri="{FF2B5EF4-FFF2-40B4-BE49-F238E27FC236}">
              <a16:creationId xmlns:a16="http://schemas.microsoft.com/office/drawing/2014/main" id="{00000000-0008-0000-0300-0000D2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7" name="TextBox 1746">
          <a:extLst>
            <a:ext uri="{FF2B5EF4-FFF2-40B4-BE49-F238E27FC236}">
              <a16:creationId xmlns:a16="http://schemas.microsoft.com/office/drawing/2014/main" id="{00000000-0008-0000-0300-0000D3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8" name="TextBox 1747">
          <a:extLst>
            <a:ext uri="{FF2B5EF4-FFF2-40B4-BE49-F238E27FC236}">
              <a16:creationId xmlns:a16="http://schemas.microsoft.com/office/drawing/2014/main" id="{00000000-0008-0000-0300-0000D4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9" name="TextBox 1748">
          <a:extLst>
            <a:ext uri="{FF2B5EF4-FFF2-40B4-BE49-F238E27FC236}">
              <a16:creationId xmlns:a16="http://schemas.microsoft.com/office/drawing/2014/main" id="{00000000-0008-0000-0300-0000D5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0" name="TextBox 1749">
          <a:extLst>
            <a:ext uri="{FF2B5EF4-FFF2-40B4-BE49-F238E27FC236}">
              <a16:creationId xmlns:a16="http://schemas.microsoft.com/office/drawing/2014/main" id="{00000000-0008-0000-0300-0000D6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1" name="TextBox 1750">
          <a:extLst>
            <a:ext uri="{FF2B5EF4-FFF2-40B4-BE49-F238E27FC236}">
              <a16:creationId xmlns:a16="http://schemas.microsoft.com/office/drawing/2014/main" id="{00000000-0008-0000-0300-0000D7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2" name="TextBox 1751">
          <a:extLst>
            <a:ext uri="{FF2B5EF4-FFF2-40B4-BE49-F238E27FC236}">
              <a16:creationId xmlns:a16="http://schemas.microsoft.com/office/drawing/2014/main" id="{00000000-0008-0000-0300-0000D8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3" name="TextBox 1752">
          <a:extLst>
            <a:ext uri="{FF2B5EF4-FFF2-40B4-BE49-F238E27FC236}">
              <a16:creationId xmlns:a16="http://schemas.microsoft.com/office/drawing/2014/main" id="{00000000-0008-0000-0300-0000D9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4" name="TextBox 1753">
          <a:extLst>
            <a:ext uri="{FF2B5EF4-FFF2-40B4-BE49-F238E27FC236}">
              <a16:creationId xmlns:a16="http://schemas.microsoft.com/office/drawing/2014/main" id="{00000000-0008-0000-0300-0000DA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5" name="TextBox 1754">
          <a:extLst>
            <a:ext uri="{FF2B5EF4-FFF2-40B4-BE49-F238E27FC236}">
              <a16:creationId xmlns:a16="http://schemas.microsoft.com/office/drawing/2014/main" id="{00000000-0008-0000-0300-0000DB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6" name="TextBox 1755">
          <a:extLst>
            <a:ext uri="{FF2B5EF4-FFF2-40B4-BE49-F238E27FC236}">
              <a16:creationId xmlns:a16="http://schemas.microsoft.com/office/drawing/2014/main" id="{00000000-0008-0000-0300-0000DC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7" name="TextBox 1756">
          <a:extLst>
            <a:ext uri="{FF2B5EF4-FFF2-40B4-BE49-F238E27FC236}">
              <a16:creationId xmlns:a16="http://schemas.microsoft.com/office/drawing/2014/main" id="{00000000-0008-0000-0300-0000DD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8" name="TextBox 1757">
          <a:extLst>
            <a:ext uri="{FF2B5EF4-FFF2-40B4-BE49-F238E27FC236}">
              <a16:creationId xmlns:a16="http://schemas.microsoft.com/office/drawing/2014/main" id="{00000000-0008-0000-0300-0000DE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9" name="TextBox 1758">
          <a:extLst>
            <a:ext uri="{FF2B5EF4-FFF2-40B4-BE49-F238E27FC236}">
              <a16:creationId xmlns:a16="http://schemas.microsoft.com/office/drawing/2014/main" id="{00000000-0008-0000-0300-0000DF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0" name="TextBox 1759">
          <a:extLst>
            <a:ext uri="{FF2B5EF4-FFF2-40B4-BE49-F238E27FC236}">
              <a16:creationId xmlns:a16="http://schemas.microsoft.com/office/drawing/2014/main" id="{00000000-0008-0000-0300-0000E0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1" name="TextBox 1760">
          <a:extLst>
            <a:ext uri="{FF2B5EF4-FFF2-40B4-BE49-F238E27FC236}">
              <a16:creationId xmlns:a16="http://schemas.microsoft.com/office/drawing/2014/main" id="{00000000-0008-0000-0300-0000E1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2" name="TextBox 1761">
          <a:extLst>
            <a:ext uri="{FF2B5EF4-FFF2-40B4-BE49-F238E27FC236}">
              <a16:creationId xmlns:a16="http://schemas.microsoft.com/office/drawing/2014/main" id="{00000000-0008-0000-0300-0000E206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3" name="TextBox 1762">
          <a:extLst>
            <a:ext uri="{FF2B5EF4-FFF2-40B4-BE49-F238E27FC236}">
              <a16:creationId xmlns:a16="http://schemas.microsoft.com/office/drawing/2014/main" id="{00000000-0008-0000-0300-0000E3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4" name="TextBox 1763">
          <a:extLst>
            <a:ext uri="{FF2B5EF4-FFF2-40B4-BE49-F238E27FC236}">
              <a16:creationId xmlns:a16="http://schemas.microsoft.com/office/drawing/2014/main" id="{00000000-0008-0000-0300-0000E4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5" name="TextBox 1764">
          <a:extLst>
            <a:ext uri="{FF2B5EF4-FFF2-40B4-BE49-F238E27FC236}">
              <a16:creationId xmlns:a16="http://schemas.microsoft.com/office/drawing/2014/main" id="{00000000-0008-0000-0300-0000E5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6" name="TextBox 1765">
          <a:extLst>
            <a:ext uri="{FF2B5EF4-FFF2-40B4-BE49-F238E27FC236}">
              <a16:creationId xmlns:a16="http://schemas.microsoft.com/office/drawing/2014/main" id="{00000000-0008-0000-0300-0000E6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7" name="TextBox 1766">
          <a:extLst>
            <a:ext uri="{FF2B5EF4-FFF2-40B4-BE49-F238E27FC236}">
              <a16:creationId xmlns:a16="http://schemas.microsoft.com/office/drawing/2014/main" id="{00000000-0008-0000-0300-0000E7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8" name="TextBox 1767">
          <a:extLst>
            <a:ext uri="{FF2B5EF4-FFF2-40B4-BE49-F238E27FC236}">
              <a16:creationId xmlns:a16="http://schemas.microsoft.com/office/drawing/2014/main" id="{00000000-0008-0000-0300-0000E8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9" name="TextBox 1768">
          <a:extLst>
            <a:ext uri="{FF2B5EF4-FFF2-40B4-BE49-F238E27FC236}">
              <a16:creationId xmlns:a16="http://schemas.microsoft.com/office/drawing/2014/main" id="{00000000-0008-0000-0300-0000E9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0" name="TextBox 1769">
          <a:extLst>
            <a:ext uri="{FF2B5EF4-FFF2-40B4-BE49-F238E27FC236}">
              <a16:creationId xmlns:a16="http://schemas.microsoft.com/office/drawing/2014/main" id="{00000000-0008-0000-0300-0000EA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1" name="TextBox 1770">
          <a:extLst>
            <a:ext uri="{FF2B5EF4-FFF2-40B4-BE49-F238E27FC236}">
              <a16:creationId xmlns:a16="http://schemas.microsoft.com/office/drawing/2014/main" id="{00000000-0008-0000-0300-0000EB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2" name="TextBox 1771">
          <a:extLst>
            <a:ext uri="{FF2B5EF4-FFF2-40B4-BE49-F238E27FC236}">
              <a16:creationId xmlns:a16="http://schemas.microsoft.com/office/drawing/2014/main" id="{00000000-0008-0000-0300-0000EC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3" name="TextBox 1772">
          <a:extLst>
            <a:ext uri="{FF2B5EF4-FFF2-40B4-BE49-F238E27FC236}">
              <a16:creationId xmlns:a16="http://schemas.microsoft.com/office/drawing/2014/main" id="{00000000-0008-0000-0300-0000ED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4" name="TextBox 1773">
          <a:extLst>
            <a:ext uri="{FF2B5EF4-FFF2-40B4-BE49-F238E27FC236}">
              <a16:creationId xmlns:a16="http://schemas.microsoft.com/office/drawing/2014/main" id="{00000000-0008-0000-0300-0000EE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5" name="TextBox 1774">
          <a:extLst>
            <a:ext uri="{FF2B5EF4-FFF2-40B4-BE49-F238E27FC236}">
              <a16:creationId xmlns:a16="http://schemas.microsoft.com/office/drawing/2014/main" id="{00000000-0008-0000-0300-0000EF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6" name="TextBox 1775">
          <a:extLst>
            <a:ext uri="{FF2B5EF4-FFF2-40B4-BE49-F238E27FC236}">
              <a16:creationId xmlns:a16="http://schemas.microsoft.com/office/drawing/2014/main" id="{00000000-0008-0000-0300-0000F0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7" name="TextBox 1776">
          <a:extLst>
            <a:ext uri="{FF2B5EF4-FFF2-40B4-BE49-F238E27FC236}">
              <a16:creationId xmlns:a16="http://schemas.microsoft.com/office/drawing/2014/main" id="{00000000-0008-0000-0300-0000F1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8" name="TextBox 1777">
          <a:extLst>
            <a:ext uri="{FF2B5EF4-FFF2-40B4-BE49-F238E27FC236}">
              <a16:creationId xmlns:a16="http://schemas.microsoft.com/office/drawing/2014/main" id="{00000000-0008-0000-0300-0000F2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9" name="TextBox 1778">
          <a:extLst>
            <a:ext uri="{FF2B5EF4-FFF2-40B4-BE49-F238E27FC236}">
              <a16:creationId xmlns:a16="http://schemas.microsoft.com/office/drawing/2014/main" id="{00000000-0008-0000-0300-0000F3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0" name="TextBox 1779">
          <a:extLst>
            <a:ext uri="{FF2B5EF4-FFF2-40B4-BE49-F238E27FC236}">
              <a16:creationId xmlns:a16="http://schemas.microsoft.com/office/drawing/2014/main" id="{00000000-0008-0000-0300-0000F406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1" name="TextBox 1780">
          <a:extLst>
            <a:ext uri="{FF2B5EF4-FFF2-40B4-BE49-F238E27FC236}">
              <a16:creationId xmlns:a16="http://schemas.microsoft.com/office/drawing/2014/main" id="{00000000-0008-0000-0300-0000F5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2" name="TextBox 1781">
          <a:extLst>
            <a:ext uri="{FF2B5EF4-FFF2-40B4-BE49-F238E27FC236}">
              <a16:creationId xmlns:a16="http://schemas.microsoft.com/office/drawing/2014/main" id="{00000000-0008-0000-0300-0000F6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3" name="TextBox 1782">
          <a:extLst>
            <a:ext uri="{FF2B5EF4-FFF2-40B4-BE49-F238E27FC236}">
              <a16:creationId xmlns:a16="http://schemas.microsoft.com/office/drawing/2014/main" id="{00000000-0008-0000-0300-0000F7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4" name="TextBox 1783">
          <a:extLst>
            <a:ext uri="{FF2B5EF4-FFF2-40B4-BE49-F238E27FC236}">
              <a16:creationId xmlns:a16="http://schemas.microsoft.com/office/drawing/2014/main" id="{00000000-0008-0000-0300-0000F8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5" name="TextBox 1784">
          <a:extLst>
            <a:ext uri="{FF2B5EF4-FFF2-40B4-BE49-F238E27FC236}">
              <a16:creationId xmlns:a16="http://schemas.microsoft.com/office/drawing/2014/main" id="{00000000-0008-0000-0300-0000F9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6" name="TextBox 1785">
          <a:extLst>
            <a:ext uri="{FF2B5EF4-FFF2-40B4-BE49-F238E27FC236}">
              <a16:creationId xmlns:a16="http://schemas.microsoft.com/office/drawing/2014/main" id="{00000000-0008-0000-0300-0000FA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7" name="TextBox 1786">
          <a:extLst>
            <a:ext uri="{FF2B5EF4-FFF2-40B4-BE49-F238E27FC236}">
              <a16:creationId xmlns:a16="http://schemas.microsoft.com/office/drawing/2014/main" id="{00000000-0008-0000-0300-0000FB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8" name="TextBox 1787">
          <a:extLst>
            <a:ext uri="{FF2B5EF4-FFF2-40B4-BE49-F238E27FC236}">
              <a16:creationId xmlns:a16="http://schemas.microsoft.com/office/drawing/2014/main" id="{00000000-0008-0000-0300-0000FC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9" name="TextBox 1788">
          <a:extLst>
            <a:ext uri="{FF2B5EF4-FFF2-40B4-BE49-F238E27FC236}">
              <a16:creationId xmlns:a16="http://schemas.microsoft.com/office/drawing/2014/main" id="{00000000-0008-0000-0300-0000FD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0" name="TextBox 1789">
          <a:extLst>
            <a:ext uri="{FF2B5EF4-FFF2-40B4-BE49-F238E27FC236}">
              <a16:creationId xmlns:a16="http://schemas.microsoft.com/office/drawing/2014/main" id="{00000000-0008-0000-0300-0000FE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1" name="TextBox 1790">
          <a:extLst>
            <a:ext uri="{FF2B5EF4-FFF2-40B4-BE49-F238E27FC236}">
              <a16:creationId xmlns:a16="http://schemas.microsoft.com/office/drawing/2014/main" id="{00000000-0008-0000-0300-0000FF06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2" name="TextBox 1791">
          <a:extLst>
            <a:ext uri="{FF2B5EF4-FFF2-40B4-BE49-F238E27FC236}">
              <a16:creationId xmlns:a16="http://schemas.microsoft.com/office/drawing/2014/main" id="{00000000-0008-0000-0300-00000007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3" name="TextBox 1792">
          <a:extLst>
            <a:ext uri="{FF2B5EF4-FFF2-40B4-BE49-F238E27FC236}">
              <a16:creationId xmlns:a16="http://schemas.microsoft.com/office/drawing/2014/main" id="{00000000-0008-0000-0300-00000107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4" name="TextBox 1793">
          <a:extLst>
            <a:ext uri="{FF2B5EF4-FFF2-40B4-BE49-F238E27FC236}">
              <a16:creationId xmlns:a16="http://schemas.microsoft.com/office/drawing/2014/main" id="{00000000-0008-0000-0300-00000207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5" name="TextBox 1794">
          <a:extLst>
            <a:ext uri="{FF2B5EF4-FFF2-40B4-BE49-F238E27FC236}">
              <a16:creationId xmlns:a16="http://schemas.microsoft.com/office/drawing/2014/main" id="{00000000-0008-0000-0300-00000307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6" name="TextBox 1795">
          <a:extLst>
            <a:ext uri="{FF2B5EF4-FFF2-40B4-BE49-F238E27FC236}">
              <a16:creationId xmlns:a16="http://schemas.microsoft.com/office/drawing/2014/main" id="{00000000-0008-0000-0300-00000407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7" name="TextBox 1796">
          <a:extLst>
            <a:ext uri="{FF2B5EF4-FFF2-40B4-BE49-F238E27FC236}">
              <a16:creationId xmlns:a16="http://schemas.microsoft.com/office/drawing/2014/main" id="{00000000-0008-0000-0300-00000507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8" name="TextBox 1797">
          <a:extLst>
            <a:ext uri="{FF2B5EF4-FFF2-40B4-BE49-F238E27FC236}">
              <a16:creationId xmlns:a16="http://schemas.microsoft.com/office/drawing/2014/main" id="{00000000-0008-0000-0300-00000607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9" name="TextBox 1798">
          <a:extLst>
            <a:ext uri="{FF2B5EF4-FFF2-40B4-BE49-F238E27FC236}">
              <a16:creationId xmlns:a16="http://schemas.microsoft.com/office/drawing/2014/main" id="{00000000-0008-0000-0300-000007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0" name="TextBox 1799">
          <a:extLst>
            <a:ext uri="{FF2B5EF4-FFF2-40B4-BE49-F238E27FC236}">
              <a16:creationId xmlns:a16="http://schemas.microsoft.com/office/drawing/2014/main" id="{00000000-0008-0000-0300-000008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1" name="TextBox 1800">
          <a:extLst>
            <a:ext uri="{FF2B5EF4-FFF2-40B4-BE49-F238E27FC236}">
              <a16:creationId xmlns:a16="http://schemas.microsoft.com/office/drawing/2014/main" id="{00000000-0008-0000-0300-000009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2" name="TextBox 1801">
          <a:extLst>
            <a:ext uri="{FF2B5EF4-FFF2-40B4-BE49-F238E27FC236}">
              <a16:creationId xmlns:a16="http://schemas.microsoft.com/office/drawing/2014/main" id="{00000000-0008-0000-0300-00000A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3" name="TextBox 1802">
          <a:extLst>
            <a:ext uri="{FF2B5EF4-FFF2-40B4-BE49-F238E27FC236}">
              <a16:creationId xmlns:a16="http://schemas.microsoft.com/office/drawing/2014/main" id="{00000000-0008-0000-0300-00000B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4" name="TextBox 1803">
          <a:extLst>
            <a:ext uri="{FF2B5EF4-FFF2-40B4-BE49-F238E27FC236}">
              <a16:creationId xmlns:a16="http://schemas.microsoft.com/office/drawing/2014/main" id="{00000000-0008-0000-0300-00000C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5" name="TextBox 1804">
          <a:extLst>
            <a:ext uri="{FF2B5EF4-FFF2-40B4-BE49-F238E27FC236}">
              <a16:creationId xmlns:a16="http://schemas.microsoft.com/office/drawing/2014/main" id="{00000000-0008-0000-0300-00000D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6" name="TextBox 1805">
          <a:extLst>
            <a:ext uri="{FF2B5EF4-FFF2-40B4-BE49-F238E27FC236}">
              <a16:creationId xmlns:a16="http://schemas.microsoft.com/office/drawing/2014/main" id="{00000000-0008-0000-0300-00000E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7" name="TextBox 1806">
          <a:extLst>
            <a:ext uri="{FF2B5EF4-FFF2-40B4-BE49-F238E27FC236}">
              <a16:creationId xmlns:a16="http://schemas.microsoft.com/office/drawing/2014/main" id="{00000000-0008-0000-0300-00000F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8" name="TextBox 1807">
          <a:extLst>
            <a:ext uri="{FF2B5EF4-FFF2-40B4-BE49-F238E27FC236}">
              <a16:creationId xmlns:a16="http://schemas.microsoft.com/office/drawing/2014/main" id="{00000000-0008-0000-0300-000010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9" name="TextBox 1808">
          <a:extLst>
            <a:ext uri="{FF2B5EF4-FFF2-40B4-BE49-F238E27FC236}">
              <a16:creationId xmlns:a16="http://schemas.microsoft.com/office/drawing/2014/main" id="{00000000-0008-0000-0300-000011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0" name="TextBox 1809">
          <a:extLst>
            <a:ext uri="{FF2B5EF4-FFF2-40B4-BE49-F238E27FC236}">
              <a16:creationId xmlns:a16="http://schemas.microsoft.com/office/drawing/2014/main" id="{00000000-0008-0000-0300-000012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1" name="TextBox 1810">
          <a:extLst>
            <a:ext uri="{FF2B5EF4-FFF2-40B4-BE49-F238E27FC236}">
              <a16:creationId xmlns:a16="http://schemas.microsoft.com/office/drawing/2014/main" id="{00000000-0008-0000-0300-000013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2" name="TextBox 1811">
          <a:extLst>
            <a:ext uri="{FF2B5EF4-FFF2-40B4-BE49-F238E27FC236}">
              <a16:creationId xmlns:a16="http://schemas.microsoft.com/office/drawing/2014/main" id="{00000000-0008-0000-0300-000014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3" name="TextBox 1812">
          <a:extLst>
            <a:ext uri="{FF2B5EF4-FFF2-40B4-BE49-F238E27FC236}">
              <a16:creationId xmlns:a16="http://schemas.microsoft.com/office/drawing/2014/main" id="{00000000-0008-0000-0300-000015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4" name="TextBox 1813">
          <a:extLst>
            <a:ext uri="{FF2B5EF4-FFF2-40B4-BE49-F238E27FC236}">
              <a16:creationId xmlns:a16="http://schemas.microsoft.com/office/drawing/2014/main" id="{00000000-0008-0000-0300-000016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5" name="TextBox 1814">
          <a:extLst>
            <a:ext uri="{FF2B5EF4-FFF2-40B4-BE49-F238E27FC236}">
              <a16:creationId xmlns:a16="http://schemas.microsoft.com/office/drawing/2014/main" id="{00000000-0008-0000-0300-000017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6" name="TextBox 1815">
          <a:extLst>
            <a:ext uri="{FF2B5EF4-FFF2-40B4-BE49-F238E27FC236}">
              <a16:creationId xmlns:a16="http://schemas.microsoft.com/office/drawing/2014/main" id="{00000000-0008-0000-0300-00001807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7" name="TextBox 1816">
          <a:extLst>
            <a:ext uri="{FF2B5EF4-FFF2-40B4-BE49-F238E27FC236}">
              <a16:creationId xmlns:a16="http://schemas.microsoft.com/office/drawing/2014/main" id="{00000000-0008-0000-0300-000019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8" name="TextBox 1817">
          <a:extLst>
            <a:ext uri="{FF2B5EF4-FFF2-40B4-BE49-F238E27FC236}">
              <a16:creationId xmlns:a16="http://schemas.microsoft.com/office/drawing/2014/main" id="{00000000-0008-0000-0300-00001A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9" name="TextBox 1818">
          <a:extLst>
            <a:ext uri="{FF2B5EF4-FFF2-40B4-BE49-F238E27FC236}">
              <a16:creationId xmlns:a16="http://schemas.microsoft.com/office/drawing/2014/main" id="{00000000-0008-0000-0300-00001B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0" name="TextBox 1819">
          <a:extLst>
            <a:ext uri="{FF2B5EF4-FFF2-40B4-BE49-F238E27FC236}">
              <a16:creationId xmlns:a16="http://schemas.microsoft.com/office/drawing/2014/main" id="{00000000-0008-0000-0300-00001C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1" name="TextBox 1820">
          <a:extLst>
            <a:ext uri="{FF2B5EF4-FFF2-40B4-BE49-F238E27FC236}">
              <a16:creationId xmlns:a16="http://schemas.microsoft.com/office/drawing/2014/main" id="{00000000-0008-0000-0300-00001D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2" name="TextBox 1821">
          <a:extLst>
            <a:ext uri="{FF2B5EF4-FFF2-40B4-BE49-F238E27FC236}">
              <a16:creationId xmlns:a16="http://schemas.microsoft.com/office/drawing/2014/main" id="{00000000-0008-0000-0300-00001E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3" name="TextBox 1822">
          <a:extLst>
            <a:ext uri="{FF2B5EF4-FFF2-40B4-BE49-F238E27FC236}">
              <a16:creationId xmlns:a16="http://schemas.microsoft.com/office/drawing/2014/main" id="{00000000-0008-0000-0300-00001F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4" name="TextBox 1823">
          <a:extLst>
            <a:ext uri="{FF2B5EF4-FFF2-40B4-BE49-F238E27FC236}">
              <a16:creationId xmlns:a16="http://schemas.microsoft.com/office/drawing/2014/main" id="{00000000-0008-0000-0300-000020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5" name="TextBox 1824">
          <a:extLst>
            <a:ext uri="{FF2B5EF4-FFF2-40B4-BE49-F238E27FC236}">
              <a16:creationId xmlns:a16="http://schemas.microsoft.com/office/drawing/2014/main" id="{00000000-0008-0000-0300-000021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6" name="TextBox 1825">
          <a:extLst>
            <a:ext uri="{FF2B5EF4-FFF2-40B4-BE49-F238E27FC236}">
              <a16:creationId xmlns:a16="http://schemas.microsoft.com/office/drawing/2014/main" id="{00000000-0008-0000-0300-000022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7" name="TextBox 1826">
          <a:extLst>
            <a:ext uri="{FF2B5EF4-FFF2-40B4-BE49-F238E27FC236}">
              <a16:creationId xmlns:a16="http://schemas.microsoft.com/office/drawing/2014/main" id="{00000000-0008-0000-0300-000023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8" name="TextBox 1827">
          <a:extLst>
            <a:ext uri="{FF2B5EF4-FFF2-40B4-BE49-F238E27FC236}">
              <a16:creationId xmlns:a16="http://schemas.microsoft.com/office/drawing/2014/main" id="{00000000-0008-0000-0300-000024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9" name="TextBox 1828">
          <a:extLst>
            <a:ext uri="{FF2B5EF4-FFF2-40B4-BE49-F238E27FC236}">
              <a16:creationId xmlns:a16="http://schemas.microsoft.com/office/drawing/2014/main" id="{00000000-0008-0000-0300-000025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0" name="TextBox 1829">
          <a:extLst>
            <a:ext uri="{FF2B5EF4-FFF2-40B4-BE49-F238E27FC236}">
              <a16:creationId xmlns:a16="http://schemas.microsoft.com/office/drawing/2014/main" id="{00000000-0008-0000-0300-000026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1" name="TextBox 1830">
          <a:extLst>
            <a:ext uri="{FF2B5EF4-FFF2-40B4-BE49-F238E27FC236}">
              <a16:creationId xmlns:a16="http://schemas.microsoft.com/office/drawing/2014/main" id="{00000000-0008-0000-0300-000027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2" name="TextBox 1831">
          <a:extLst>
            <a:ext uri="{FF2B5EF4-FFF2-40B4-BE49-F238E27FC236}">
              <a16:creationId xmlns:a16="http://schemas.microsoft.com/office/drawing/2014/main" id="{00000000-0008-0000-0300-000028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3" name="TextBox 1832">
          <a:extLst>
            <a:ext uri="{FF2B5EF4-FFF2-40B4-BE49-F238E27FC236}">
              <a16:creationId xmlns:a16="http://schemas.microsoft.com/office/drawing/2014/main" id="{00000000-0008-0000-0300-000029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4" name="TextBox 1833">
          <a:extLst>
            <a:ext uri="{FF2B5EF4-FFF2-40B4-BE49-F238E27FC236}">
              <a16:creationId xmlns:a16="http://schemas.microsoft.com/office/drawing/2014/main" id="{00000000-0008-0000-0300-00002A07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5" name="TextBox 1834">
          <a:extLst>
            <a:ext uri="{FF2B5EF4-FFF2-40B4-BE49-F238E27FC236}">
              <a16:creationId xmlns:a16="http://schemas.microsoft.com/office/drawing/2014/main" id="{00000000-0008-0000-0300-00002B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6" name="TextBox 1835">
          <a:extLst>
            <a:ext uri="{FF2B5EF4-FFF2-40B4-BE49-F238E27FC236}">
              <a16:creationId xmlns:a16="http://schemas.microsoft.com/office/drawing/2014/main" id="{00000000-0008-0000-0300-00002C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7" name="TextBox 1836">
          <a:extLst>
            <a:ext uri="{FF2B5EF4-FFF2-40B4-BE49-F238E27FC236}">
              <a16:creationId xmlns:a16="http://schemas.microsoft.com/office/drawing/2014/main" id="{00000000-0008-0000-0300-00002D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8" name="TextBox 1837">
          <a:extLst>
            <a:ext uri="{FF2B5EF4-FFF2-40B4-BE49-F238E27FC236}">
              <a16:creationId xmlns:a16="http://schemas.microsoft.com/office/drawing/2014/main" id="{00000000-0008-0000-0300-00002E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9" name="TextBox 1838">
          <a:extLst>
            <a:ext uri="{FF2B5EF4-FFF2-40B4-BE49-F238E27FC236}">
              <a16:creationId xmlns:a16="http://schemas.microsoft.com/office/drawing/2014/main" id="{00000000-0008-0000-0300-00002F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0" name="TextBox 1839">
          <a:extLst>
            <a:ext uri="{FF2B5EF4-FFF2-40B4-BE49-F238E27FC236}">
              <a16:creationId xmlns:a16="http://schemas.microsoft.com/office/drawing/2014/main" id="{00000000-0008-0000-0300-000030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1" name="TextBox 1840">
          <a:extLst>
            <a:ext uri="{FF2B5EF4-FFF2-40B4-BE49-F238E27FC236}">
              <a16:creationId xmlns:a16="http://schemas.microsoft.com/office/drawing/2014/main" id="{00000000-0008-0000-0300-000031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2" name="TextBox 1841">
          <a:extLst>
            <a:ext uri="{FF2B5EF4-FFF2-40B4-BE49-F238E27FC236}">
              <a16:creationId xmlns:a16="http://schemas.microsoft.com/office/drawing/2014/main" id="{00000000-0008-0000-0300-000032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3" name="TextBox 1842">
          <a:extLst>
            <a:ext uri="{FF2B5EF4-FFF2-40B4-BE49-F238E27FC236}">
              <a16:creationId xmlns:a16="http://schemas.microsoft.com/office/drawing/2014/main" id="{00000000-0008-0000-0300-000033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4" name="TextBox 1843">
          <a:extLst>
            <a:ext uri="{FF2B5EF4-FFF2-40B4-BE49-F238E27FC236}">
              <a16:creationId xmlns:a16="http://schemas.microsoft.com/office/drawing/2014/main" id="{00000000-0008-0000-0300-000034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5" name="TextBox 1844">
          <a:extLst>
            <a:ext uri="{FF2B5EF4-FFF2-40B4-BE49-F238E27FC236}">
              <a16:creationId xmlns:a16="http://schemas.microsoft.com/office/drawing/2014/main" id="{00000000-0008-0000-0300-000035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6" name="TextBox 1845">
          <a:extLst>
            <a:ext uri="{FF2B5EF4-FFF2-40B4-BE49-F238E27FC236}">
              <a16:creationId xmlns:a16="http://schemas.microsoft.com/office/drawing/2014/main" id="{00000000-0008-0000-0300-000036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7" name="TextBox 1846">
          <a:extLst>
            <a:ext uri="{FF2B5EF4-FFF2-40B4-BE49-F238E27FC236}">
              <a16:creationId xmlns:a16="http://schemas.microsoft.com/office/drawing/2014/main" id="{00000000-0008-0000-0300-000037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8" name="TextBox 1847">
          <a:extLst>
            <a:ext uri="{FF2B5EF4-FFF2-40B4-BE49-F238E27FC236}">
              <a16:creationId xmlns:a16="http://schemas.microsoft.com/office/drawing/2014/main" id="{00000000-0008-0000-0300-000038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9" name="TextBox 1848">
          <a:extLst>
            <a:ext uri="{FF2B5EF4-FFF2-40B4-BE49-F238E27FC236}">
              <a16:creationId xmlns:a16="http://schemas.microsoft.com/office/drawing/2014/main" id="{00000000-0008-0000-0300-000039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0" name="TextBox 1849">
          <a:extLst>
            <a:ext uri="{FF2B5EF4-FFF2-40B4-BE49-F238E27FC236}">
              <a16:creationId xmlns:a16="http://schemas.microsoft.com/office/drawing/2014/main" id="{00000000-0008-0000-0300-00003A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1" name="TextBox 1850">
          <a:extLst>
            <a:ext uri="{FF2B5EF4-FFF2-40B4-BE49-F238E27FC236}">
              <a16:creationId xmlns:a16="http://schemas.microsoft.com/office/drawing/2014/main" id="{00000000-0008-0000-0300-00003B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2" name="TextBox 1851">
          <a:extLst>
            <a:ext uri="{FF2B5EF4-FFF2-40B4-BE49-F238E27FC236}">
              <a16:creationId xmlns:a16="http://schemas.microsoft.com/office/drawing/2014/main" id="{00000000-0008-0000-0300-00003C07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3" name="TextBox 1852">
          <a:extLst>
            <a:ext uri="{FF2B5EF4-FFF2-40B4-BE49-F238E27FC236}">
              <a16:creationId xmlns:a16="http://schemas.microsoft.com/office/drawing/2014/main" id="{00000000-0008-0000-0300-00003D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4" name="TextBox 1853">
          <a:extLst>
            <a:ext uri="{FF2B5EF4-FFF2-40B4-BE49-F238E27FC236}">
              <a16:creationId xmlns:a16="http://schemas.microsoft.com/office/drawing/2014/main" id="{00000000-0008-0000-0300-00003E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5" name="TextBox 1854">
          <a:extLst>
            <a:ext uri="{FF2B5EF4-FFF2-40B4-BE49-F238E27FC236}">
              <a16:creationId xmlns:a16="http://schemas.microsoft.com/office/drawing/2014/main" id="{00000000-0008-0000-0300-00003F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6" name="TextBox 1855">
          <a:extLst>
            <a:ext uri="{FF2B5EF4-FFF2-40B4-BE49-F238E27FC236}">
              <a16:creationId xmlns:a16="http://schemas.microsoft.com/office/drawing/2014/main" id="{00000000-0008-0000-0300-000040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7" name="TextBox 1856">
          <a:extLst>
            <a:ext uri="{FF2B5EF4-FFF2-40B4-BE49-F238E27FC236}">
              <a16:creationId xmlns:a16="http://schemas.microsoft.com/office/drawing/2014/main" id="{00000000-0008-0000-0300-000041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8" name="TextBox 1857">
          <a:extLst>
            <a:ext uri="{FF2B5EF4-FFF2-40B4-BE49-F238E27FC236}">
              <a16:creationId xmlns:a16="http://schemas.microsoft.com/office/drawing/2014/main" id="{00000000-0008-0000-0300-000042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9" name="TextBox 1858">
          <a:extLst>
            <a:ext uri="{FF2B5EF4-FFF2-40B4-BE49-F238E27FC236}">
              <a16:creationId xmlns:a16="http://schemas.microsoft.com/office/drawing/2014/main" id="{00000000-0008-0000-0300-000043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0" name="TextBox 1859">
          <a:extLst>
            <a:ext uri="{FF2B5EF4-FFF2-40B4-BE49-F238E27FC236}">
              <a16:creationId xmlns:a16="http://schemas.microsoft.com/office/drawing/2014/main" id="{00000000-0008-0000-0300-000044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1" name="TextBox 1860">
          <a:extLst>
            <a:ext uri="{FF2B5EF4-FFF2-40B4-BE49-F238E27FC236}">
              <a16:creationId xmlns:a16="http://schemas.microsoft.com/office/drawing/2014/main" id="{00000000-0008-0000-0300-000045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2" name="TextBox 1861">
          <a:extLst>
            <a:ext uri="{FF2B5EF4-FFF2-40B4-BE49-F238E27FC236}">
              <a16:creationId xmlns:a16="http://schemas.microsoft.com/office/drawing/2014/main" id="{00000000-0008-0000-0300-000046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3" name="TextBox 1862">
          <a:extLst>
            <a:ext uri="{FF2B5EF4-FFF2-40B4-BE49-F238E27FC236}">
              <a16:creationId xmlns:a16="http://schemas.microsoft.com/office/drawing/2014/main" id="{00000000-0008-0000-0300-000047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4" name="TextBox 1863">
          <a:extLst>
            <a:ext uri="{FF2B5EF4-FFF2-40B4-BE49-F238E27FC236}">
              <a16:creationId xmlns:a16="http://schemas.microsoft.com/office/drawing/2014/main" id="{00000000-0008-0000-0300-000048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5" name="TextBox 1864">
          <a:extLst>
            <a:ext uri="{FF2B5EF4-FFF2-40B4-BE49-F238E27FC236}">
              <a16:creationId xmlns:a16="http://schemas.microsoft.com/office/drawing/2014/main" id="{00000000-0008-0000-0300-000049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6" name="TextBox 1865">
          <a:extLst>
            <a:ext uri="{FF2B5EF4-FFF2-40B4-BE49-F238E27FC236}">
              <a16:creationId xmlns:a16="http://schemas.microsoft.com/office/drawing/2014/main" id="{00000000-0008-0000-0300-00004A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7" name="TextBox 1866">
          <a:extLst>
            <a:ext uri="{FF2B5EF4-FFF2-40B4-BE49-F238E27FC236}">
              <a16:creationId xmlns:a16="http://schemas.microsoft.com/office/drawing/2014/main" id="{00000000-0008-0000-0300-00004B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8" name="TextBox 1867">
          <a:extLst>
            <a:ext uri="{FF2B5EF4-FFF2-40B4-BE49-F238E27FC236}">
              <a16:creationId xmlns:a16="http://schemas.microsoft.com/office/drawing/2014/main" id="{00000000-0008-0000-0300-00004C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9" name="TextBox 1868">
          <a:extLst>
            <a:ext uri="{FF2B5EF4-FFF2-40B4-BE49-F238E27FC236}">
              <a16:creationId xmlns:a16="http://schemas.microsoft.com/office/drawing/2014/main" id="{00000000-0008-0000-0300-00004D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0" name="TextBox 1869">
          <a:extLst>
            <a:ext uri="{FF2B5EF4-FFF2-40B4-BE49-F238E27FC236}">
              <a16:creationId xmlns:a16="http://schemas.microsoft.com/office/drawing/2014/main" id="{00000000-0008-0000-0300-00004E07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1" name="TextBox 1870">
          <a:extLst>
            <a:ext uri="{FF2B5EF4-FFF2-40B4-BE49-F238E27FC236}">
              <a16:creationId xmlns:a16="http://schemas.microsoft.com/office/drawing/2014/main" id="{00000000-0008-0000-0300-00004F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2" name="TextBox 1871">
          <a:extLst>
            <a:ext uri="{FF2B5EF4-FFF2-40B4-BE49-F238E27FC236}">
              <a16:creationId xmlns:a16="http://schemas.microsoft.com/office/drawing/2014/main" id="{00000000-0008-0000-0300-000050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3" name="TextBox 1872">
          <a:extLst>
            <a:ext uri="{FF2B5EF4-FFF2-40B4-BE49-F238E27FC236}">
              <a16:creationId xmlns:a16="http://schemas.microsoft.com/office/drawing/2014/main" id="{00000000-0008-0000-0300-000051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4" name="TextBox 1873">
          <a:extLst>
            <a:ext uri="{FF2B5EF4-FFF2-40B4-BE49-F238E27FC236}">
              <a16:creationId xmlns:a16="http://schemas.microsoft.com/office/drawing/2014/main" id="{00000000-0008-0000-0300-000052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5" name="TextBox 1874">
          <a:extLst>
            <a:ext uri="{FF2B5EF4-FFF2-40B4-BE49-F238E27FC236}">
              <a16:creationId xmlns:a16="http://schemas.microsoft.com/office/drawing/2014/main" id="{00000000-0008-0000-0300-000053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6" name="TextBox 1875">
          <a:extLst>
            <a:ext uri="{FF2B5EF4-FFF2-40B4-BE49-F238E27FC236}">
              <a16:creationId xmlns:a16="http://schemas.microsoft.com/office/drawing/2014/main" id="{00000000-0008-0000-0300-000054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7" name="TextBox 1876">
          <a:extLst>
            <a:ext uri="{FF2B5EF4-FFF2-40B4-BE49-F238E27FC236}">
              <a16:creationId xmlns:a16="http://schemas.microsoft.com/office/drawing/2014/main" id="{00000000-0008-0000-0300-000055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8" name="TextBox 1877">
          <a:extLst>
            <a:ext uri="{FF2B5EF4-FFF2-40B4-BE49-F238E27FC236}">
              <a16:creationId xmlns:a16="http://schemas.microsoft.com/office/drawing/2014/main" id="{00000000-0008-0000-0300-000056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9" name="TextBox 1878">
          <a:extLst>
            <a:ext uri="{FF2B5EF4-FFF2-40B4-BE49-F238E27FC236}">
              <a16:creationId xmlns:a16="http://schemas.microsoft.com/office/drawing/2014/main" id="{00000000-0008-0000-0300-000057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0" name="TextBox 1879">
          <a:extLst>
            <a:ext uri="{FF2B5EF4-FFF2-40B4-BE49-F238E27FC236}">
              <a16:creationId xmlns:a16="http://schemas.microsoft.com/office/drawing/2014/main" id="{00000000-0008-0000-0300-000058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1" name="TextBox 1880">
          <a:extLst>
            <a:ext uri="{FF2B5EF4-FFF2-40B4-BE49-F238E27FC236}">
              <a16:creationId xmlns:a16="http://schemas.microsoft.com/office/drawing/2014/main" id="{00000000-0008-0000-0300-000059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2" name="TextBox 1881">
          <a:extLst>
            <a:ext uri="{FF2B5EF4-FFF2-40B4-BE49-F238E27FC236}">
              <a16:creationId xmlns:a16="http://schemas.microsoft.com/office/drawing/2014/main" id="{00000000-0008-0000-0300-00005A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3" name="TextBox 1882">
          <a:extLst>
            <a:ext uri="{FF2B5EF4-FFF2-40B4-BE49-F238E27FC236}">
              <a16:creationId xmlns:a16="http://schemas.microsoft.com/office/drawing/2014/main" id="{00000000-0008-0000-0300-00005B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4" name="TextBox 1883">
          <a:extLst>
            <a:ext uri="{FF2B5EF4-FFF2-40B4-BE49-F238E27FC236}">
              <a16:creationId xmlns:a16="http://schemas.microsoft.com/office/drawing/2014/main" id="{00000000-0008-0000-0300-00005C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5" name="TextBox 1884">
          <a:extLst>
            <a:ext uri="{FF2B5EF4-FFF2-40B4-BE49-F238E27FC236}">
              <a16:creationId xmlns:a16="http://schemas.microsoft.com/office/drawing/2014/main" id="{00000000-0008-0000-0300-00005D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6" name="TextBox 1885">
          <a:extLst>
            <a:ext uri="{FF2B5EF4-FFF2-40B4-BE49-F238E27FC236}">
              <a16:creationId xmlns:a16="http://schemas.microsoft.com/office/drawing/2014/main" id="{00000000-0008-0000-0300-00005E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7" name="TextBox 1886">
          <a:extLst>
            <a:ext uri="{FF2B5EF4-FFF2-40B4-BE49-F238E27FC236}">
              <a16:creationId xmlns:a16="http://schemas.microsoft.com/office/drawing/2014/main" id="{00000000-0008-0000-0300-00005F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8" name="TextBox 1887">
          <a:extLst>
            <a:ext uri="{FF2B5EF4-FFF2-40B4-BE49-F238E27FC236}">
              <a16:creationId xmlns:a16="http://schemas.microsoft.com/office/drawing/2014/main" id="{00000000-0008-0000-0300-00006007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9" name="TextBox 1888">
          <a:extLst>
            <a:ext uri="{FF2B5EF4-FFF2-40B4-BE49-F238E27FC236}">
              <a16:creationId xmlns:a16="http://schemas.microsoft.com/office/drawing/2014/main" id="{00000000-0008-0000-0300-000061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0" name="TextBox 1889">
          <a:extLst>
            <a:ext uri="{FF2B5EF4-FFF2-40B4-BE49-F238E27FC236}">
              <a16:creationId xmlns:a16="http://schemas.microsoft.com/office/drawing/2014/main" id="{00000000-0008-0000-0300-000062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1" name="TextBox 1890">
          <a:extLst>
            <a:ext uri="{FF2B5EF4-FFF2-40B4-BE49-F238E27FC236}">
              <a16:creationId xmlns:a16="http://schemas.microsoft.com/office/drawing/2014/main" id="{00000000-0008-0000-0300-000063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2" name="TextBox 1891">
          <a:extLst>
            <a:ext uri="{FF2B5EF4-FFF2-40B4-BE49-F238E27FC236}">
              <a16:creationId xmlns:a16="http://schemas.microsoft.com/office/drawing/2014/main" id="{00000000-0008-0000-0300-000064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3" name="TextBox 1892">
          <a:extLst>
            <a:ext uri="{FF2B5EF4-FFF2-40B4-BE49-F238E27FC236}">
              <a16:creationId xmlns:a16="http://schemas.microsoft.com/office/drawing/2014/main" id="{00000000-0008-0000-0300-000065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4" name="TextBox 1893">
          <a:extLst>
            <a:ext uri="{FF2B5EF4-FFF2-40B4-BE49-F238E27FC236}">
              <a16:creationId xmlns:a16="http://schemas.microsoft.com/office/drawing/2014/main" id="{00000000-0008-0000-0300-000066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5" name="TextBox 1894">
          <a:extLst>
            <a:ext uri="{FF2B5EF4-FFF2-40B4-BE49-F238E27FC236}">
              <a16:creationId xmlns:a16="http://schemas.microsoft.com/office/drawing/2014/main" id="{00000000-0008-0000-0300-000067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6" name="TextBox 1895">
          <a:extLst>
            <a:ext uri="{FF2B5EF4-FFF2-40B4-BE49-F238E27FC236}">
              <a16:creationId xmlns:a16="http://schemas.microsoft.com/office/drawing/2014/main" id="{00000000-0008-0000-0300-000068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7" name="TextBox 1896">
          <a:extLst>
            <a:ext uri="{FF2B5EF4-FFF2-40B4-BE49-F238E27FC236}">
              <a16:creationId xmlns:a16="http://schemas.microsoft.com/office/drawing/2014/main" id="{00000000-0008-0000-0300-00006907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8" name="TextBox 1897">
          <a:extLst>
            <a:ext uri="{FF2B5EF4-FFF2-40B4-BE49-F238E27FC236}">
              <a16:creationId xmlns:a16="http://schemas.microsoft.com/office/drawing/2014/main" id="{00000000-0008-0000-0300-00006A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9" name="TextBox 1898">
          <a:extLst>
            <a:ext uri="{FF2B5EF4-FFF2-40B4-BE49-F238E27FC236}">
              <a16:creationId xmlns:a16="http://schemas.microsoft.com/office/drawing/2014/main" id="{00000000-0008-0000-0300-00006B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0" name="TextBox 1899">
          <a:extLst>
            <a:ext uri="{FF2B5EF4-FFF2-40B4-BE49-F238E27FC236}">
              <a16:creationId xmlns:a16="http://schemas.microsoft.com/office/drawing/2014/main" id="{00000000-0008-0000-0300-00006C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1" name="TextBox 1900">
          <a:extLst>
            <a:ext uri="{FF2B5EF4-FFF2-40B4-BE49-F238E27FC236}">
              <a16:creationId xmlns:a16="http://schemas.microsoft.com/office/drawing/2014/main" id="{00000000-0008-0000-0300-00006D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2" name="TextBox 1901">
          <a:extLst>
            <a:ext uri="{FF2B5EF4-FFF2-40B4-BE49-F238E27FC236}">
              <a16:creationId xmlns:a16="http://schemas.microsoft.com/office/drawing/2014/main" id="{00000000-0008-0000-0300-00006E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3" name="TextBox 1902">
          <a:extLst>
            <a:ext uri="{FF2B5EF4-FFF2-40B4-BE49-F238E27FC236}">
              <a16:creationId xmlns:a16="http://schemas.microsoft.com/office/drawing/2014/main" id="{00000000-0008-0000-0300-00006F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4" name="TextBox 1903">
          <a:extLst>
            <a:ext uri="{FF2B5EF4-FFF2-40B4-BE49-F238E27FC236}">
              <a16:creationId xmlns:a16="http://schemas.microsoft.com/office/drawing/2014/main" id="{00000000-0008-0000-0300-000070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5" name="TextBox 1904">
          <a:extLst>
            <a:ext uri="{FF2B5EF4-FFF2-40B4-BE49-F238E27FC236}">
              <a16:creationId xmlns:a16="http://schemas.microsoft.com/office/drawing/2014/main" id="{00000000-0008-0000-0300-000071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6" name="TextBox 1905">
          <a:extLst>
            <a:ext uri="{FF2B5EF4-FFF2-40B4-BE49-F238E27FC236}">
              <a16:creationId xmlns:a16="http://schemas.microsoft.com/office/drawing/2014/main" id="{00000000-0008-0000-0300-000072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7" name="TextBox 1906">
          <a:extLst>
            <a:ext uri="{FF2B5EF4-FFF2-40B4-BE49-F238E27FC236}">
              <a16:creationId xmlns:a16="http://schemas.microsoft.com/office/drawing/2014/main" id="{00000000-0008-0000-0300-000073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8" name="TextBox 1907">
          <a:extLst>
            <a:ext uri="{FF2B5EF4-FFF2-40B4-BE49-F238E27FC236}">
              <a16:creationId xmlns:a16="http://schemas.microsoft.com/office/drawing/2014/main" id="{00000000-0008-0000-0300-000074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9" name="TextBox 1908">
          <a:extLst>
            <a:ext uri="{FF2B5EF4-FFF2-40B4-BE49-F238E27FC236}">
              <a16:creationId xmlns:a16="http://schemas.microsoft.com/office/drawing/2014/main" id="{00000000-0008-0000-0300-000075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0" name="TextBox 1909">
          <a:extLst>
            <a:ext uri="{FF2B5EF4-FFF2-40B4-BE49-F238E27FC236}">
              <a16:creationId xmlns:a16="http://schemas.microsoft.com/office/drawing/2014/main" id="{00000000-0008-0000-0300-000076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1" name="TextBox 1910">
          <a:extLst>
            <a:ext uri="{FF2B5EF4-FFF2-40B4-BE49-F238E27FC236}">
              <a16:creationId xmlns:a16="http://schemas.microsoft.com/office/drawing/2014/main" id="{00000000-0008-0000-0300-000077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2" name="TextBox 1911">
          <a:extLst>
            <a:ext uri="{FF2B5EF4-FFF2-40B4-BE49-F238E27FC236}">
              <a16:creationId xmlns:a16="http://schemas.microsoft.com/office/drawing/2014/main" id="{00000000-0008-0000-0300-000078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3" name="TextBox 1912">
          <a:extLst>
            <a:ext uri="{FF2B5EF4-FFF2-40B4-BE49-F238E27FC236}">
              <a16:creationId xmlns:a16="http://schemas.microsoft.com/office/drawing/2014/main" id="{00000000-0008-0000-0300-000079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4" name="TextBox 1913">
          <a:extLst>
            <a:ext uri="{FF2B5EF4-FFF2-40B4-BE49-F238E27FC236}">
              <a16:creationId xmlns:a16="http://schemas.microsoft.com/office/drawing/2014/main" id="{00000000-0008-0000-0300-00007A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5" name="TextBox 1914">
          <a:extLst>
            <a:ext uri="{FF2B5EF4-FFF2-40B4-BE49-F238E27FC236}">
              <a16:creationId xmlns:a16="http://schemas.microsoft.com/office/drawing/2014/main" id="{00000000-0008-0000-0300-00007B070000}"/>
            </a:ext>
          </a:extLst>
        </xdr:cNvPr>
        <xdr:cNvSpPr txBox="1"/>
      </xdr:nvSpPr>
      <xdr:spPr>
        <a:xfrm>
          <a:off x="6353175" y="436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6" name="TextBox 1915">
          <a:extLst>
            <a:ext uri="{FF2B5EF4-FFF2-40B4-BE49-F238E27FC236}">
              <a16:creationId xmlns:a16="http://schemas.microsoft.com/office/drawing/2014/main" id="{00000000-0008-0000-0300-00007C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7" name="TextBox 1916">
          <a:extLst>
            <a:ext uri="{FF2B5EF4-FFF2-40B4-BE49-F238E27FC236}">
              <a16:creationId xmlns:a16="http://schemas.microsoft.com/office/drawing/2014/main" id="{00000000-0008-0000-0300-00007D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8" name="TextBox 1917">
          <a:extLst>
            <a:ext uri="{FF2B5EF4-FFF2-40B4-BE49-F238E27FC236}">
              <a16:creationId xmlns:a16="http://schemas.microsoft.com/office/drawing/2014/main" id="{00000000-0008-0000-0300-00007E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9" name="TextBox 1918">
          <a:extLst>
            <a:ext uri="{FF2B5EF4-FFF2-40B4-BE49-F238E27FC236}">
              <a16:creationId xmlns:a16="http://schemas.microsoft.com/office/drawing/2014/main" id="{00000000-0008-0000-0300-00007F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0" name="TextBox 1919">
          <a:extLst>
            <a:ext uri="{FF2B5EF4-FFF2-40B4-BE49-F238E27FC236}">
              <a16:creationId xmlns:a16="http://schemas.microsoft.com/office/drawing/2014/main" id="{00000000-0008-0000-0300-000080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1" name="TextBox 1920">
          <a:extLst>
            <a:ext uri="{FF2B5EF4-FFF2-40B4-BE49-F238E27FC236}">
              <a16:creationId xmlns:a16="http://schemas.microsoft.com/office/drawing/2014/main" id="{00000000-0008-0000-0300-000081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2" name="TextBox 1921">
          <a:extLst>
            <a:ext uri="{FF2B5EF4-FFF2-40B4-BE49-F238E27FC236}">
              <a16:creationId xmlns:a16="http://schemas.microsoft.com/office/drawing/2014/main" id="{00000000-0008-0000-0300-000082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3" name="TextBox 1922">
          <a:extLst>
            <a:ext uri="{FF2B5EF4-FFF2-40B4-BE49-F238E27FC236}">
              <a16:creationId xmlns:a16="http://schemas.microsoft.com/office/drawing/2014/main" id="{00000000-0008-0000-0300-000083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4" name="TextBox 1923">
          <a:extLst>
            <a:ext uri="{FF2B5EF4-FFF2-40B4-BE49-F238E27FC236}">
              <a16:creationId xmlns:a16="http://schemas.microsoft.com/office/drawing/2014/main" id="{00000000-0008-0000-0300-000084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5" name="TextBox 1924">
          <a:extLst>
            <a:ext uri="{FF2B5EF4-FFF2-40B4-BE49-F238E27FC236}">
              <a16:creationId xmlns:a16="http://schemas.microsoft.com/office/drawing/2014/main" id="{00000000-0008-0000-0300-000085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6" name="TextBox 1925">
          <a:extLst>
            <a:ext uri="{FF2B5EF4-FFF2-40B4-BE49-F238E27FC236}">
              <a16:creationId xmlns:a16="http://schemas.microsoft.com/office/drawing/2014/main" id="{00000000-0008-0000-0300-000086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7" name="TextBox 1926">
          <a:extLst>
            <a:ext uri="{FF2B5EF4-FFF2-40B4-BE49-F238E27FC236}">
              <a16:creationId xmlns:a16="http://schemas.microsoft.com/office/drawing/2014/main" id="{00000000-0008-0000-0300-000087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8" name="TextBox 1927">
          <a:extLst>
            <a:ext uri="{FF2B5EF4-FFF2-40B4-BE49-F238E27FC236}">
              <a16:creationId xmlns:a16="http://schemas.microsoft.com/office/drawing/2014/main" id="{00000000-0008-0000-0300-000088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9" name="TextBox 1928">
          <a:extLst>
            <a:ext uri="{FF2B5EF4-FFF2-40B4-BE49-F238E27FC236}">
              <a16:creationId xmlns:a16="http://schemas.microsoft.com/office/drawing/2014/main" id="{00000000-0008-0000-0300-000089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0" name="TextBox 1929">
          <a:extLst>
            <a:ext uri="{FF2B5EF4-FFF2-40B4-BE49-F238E27FC236}">
              <a16:creationId xmlns:a16="http://schemas.microsoft.com/office/drawing/2014/main" id="{00000000-0008-0000-0300-00008A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1" name="TextBox 1930">
          <a:extLst>
            <a:ext uri="{FF2B5EF4-FFF2-40B4-BE49-F238E27FC236}">
              <a16:creationId xmlns:a16="http://schemas.microsoft.com/office/drawing/2014/main" id="{00000000-0008-0000-0300-00008B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2" name="TextBox 1931">
          <a:extLst>
            <a:ext uri="{FF2B5EF4-FFF2-40B4-BE49-F238E27FC236}">
              <a16:creationId xmlns:a16="http://schemas.microsoft.com/office/drawing/2014/main" id="{00000000-0008-0000-0300-00008C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3" name="TextBox 1932">
          <a:extLst>
            <a:ext uri="{FF2B5EF4-FFF2-40B4-BE49-F238E27FC236}">
              <a16:creationId xmlns:a16="http://schemas.microsoft.com/office/drawing/2014/main" id="{00000000-0008-0000-0300-00008D070000}"/>
            </a:ext>
          </a:extLst>
        </xdr:cNvPr>
        <xdr:cNvSpPr txBox="1"/>
      </xdr:nvSpPr>
      <xdr:spPr>
        <a:xfrm>
          <a:off x="6353175" y="438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4" name="TextBox 1933">
          <a:extLst>
            <a:ext uri="{FF2B5EF4-FFF2-40B4-BE49-F238E27FC236}">
              <a16:creationId xmlns:a16="http://schemas.microsoft.com/office/drawing/2014/main" id="{00000000-0008-0000-0300-00008E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5" name="TextBox 1934">
          <a:extLst>
            <a:ext uri="{FF2B5EF4-FFF2-40B4-BE49-F238E27FC236}">
              <a16:creationId xmlns:a16="http://schemas.microsoft.com/office/drawing/2014/main" id="{00000000-0008-0000-0300-00008F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6" name="TextBox 1935">
          <a:extLst>
            <a:ext uri="{FF2B5EF4-FFF2-40B4-BE49-F238E27FC236}">
              <a16:creationId xmlns:a16="http://schemas.microsoft.com/office/drawing/2014/main" id="{00000000-0008-0000-0300-000090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7" name="TextBox 1936">
          <a:extLst>
            <a:ext uri="{FF2B5EF4-FFF2-40B4-BE49-F238E27FC236}">
              <a16:creationId xmlns:a16="http://schemas.microsoft.com/office/drawing/2014/main" id="{00000000-0008-0000-0300-000091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8" name="TextBox 1937">
          <a:extLst>
            <a:ext uri="{FF2B5EF4-FFF2-40B4-BE49-F238E27FC236}">
              <a16:creationId xmlns:a16="http://schemas.microsoft.com/office/drawing/2014/main" id="{00000000-0008-0000-0300-000092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9" name="TextBox 1938">
          <a:extLst>
            <a:ext uri="{FF2B5EF4-FFF2-40B4-BE49-F238E27FC236}">
              <a16:creationId xmlns:a16="http://schemas.microsoft.com/office/drawing/2014/main" id="{00000000-0008-0000-0300-000093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0" name="TextBox 1939">
          <a:extLst>
            <a:ext uri="{FF2B5EF4-FFF2-40B4-BE49-F238E27FC236}">
              <a16:creationId xmlns:a16="http://schemas.microsoft.com/office/drawing/2014/main" id="{00000000-0008-0000-0300-000094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1" name="TextBox 1940">
          <a:extLst>
            <a:ext uri="{FF2B5EF4-FFF2-40B4-BE49-F238E27FC236}">
              <a16:creationId xmlns:a16="http://schemas.microsoft.com/office/drawing/2014/main" id="{00000000-0008-0000-0300-000095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2" name="TextBox 1941">
          <a:extLst>
            <a:ext uri="{FF2B5EF4-FFF2-40B4-BE49-F238E27FC236}">
              <a16:creationId xmlns:a16="http://schemas.microsoft.com/office/drawing/2014/main" id="{00000000-0008-0000-0300-000096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3" name="TextBox 1942">
          <a:extLst>
            <a:ext uri="{FF2B5EF4-FFF2-40B4-BE49-F238E27FC236}">
              <a16:creationId xmlns:a16="http://schemas.microsoft.com/office/drawing/2014/main" id="{00000000-0008-0000-0300-000097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4" name="TextBox 1943">
          <a:extLst>
            <a:ext uri="{FF2B5EF4-FFF2-40B4-BE49-F238E27FC236}">
              <a16:creationId xmlns:a16="http://schemas.microsoft.com/office/drawing/2014/main" id="{00000000-0008-0000-0300-000098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5" name="TextBox 1944">
          <a:extLst>
            <a:ext uri="{FF2B5EF4-FFF2-40B4-BE49-F238E27FC236}">
              <a16:creationId xmlns:a16="http://schemas.microsoft.com/office/drawing/2014/main" id="{00000000-0008-0000-0300-000099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6" name="TextBox 1945">
          <a:extLst>
            <a:ext uri="{FF2B5EF4-FFF2-40B4-BE49-F238E27FC236}">
              <a16:creationId xmlns:a16="http://schemas.microsoft.com/office/drawing/2014/main" id="{00000000-0008-0000-0300-00009A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7" name="TextBox 1946">
          <a:extLst>
            <a:ext uri="{FF2B5EF4-FFF2-40B4-BE49-F238E27FC236}">
              <a16:creationId xmlns:a16="http://schemas.microsoft.com/office/drawing/2014/main" id="{00000000-0008-0000-0300-00009B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8" name="TextBox 1947">
          <a:extLst>
            <a:ext uri="{FF2B5EF4-FFF2-40B4-BE49-F238E27FC236}">
              <a16:creationId xmlns:a16="http://schemas.microsoft.com/office/drawing/2014/main" id="{00000000-0008-0000-0300-00009C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9" name="TextBox 1948">
          <a:extLst>
            <a:ext uri="{FF2B5EF4-FFF2-40B4-BE49-F238E27FC236}">
              <a16:creationId xmlns:a16="http://schemas.microsoft.com/office/drawing/2014/main" id="{00000000-0008-0000-0300-00009D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0" name="TextBox 1949">
          <a:extLst>
            <a:ext uri="{FF2B5EF4-FFF2-40B4-BE49-F238E27FC236}">
              <a16:creationId xmlns:a16="http://schemas.microsoft.com/office/drawing/2014/main" id="{00000000-0008-0000-0300-00009E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1" name="TextBox 1950">
          <a:extLst>
            <a:ext uri="{FF2B5EF4-FFF2-40B4-BE49-F238E27FC236}">
              <a16:creationId xmlns:a16="http://schemas.microsoft.com/office/drawing/2014/main" id="{00000000-0008-0000-0300-00009F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2" name="TextBox 1951">
          <a:extLst>
            <a:ext uri="{FF2B5EF4-FFF2-40B4-BE49-F238E27FC236}">
              <a16:creationId xmlns:a16="http://schemas.microsoft.com/office/drawing/2014/main" id="{00000000-0008-0000-0300-0000A0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3" name="TextBox 1952">
          <a:extLst>
            <a:ext uri="{FF2B5EF4-FFF2-40B4-BE49-F238E27FC236}">
              <a16:creationId xmlns:a16="http://schemas.microsoft.com/office/drawing/2014/main" id="{00000000-0008-0000-0300-0000A1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4" name="TextBox 1953">
          <a:extLst>
            <a:ext uri="{FF2B5EF4-FFF2-40B4-BE49-F238E27FC236}">
              <a16:creationId xmlns:a16="http://schemas.microsoft.com/office/drawing/2014/main" id="{00000000-0008-0000-0300-0000A2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5" name="TextBox 1954">
          <a:extLst>
            <a:ext uri="{FF2B5EF4-FFF2-40B4-BE49-F238E27FC236}">
              <a16:creationId xmlns:a16="http://schemas.microsoft.com/office/drawing/2014/main" id="{00000000-0008-0000-0300-0000A3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6" name="TextBox 1955">
          <a:extLst>
            <a:ext uri="{FF2B5EF4-FFF2-40B4-BE49-F238E27FC236}">
              <a16:creationId xmlns:a16="http://schemas.microsoft.com/office/drawing/2014/main" id="{00000000-0008-0000-0300-0000A4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7" name="TextBox 1956">
          <a:extLst>
            <a:ext uri="{FF2B5EF4-FFF2-40B4-BE49-F238E27FC236}">
              <a16:creationId xmlns:a16="http://schemas.microsoft.com/office/drawing/2014/main" id="{00000000-0008-0000-0300-0000A5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8" name="TextBox 1957">
          <a:extLst>
            <a:ext uri="{FF2B5EF4-FFF2-40B4-BE49-F238E27FC236}">
              <a16:creationId xmlns:a16="http://schemas.microsoft.com/office/drawing/2014/main" id="{00000000-0008-0000-0300-0000A6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9" name="TextBox 1958">
          <a:extLst>
            <a:ext uri="{FF2B5EF4-FFF2-40B4-BE49-F238E27FC236}">
              <a16:creationId xmlns:a16="http://schemas.microsoft.com/office/drawing/2014/main" id="{00000000-0008-0000-0300-0000A7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0" name="TextBox 1959">
          <a:extLst>
            <a:ext uri="{FF2B5EF4-FFF2-40B4-BE49-F238E27FC236}">
              <a16:creationId xmlns:a16="http://schemas.microsoft.com/office/drawing/2014/main" id="{00000000-0008-0000-0300-0000A8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1" name="TextBox 1960">
          <a:extLst>
            <a:ext uri="{FF2B5EF4-FFF2-40B4-BE49-F238E27FC236}">
              <a16:creationId xmlns:a16="http://schemas.microsoft.com/office/drawing/2014/main" id="{00000000-0008-0000-0300-0000A9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2" name="TextBox 1961">
          <a:extLst>
            <a:ext uri="{FF2B5EF4-FFF2-40B4-BE49-F238E27FC236}">
              <a16:creationId xmlns:a16="http://schemas.microsoft.com/office/drawing/2014/main" id="{00000000-0008-0000-0300-0000AA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3" name="TextBox 1962">
          <a:extLst>
            <a:ext uri="{FF2B5EF4-FFF2-40B4-BE49-F238E27FC236}">
              <a16:creationId xmlns:a16="http://schemas.microsoft.com/office/drawing/2014/main" id="{00000000-0008-0000-0300-0000AB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4" name="TextBox 1963">
          <a:extLst>
            <a:ext uri="{FF2B5EF4-FFF2-40B4-BE49-F238E27FC236}">
              <a16:creationId xmlns:a16="http://schemas.microsoft.com/office/drawing/2014/main" id="{00000000-0008-0000-0300-0000AC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5" name="TextBox 1964">
          <a:extLst>
            <a:ext uri="{FF2B5EF4-FFF2-40B4-BE49-F238E27FC236}">
              <a16:creationId xmlns:a16="http://schemas.microsoft.com/office/drawing/2014/main" id="{00000000-0008-0000-0300-0000AD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6" name="TextBox 1965">
          <a:extLst>
            <a:ext uri="{FF2B5EF4-FFF2-40B4-BE49-F238E27FC236}">
              <a16:creationId xmlns:a16="http://schemas.microsoft.com/office/drawing/2014/main" id="{00000000-0008-0000-0300-0000AE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7" name="TextBox 1966">
          <a:extLst>
            <a:ext uri="{FF2B5EF4-FFF2-40B4-BE49-F238E27FC236}">
              <a16:creationId xmlns:a16="http://schemas.microsoft.com/office/drawing/2014/main" id="{00000000-0008-0000-0300-0000AF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8" name="TextBox 1967">
          <a:extLst>
            <a:ext uri="{FF2B5EF4-FFF2-40B4-BE49-F238E27FC236}">
              <a16:creationId xmlns:a16="http://schemas.microsoft.com/office/drawing/2014/main" id="{00000000-0008-0000-0300-0000B0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9" name="TextBox 1968">
          <a:extLst>
            <a:ext uri="{FF2B5EF4-FFF2-40B4-BE49-F238E27FC236}">
              <a16:creationId xmlns:a16="http://schemas.microsoft.com/office/drawing/2014/main" id="{00000000-0008-0000-0300-0000B1070000}"/>
            </a:ext>
          </a:extLst>
        </xdr:cNvPr>
        <xdr:cNvSpPr txBox="1"/>
      </xdr:nvSpPr>
      <xdr:spPr>
        <a:xfrm>
          <a:off x="6353175" y="440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0" name="TextBox 1969">
          <a:extLst>
            <a:ext uri="{FF2B5EF4-FFF2-40B4-BE49-F238E27FC236}">
              <a16:creationId xmlns:a16="http://schemas.microsoft.com/office/drawing/2014/main" id="{00000000-0008-0000-0300-0000B2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1" name="TextBox 1970">
          <a:extLst>
            <a:ext uri="{FF2B5EF4-FFF2-40B4-BE49-F238E27FC236}">
              <a16:creationId xmlns:a16="http://schemas.microsoft.com/office/drawing/2014/main" id="{00000000-0008-0000-0300-0000B3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2" name="TextBox 1971">
          <a:extLst>
            <a:ext uri="{FF2B5EF4-FFF2-40B4-BE49-F238E27FC236}">
              <a16:creationId xmlns:a16="http://schemas.microsoft.com/office/drawing/2014/main" id="{00000000-0008-0000-0300-0000B4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3" name="TextBox 1972">
          <a:extLst>
            <a:ext uri="{FF2B5EF4-FFF2-40B4-BE49-F238E27FC236}">
              <a16:creationId xmlns:a16="http://schemas.microsoft.com/office/drawing/2014/main" id="{00000000-0008-0000-0300-0000B5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4" name="TextBox 1973">
          <a:extLst>
            <a:ext uri="{FF2B5EF4-FFF2-40B4-BE49-F238E27FC236}">
              <a16:creationId xmlns:a16="http://schemas.microsoft.com/office/drawing/2014/main" id="{00000000-0008-0000-0300-0000B6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5" name="TextBox 1974">
          <a:extLst>
            <a:ext uri="{FF2B5EF4-FFF2-40B4-BE49-F238E27FC236}">
              <a16:creationId xmlns:a16="http://schemas.microsoft.com/office/drawing/2014/main" id="{00000000-0008-0000-0300-0000B7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6" name="TextBox 1975">
          <a:extLst>
            <a:ext uri="{FF2B5EF4-FFF2-40B4-BE49-F238E27FC236}">
              <a16:creationId xmlns:a16="http://schemas.microsoft.com/office/drawing/2014/main" id="{00000000-0008-0000-0300-0000B8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7" name="TextBox 1976">
          <a:extLst>
            <a:ext uri="{FF2B5EF4-FFF2-40B4-BE49-F238E27FC236}">
              <a16:creationId xmlns:a16="http://schemas.microsoft.com/office/drawing/2014/main" id="{00000000-0008-0000-0300-0000B9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8" name="TextBox 1977">
          <a:extLst>
            <a:ext uri="{FF2B5EF4-FFF2-40B4-BE49-F238E27FC236}">
              <a16:creationId xmlns:a16="http://schemas.microsoft.com/office/drawing/2014/main" id="{00000000-0008-0000-0300-0000BA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9" name="TextBox 1978">
          <a:extLst>
            <a:ext uri="{FF2B5EF4-FFF2-40B4-BE49-F238E27FC236}">
              <a16:creationId xmlns:a16="http://schemas.microsoft.com/office/drawing/2014/main" id="{00000000-0008-0000-0300-0000BB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0" name="TextBox 1979">
          <a:extLst>
            <a:ext uri="{FF2B5EF4-FFF2-40B4-BE49-F238E27FC236}">
              <a16:creationId xmlns:a16="http://schemas.microsoft.com/office/drawing/2014/main" id="{00000000-0008-0000-0300-0000BC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1" name="TextBox 1980">
          <a:extLst>
            <a:ext uri="{FF2B5EF4-FFF2-40B4-BE49-F238E27FC236}">
              <a16:creationId xmlns:a16="http://schemas.microsoft.com/office/drawing/2014/main" id="{00000000-0008-0000-0300-0000BD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2" name="TextBox 1981">
          <a:extLst>
            <a:ext uri="{FF2B5EF4-FFF2-40B4-BE49-F238E27FC236}">
              <a16:creationId xmlns:a16="http://schemas.microsoft.com/office/drawing/2014/main" id="{00000000-0008-0000-0300-0000BE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3" name="TextBox 1982">
          <a:extLst>
            <a:ext uri="{FF2B5EF4-FFF2-40B4-BE49-F238E27FC236}">
              <a16:creationId xmlns:a16="http://schemas.microsoft.com/office/drawing/2014/main" id="{00000000-0008-0000-0300-0000BF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4" name="TextBox 1983">
          <a:extLst>
            <a:ext uri="{FF2B5EF4-FFF2-40B4-BE49-F238E27FC236}">
              <a16:creationId xmlns:a16="http://schemas.microsoft.com/office/drawing/2014/main" id="{00000000-0008-0000-0300-0000C0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5" name="TextBox 1984">
          <a:extLst>
            <a:ext uri="{FF2B5EF4-FFF2-40B4-BE49-F238E27FC236}">
              <a16:creationId xmlns:a16="http://schemas.microsoft.com/office/drawing/2014/main" id="{00000000-0008-0000-0300-0000C1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6" name="TextBox 1985">
          <a:extLst>
            <a:ext uri="{FF2B5EF4-FFF2-40B4-BE49-F238E27FC236}">
              <a16:creationId xmlns:a16="http://schemas.microsoft.com/office/drawing/2014/main" id="{00000000-0008-0000-0300-0000C2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7" name="TextBox 1986">
          <a:extLst>
            <a:ext uri="{FF2B5EF4-FFF2-40B4-BE49-F238E27FC236}">
              <a16:creationId xmlns:a16="http://schemas.microsoft.com/office/drawing/2014/main" id="{00000000-0008-0000-0300-0000C3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8" name="TextBox 1987">
          <a:extLst>
            <a:ext uri="{FF2B5EF4-FFF2-40B4-BE49-F238E27FC236}">
              <a16:creationId xmlns:a16="http://schemas.microsoft.com/office/drawing/2014/main" id="{00000000-0008-0000-0300-0000C4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9" name="TextBox 1988">
          <a:extLst>
            <a:ext uri="{FF2B5EF4-FFF2-40B4-BE49-F238E27FC236}">
              <a16:creationId xmlns:a16="http://schemas.microsoft.com/office/drawing/2014/main" id="{00000000-0008-0000-0300-0000C5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0" name="TextBox 1989">
          <a:extLst>
            <a:ext uri="{FF2B5EF4-FFF2-40B4-BE49-F238E27FC236}">
              <a16:creationId xmlns:a16="http://schemas.microsoft.com/office/drawing/2014/main" id="{00000000-0008-0000-0300-0000C6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1" name="TextBox 1990">
          <a:extLst>
            <a:ext uri="{FF2B5EF4-FFF2-40B4-BE49-F238E27FC236}">
              <a16:creationId xmlns:a16="http://schemas.microsoft.com/office/drawing/2014/main" id="{00000000-0008-0000-0300-0000C7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2" name="TextBox 1991">
          <a:extLst>
            <a:ext uri="{FF2B5EF4-FFF2-40B4-BE49-F238E27FC236}">
              <a16:creationId xmlns:a16="http://schemas.microsoft.com/office/drawing/2014/main" id="{00000000-0008-0000-0300-0000C8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3" name="TextBox 1992">
          <a:extLst>
            <a:ext uri="{FF2B5EF4-FFF2-40B4-BE49-F238E27FC236}">
              <a16:creationId xmlns:a16="http://schemas.microsoft.com/office/drawing/2014/main" id="{00000000-0008-0000-0300-0000C9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4" name="TextBox 1993">
          <a:extLst>
            <a:ext uri="{FF2B5EF4-FFF2-40B4-BE49-F238E27FC236}">
              <a16:creationId xmlns:a16="http://schemas.microsoft.com/office/drawing/2014/main" id="{00000000-0008-0000-0300-0000CA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5" name="TextBox 1994">
          <a:extLst>
            <a:ext uri="{FF2B5EF4-FFF2-40B4-BE49-F238E27FC236}">
              <a16:creationId xmlns:a16="http://schemas.microsoft.com/office/drawing/2014/main" id="{00000000-0008-0000-0300-0000CB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6" name="TextBox 1995">
          <a:extLst>
            <a:ext uri="{FF2B5EF4-FFF2-40B4-BE49-F238E27FC236}">
              <a16:creationId xmlns:a16="http://schemas.microsoft.com/office/drawing/2014/main" id="{00000000-0008-0000-0300-0000CC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7" name="TextBox 1996">
          <a:extLst>
            <a:ext uri="{FF2B5EF4-FFF2-40B4-BE49-F238E27FC236}">
              <a16:creationId xmlns:a16="http://schemas.microsoft.com/office/drawing/2014/main" id="{00000000-0008-0000-0300-0000CD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8" name="TextBox 1997">
          <a:extLst>
            <a:ext uri="{FF2B5EF4-FFF2-40B4-BE49-F238E27FC236}">
              <a16:creationId xmlns:a16="http://schemas.microsoft.com/office/drawing/2014/main" id="{00000000-0008-0000-0300-0000CE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9" name="TextBox 1998">
          <a:extLst>
            <a:ext uri="{FF2B5EF4-FFF2-40B4-BE49-F238E27FC236}">
              <a16:creationId xmlns:a16="http://schemas.microsoft.com/office/drawing/2014/main" id="{00000000-0008-0000-0300-0000CF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0" name="TextBox 1999">
          <a:extLst>
            <a:ext uri="{FF2B5EF4-FFF2-40B4-BE49-F238E27FC236}">
              <a16:creationId xmlns:a16="http://schemas.microsoft.com/office/drawing/2014/main" id="{00000000-0008-0000-0300-0000D0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1" name="TextBox 2000">
          <a:extLst>
            <a:ext uri="{FF2B5EF4-FFF2-40B4-BE49-F238E27FC236}">
              <a16:creationId xmlns:a16="http://schemas.microsoft.com/office/drawing/2014/main" id="{00000000-0008-0000-0300-0000D1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2" name="TextBox 2001">
          <a:extLst>
            <a:ext uri="{FF2B5EF4-FFF2-40B4-BE49-F238E27FC236}">
              <a16:creationId xmlns:a16="http://schemas.microsoft.com/office/drawing/2014/main" id="{00000000-0008-0000-0300-0000D2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3" name="TextBox 2002">
          <a:extLst>
            <a:ext uri="{FF2B5EF4-FFF2-40B4-BE49-F238E27FC236}">
              <a16:creationId xmlns:a16="http://schemas.microsoft.com/office/drawing/2014/main" id="{00000000-0008-0000-0300-0000D3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4" name="TextBox 2003">
          <a:extLst>
            <a:ext uri="{FF2B5EF4-FFF2-40B4-BE49-F238E27FC236}">
              <a16:creationId xmlns:a16="http://schemas.microsoft.com/office/drawing/2014/main" id="{00000000-0008-0000-0300-0000D4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5" name="TextBox 2004">
          <a:extLst>
            <a:ext uri="{FF2B5EF4-FFF2-40B4-BE49-F238E27FC236}">
              <a16:creationId xmlns:a16="http://schemas.microsoft.com/office/drawing/2014/main" id="{00000000-0008-0000-0300-0000D5070000}"/>
            </a:ext>
          </a:extLst>
        </xdr:cNvPr>
        <xdr:cNvSpPr txBox="1"/>
      </xdr:nvSpPr>
      <xdr:spPr>
        <a:xfrm>
          <a:off x="6353175" y="442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6" name="TextBox 2005">
          <a:extLst>
            <a:ext uri="{FF2B5EF4-FFF2-40B4-BE49-F238E27FC236}">
              <a16:creationId xmlns:a16="http://schemas.microsoft.com/office/drawing/2014/main" id="{00000000-0008-0000-0300-0000D6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7" name="TextBox 2006">
          <a:extLst>
            <a:ext uri="{FF2B5EF4-FFF2-40B4-BE49-F238E27FC236}">
              <a16:creationId xmlns:a16="http://schemas.microsoft.com/office/drawing/2014/main" id="{00000000-0008-0000-0300-0000D7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8" name="TextBox 2007">
          <a:extLst>
            <a:ext uri="{FF2B5EF4-FFF2-40B4-BE49-F238E27FC236}">
              <a16:creationId xmlns:a16="http://schemas.microsoft.com/office/drawing/2014/main" id="{00000000-0008-0000-0300-0000D8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9" name="TextBox 2008">
          <a:extLst>
            <a:ext uri="{FF2B5EF4-FFF2-40B4-BE49-F238E27FC236}">
              <a16:creationId xmlns:a16="http://schemas.microsoft.com/office/drawing/2014/main" id="{00000000-0008-0000-0300-0000D9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0" name="TextBox 2009">
          <a:extLst>
            <a:ext uri="{FF2B5EF4-FFF2-40B4-BE49-F238E27FC236}">
              <a16:creationId xmlns:a16="http://schemas.microsoft.com/office/drawing/2014/main" id="{00000000-0008-0000-0300-0000DA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1" name="TextBox 2010">
          <a:extLst>
            <a:ext uri="{FF2B5EF4-FFF2-40B4-BE49-F238E27FC236}">
              <a16:creationId xmlns:a16="http://schemas.microsoft.com/office/drawing/2014/main" id="{00000000-0008-0000-0300-0000DB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2" name="TextBox 2011">
          <a:extLst>
            <a:ext uri="{FF2B5EF4-FFF2-40B4-BE49-F238E27FC236}">
              <a16:creationId xmlns:a16="http://schemas.microsoft.com/office/drawing/2014/main" id="{00000000-0008-0000-0300-0000DC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3" name="TextBox 2012">
          <a:extLst>
            <a:ext uri="{FF2B5EF4-FFF2-40B4-BE49-F238E27FC236}">
              <a16:creationId xmlns:a16="http://schemas.microsoft.com/office/drawing/2014/main" id="{00000000-0008-0000-0300-0000DD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4" name="TextBox 2013">
          <a:extLst>
            <a:ext uri="{FF2B5EF4-FFF2-40B4-BE49-F238E27FC236}">
              <a16:creationId xmlns:a16="http://schemas.microsoft.com/office/drawing/2014/main" id="{00000000-0008-0000-0300-0000DE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5" name="TextBox 2014">
          <a:extLst>
            <a:ext uri="{FF2B5EF4-FFF2-40B4-BE49-F238E27FC236}">
              <a16:creationId xmlns:a16="http://schemas.microsoft.com/office/drawing/2014/main" id="{00000000-0008-0000-0300-0000DF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6" name="TextBox 2015">
          <a:extLst>
            <a:ext uri="{FF2B5EF4-FFF2-40B4-BE49-F238E27FC236}">
              <a16:creationId xmlns:a16="http://schemas.microsoft.com/office/drawing/2014/main" id="{00000000-0008-0000-0300-0000E0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7" name="TextBox 2016">
          <a:extLst>
            <a:ext uri="{FF2B5EF4-FFF2-40B4-BE49-F238E27FC236}">
              <a16:creationId xmlns:a16="http://schemas.microsoft.com/office/drawing/2014/main" id="{00000000-0008-0000-0300-0000E1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8" name="TextBox 2017">
          <a:extLst>
            <a:ext uri="{FF2B5EF4-FFF2-40B4-BE49-F238E27FC236}">
              <a16:creationId xmlns:a16="http://schemas.microsoft.com/office/drawing/2014/main" id="{00000000-0008-0000-0300-0000E2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9" name="TextBox 2018">
          <a:extLst>
            <a:ext uri="{FF2B5EF4-FFF2-40B4-BE49-F238E27FC236}">
              <a16:creationId xmlns:a16="http://schemas.microsoft.com/office/drawing/2014/main" id="{00000000-0008-0000-0300-0000E3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0" name="TextBox 2019">
          <a:extLst>
            <a:ext uri="{FF2B5EF4-FFF2-40B4-BE49-F238E27FC236}">
              <a16:creationId xmlns:a16="http://schemas.microsoft.com/office/drawing/2014/main" id="{00000000-0008-0000-0300-0000E4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1" name="TextBox 2020">
          <a:extLst>
            <a:ext uri="{FF2B5EF4-FFF2-40B4-BE49-F238E27FC236}">
              <a16:creationId xmlns:a16="http://schemas.microsoft.com/office/drawing/2014/main" id="{00000000-0008-0000-0300-0000E5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2" name="TextBox 2021">
          <a:extLst>
            <a:ext uri="{FF2B5EF4-FFF2-40B4-BE49-F238E27FC236}">
              <a16:creationId xmlns:a16="http://schemas.microsoft.com/office/drawing/2014/main" id="{00000000-0008-0000-0300-0000E6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3" name="TextBox 2022">
          <a:extLst>
            <a:ext uri="{FF2B5EF4-FFF2-40B4-BE49-F238E27FC236}">
              <a16:creationId xmlns:a16="http://schemas.microsoft.com/office/drawing/2014/main" id="{00000000-0008-0000-0300-0000E7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4" name="TextBox 2023">
          <a:extLst>
            <a:ext uri="{FF2B5EF4-FFF2-40B4-BE49-F238E27FC236}">
              <a16:creationId xmlns:a16="http://schemas.microsoft.com/office/drawing/2014/main" id="{00000000-0008-0000-0300-0000E8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5" name="TextBox 2024">
          <a:extLst>
            <a:ext uri="{FF2B5EF4-FFF2-40B4-BE49-F238E27FC236}">
              <a16:creationId xmlns:a16="http://schemas.microsoft.com/office/drawing/2014/main" id="{00000000-0008-0000-0300-0000E9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6" name="TextBox 2025">
          <a:extLst>
            <a:ext uri="{FF2B5EF4-FFF2-40B4-BE49-F238E27FC236}">
              <a16:creationId xmlns:a16="http://schemas.microsoft.com/office/drawing/2014/main" id="{00000000-0008-0000-0300-0000EA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7" name="TextBox 2026">
          <a:extLst>
            <a:ext uri="{FF2B5EF4-FFF2-40B4-BE49-F238E27FC236}">
              <a16:creationId xmlns:a16="http://schemas.microsoft.com/office/drawing/2014/main" id="{00000000-0008-0000-0300-0000EB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8" name="TextBox 2027">
          <a:extLst>
            <a:ext uri="{FF2B5EF4-FFF2-40B4-BE49-F238E27FC236}">
              <a16:creationId xmlns:a16="http://schemas.microsoft.com/office/drawing/2014/main" id="{00000000-0008-0000-0300-0000EC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9" name="TextBox 2028">
          <a:extLst>
            <a:ext uri="{FF2B5EF4-FFF2-40B4-BE49-F238E27FC236}">
              <a16:creationId xmlns:a16="http://schemas.microsoft.com/office/drawing/2014/main" id="{00000000-0008-0000-0300-0000ED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0" name="TextBox 2029">
          <a:extLst>
            <a:ext uri="{FF2B5EF4-FFF2-40B4-BE49-F238E27FC236}">
              <a16:creationId xmlns:a16="http://schemas.microsoft.com/office/drawing/2014/main" id="{00000000-0008-0000-0300-0000EE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1" name="TextBox 2030">
          <a:extLst>
            <a:ext uri="{FF2B5EF4-FFF2-40B4-BE49-F238E27FC236}">
              <a16:creationId xmlns:a16="http://schemas.microsoft.com/office/drawing/2014/main" id="{00000000-0008-0000-0300-0000EF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2" name="TextBox 2031">
          <a:extLst>
            <a:ext uri="{FF2B5EF4-FFF2-40B4-BE49-F238E27FC236}">
              <a16:creationId xmlns:a16="http://schemas.microsoft.com/office/drawing/2014/main" id="{00000000-0008-0000-0300-0000F0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3" name="TextBox 2032">
          <a:extLst>
            <a:ext uri="{FF2B5EF4-FFF2-40B4-BE49-F238E27FC236}">
              <a16:creationId xmlns:a16="http://schemas.microsoft.com/office/drawing/2014/main" id="{00000000-0008-0000-0300-0000F1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4" name="TextBox 2033">
          <a:extLst>
            <a:ext uri="{FF2B5EF4-FFF2-40B4-BE49-F238E27FC236}">
              <a16:creationId xmlns:a16="http://schemas.microsoft.com/office/drawing/2014/main" id="{00000000-0008-0000-0300-0000F2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5" name="TextBox 2034">
          <a:extLst>
            <a:ext uri="{FF2B5EF4-FFF2-40B4-BE49-F238E27FC236}">
              <a16:creationId xmlns:a16="http://schemas.microsoft.com/office/drawing/2014/main" id="{00000000-0008-0000-0300-0000F3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6" name="TextBox 2035">
          <a:extLst>
            <a:ext uri="{FF2B5EF4-FFF2-40B4-BE49-F238E27FC236}">
              <a16:creationId xmlns:a16="http://schemas.microsoft.com/office/drawing/2014/main" id="{00000000-0008-0000-0300-0000F4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7" name="TextBox 2036">
          <a:extLst>
            <a:ext uri="{FF2B5EF4-FFF2-40B4-BE49-F238E27FC236}">
              <a16:creationId xmlns:a16="http://schemas.microsoft.com/office/drawing/2014/main" id="{00000000-0008-0000-0300-0000F5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8" name="TextBox 2037">
          <a:extLst>
            <a:ext uri="{FF2B5EF4-FFF2-40B4-BE49-F238E27FC236}">
              <a16:creationId xmlns:a16="http://schemas.microsoft.com/office/drawing/2014/main" id="{00000000-0008-0000-0300-0000F6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9" name="TextBox 2038">
          <a:extLst>
            <a:ext uri="{FF2B5EF4-FFF2-40B4-BE49-F238E27FC236}">
              <a16:creationId xmlns:a16="http://schemas.microsoft.com/office/drawing/2014/main" id="{00000000-0008-0000-0300-0000F7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0" name="TextBox 2039">
          <a:extLst>
            <a:ext uri="{FF2B5EF4-FFF2-40B4-BE49-F238E27FC236}">
              <a16:creationId xmlns:a16="http://schemas.microsoft.com/office/drawing/2014/main" id="{00000000-0008-0000-0300-0000F8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1" name="TextBox 2040">
          <a:extLst>
            <a:ext uri="{FF2B5EF4-FFF2-40B4-BE49-F238E27FC236}">
              <a16:creationId xmlns:a16="http://schemas.microsoft.com/office/drawing/2014/main" id="{00000000-0008-0000-0300-0000F9070000}"/>
            </a:ext>
          </a:extLst>
        </xdr:cNvPr>
        <xdr:cNvSpPr txBox="1"/>
      </xdr:nvSpPr>
      <xdr:spPr>
        <a:xfrm>
          <a:off x="6353175" y="444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2" name="TextBox 2041">
          <a:extLst>
            <a:ext uri="{FF2B5EF4-FFF2-40B4-BE49-F238E27FC236}">
              <a16:creationId xmlns:a16="http://schemas.microsoft.com/office/drawing/2014/main" id="{00000000-0008-0000-0300-0000FA07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3" name="TextBox 2042">
          <a:extLst>
            <a:ext uri="{FF2B5EF4-FFF2-40B4-BE49-F238E27FC236}">
              <a16:creationId xmlns:a16="http://schemas.microsoft.com/office/drawing/2014/main" id="{00000000-0008-0000-0300-0000FB07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4" name="TextBox 2043">
          <a:extLst>
            <a:ext uri="{FF2B5EF4-FFF2-40B4-BE49-F238E27FC236}">
              <a16:creationId xmlns:a16="http://schemas.microsoft.com/office/drawing/2014/main" id="{00000000-0008-0000-0300-0000FC07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5" name="TextBox 2044">
          <a:extLst>
            <a:ext uri="{FF2B5EF4-FFF2-40B4-BE49-F238E27FC236}">
              <a16:creationId xmlns:a16="http://schemas.microsoft.com/office/drawing/2014/main" id="{00000000-0008-0000-0300-0000FD07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6" name="TextBox 2045">
          <a:extLst>
            <a:ext uri="{FF2B5EF4-FFF2-40B4-BE49-F238E27FC236}">
              <a16:creationId xmlns:a16="http://schemas.microsoft.com/office/drawing/2014/main" id="{00000000-0008-0000-0300-0000FE07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7" name="TextBox 2046">
          <a:extLst>
            <a:ext uri="{FF2B5EF4-FFF2-40B4-BE49-F238E27FC236}">
              <a16:creationId xmlns:a16="http://schemas.microsoft.com/office/drawing/2014/main" id="{00000000-0008-0000-0300-0000FF07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8" name="TextBox 2047">
          <a:extLst>
            <a:ext uri="{FF2B5EF4-FFF2-40B4-BE49-F238E27FC236}">
              <a16:creationId xmlns:a16="http://schemas.microsoft.com/office/drawing/2014/main" id="{00000000-0008-0000-0300-000000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9" name="TextBox 2048">
          <a:extLst>
            <a:ext uri="{FF2B5EF4-FFF2-40B4-BE49-F238E27FC236}">
              <a16:creationId xmlns:a16="http://schemas.microsoft.com/office/drawing/2014/main" id="{00000000-0008-0000-0300-000001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0" name="TextBox 2049">
          <a:extLst>
            <a:ext uri="{FF2B5EF4-FFF2-40B4-BE49-F238E27FC236}">
              <a16:creationId xmlns:a16="http://schemas.microsoft.com/office/drawing/2014/main" id="{00000000-0008-0000-0300-000002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1" name="TextBox 2050">
          <a:extLst>
            <a:ext uri="{FF2B5EF4-FFF2-40B4-BE49-F238E27FC236}">
              <a16:creationId xmlns:a16="http://schemas.microsoft.com/office/drawing/2014/main" id="{00000000-0008-0000-0300-000003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2" name="TextBox 2051">
          <a:extLst>
            <a:ext uri="{FF2B5EF4-FFF2-40B4-BE49-F238E27FC236}">
              <a16:creationId xmlns:a16="http://schemas.microsoft.com/office/drawing/2014/main" id="{00000000-0008-0000-0300-000004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3" name="TextBox 2052">
          <a:extLst>
            <a:ext uri="{FF2B5EF4-FFF2-40B4-BE49-F238E27FC236}">
              <a16:creationId xmlns:a16="http://schemas.microsoft.com/office/drawing/2014/main" id="{00000000-0008-0000-0300-000005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4" name="TextBox 2053">
          <a:extLst>
            <a:ext uri="{FF2B5EF4-FFF2-40B4-BE49-F238E27FC236}">
              <a16:creationId xmlns:a16="http://schemas.microsoft.com/office/drawing/2014/main" id="{00000000-0008-0000-0300-000006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5" name="TextBox 2054">
          <a:extLst>
            <a:ext uri="{FF2B5EF4-FFF2-40B4-BE49-F238E27FC236}">
              <a16:creationId xmlns:a16="http://schemas.microsoft.com/office/drawing/2014/main" id="{00000000-0008-0000-0300-000007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6" name="TextBox 2055">
          <a:extLst>
            <a:ext uri="{FF2B5EF4-FFF2-40B4-BE49-F238E27FC236}">
              <a16:creationId xmlns:a16="http://schemas.microsoft.com/office/drawing/2014/main" id="{00000000-0008-0000-0300-000008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7" name="TextBox 2056">
          <a:extLst>
            <a:ext uri="{FF2B5EF4-FFF2-40B4-BE49-F238E27FC236}">
              <a16:creationId xmlns:a16="http://schemas.microsoft.com/office/drawing/2014/main" id="{00000000-0008-0000-0300-000009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8" name="TextBox 2057">
          <a:extLst>
            <a:ext uri="{FF2B5EF4-FFF2-40B4-BE49-F238E27FC236}">
              <a16:creationId xmlns:a16="http://schemas.microsoft.com/office/drawing/2014/main" id="{00000000-0008-0000-0300-00000A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9" name="TextBox 2058">
          <a:extLst>
            <a:ext uri="{FF2B5EF4-FFF2-40B4-BE49-F238E27FC236}">
              <a16:creationId xmlns:a16="http://schemas.microsoft.com/office/drawing/2014/main" id="{00000000-0008-0000-0300-00000B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0" name="TextBox 2059">
          <a:extLst>
            <a:ext uri="{FF2B5EF4-FFF2-40B4-BE49-F238E27FC236}">
              <a16:creationId xmlns:a16="http://schemas.microsoft.com/office/drawing/2014/main" id="{00000000-0008-0000-0300-00000C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1" name="TextBox 2060">
          <a:extLst>
            <a:ext uri="{FF2B5EF4-FFF2-40B4-BE49-F238E27FC236}">
              <a16:creationId xmlns:a16="http://schemas.microsoft.com/office/drawing/2014/main" id="{00000000-0008-0000-0300-00000D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2" name="TextBox 2061">
          <a:extLst>
            <a:ext uri="{FF2B5EF4-FFF2-40B4-BE49-F238E27FC236}">
              <a16:creationId xmlns:a16="http://schemas.microsoft.com/office/drawing/2014/main" id="{00000000-0008-0000-0300-00000E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3" name="TextBox 2062">
          <a:extLst>
            <a:ext uri="{FF2B5EF4-FFF2-40B4-BE49-F238E27FC236}">
              <a16:creationId xmlns:a16="http://schemas.microsoft.com/office/drawing/2014/main" id="{00000000-0008-0000-0300-00000F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4" name="TextBox 2063">
          <a:extLst>
            <a:ext uri="{FF2B5EF4-FFF2-40B4-BE49-F238E27FC236}">
              <a16:creationId xmlns:a16="http://schemas.microsoft.com/office/drawing/2014/main" id="{00000000-0008-0000-0300-000010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5" name="TextBox 2064">
          <a:extLst>
            <a:ext uri="{FF2B5EF4-FFF2-40B4-BE49-F238E27FC236}">
              <a16:creationId xmlns:a16="http://schemas.microsoft.com/office/drawing/2014/main" id="{00000000-0008-0000-0300-000011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6" name="TextBox 2065">
          <a:extLst>
            <a:ext uri="{FF2B5EF4-FFF2-40B4-BE49-F238E27FC236}">
              <a16:creationId xmlns:a16="http://schemas.microsoft.com/office/drawing/2014/main" id="{00000000-0008-0000-0300-000012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7" name="TextBox 2066">
          <a:extLst>
            <a:ext uri="{FF2B5EF4-FFF2-40B4-BE49-F238E27FC236}">
              <a16:creationId xmlns:a16="http://schemas.microsoft.com/office/drawing/2014/main" id="{00000000-0008-0000-0300-000013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8" name="TextBox 2067">
          <a:extLst>
            <a:ext uri="{FF2B5EF4-FFF2-40B4-BE49-F238E27FC236}">
              <a16:creationId xmlns:a16="http://schemas.microsoft.com/office/drawing/2014/main" id="{00000000-0008-0000-0300-000014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9" name="TextBox 2068">
          <a:extLst>
            <a:ext uri="{FF2B5EF4-FFF2-40B4-BE49-F238E27FC236}">
              <a16:creationId xmlns:a16="http://schemas.microsoft.com/office/drawing/2014/main" id="{00000000-0008-0000-0300-000015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0" name="TextBox 2069">
          <a:extLst>
            <a:ext uri="{FF2B5EF4-FFF2-40B4-BE49-F238E27FC236}">
              <a16:creationId xmlns:a16="http://schemas.microsoft.com/office/drawing/2014/main" id="{00000000-0008-0000-0300-000016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1" name="TextBox 2070">
          <a:extLst>
            <a:ext uri="{FF2B5EF4-FFF2-40B4-BE49-F238E27FC236}">
              <a16:creationId xmlns:a16="http://schemas.microsoft.com/office/drawing/2014/main" id="{00000000-0008-0000-0300-000017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2" name="TextBox 2071">
          <a:extLst>
            <a:ext uri="{FF2B5EF4-FFF2-40B4-BE49-F238E27FC236}">
              <a16:creationId xmlns:a16="http://schemas.microsoft.com/office/drawing/2014/main" id="{00000000-0008-0000-0300-000018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3" name="TextBox 2072">
          <a:extLst>
            <a:ext uri="{FF2B5EF4-FFF2-40B4-BE49-F238E27FC236}">
              <a16:creationId xmlns:a16="http://schemas.microsoft.com/office/drawing/2014/main" id="{00000000-0008-0000-0300-000019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4" name="TextBox 2073">
          <a:extLst>
            <a:ext uri="{FF2B5EF4-FFF2-40B4-BE49-F238E27FC236}">
              <a16:creationId xmlns:a16="http://schemas.microsoft.com/office/drawing/2014/main" id="{00000000-0008-0000-0300-00001A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5" name="TextBox 2074">
          <a:extLst>
            <a:ext uri="{FF2B5EF4-FFF2-40B4-BE49-F238E27FC236}">
              <a16:creationId xmlns:a16="http://schemas.microsoft.com/office/drawing/2014/main" id="{00000000-0008-0000-0300-00001B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6" name="TextBox 2075">
          <a:extLst>
            <a:ext uri="{FF2B5EF4-FFF2-40B4-BE49-F238E27FC236}">
              <a16:creationId xmlns:a16="http://schemas.microsoft.com/office/drawing/2014/main" id="{00000000-0008-0000-0300-00001C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7" name="TextBox 2076">
          <a:extLst>
            <a:ext uri="{FF2B5EF4-FFF2-40B4-BE49-F238E27FC236}">
              <a16:creationId xmlns:a16="http://schemas.microsoft.com/office/drawing/2014/main" id="{00000000-0008-0000-0300-00001D080000}"/>
            </a:ext>
          </a:extLst>
        </xdr:cNvPr>
        <xdr:cNvSpPr txBox="1"/>
      </xdr:nvSpPr>
      <xdr:spPr>
        <a:xfrm>
          <a:off x="6353175" y="446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8" name="TextBox 2077">
          <a:extLst>
            <a:ext uri="{FF2B5EF4-FFF2-40B4-BE49-F238E27FC236}">
              <a16:creationId xmlns:a16="http://schemas.microsoft.com/office/drawing/2014/main" id="{00000000-0008-0000-0300-00001E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9" name="TextBox 2078">
          <a:extLst>
            <a:ext uri="{FF2B5EF4-FFF2-40B4-BE49-F238E27FC236}">
              <a16:creationId xmlns:a16="http://schemas.microsoft.com/office/drawing/2014/main" id="{00000000-0008-0000-0300-00001F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0" name="TextBox 2079">
          <a:extLst>
            <a:ext uri="{FF2B5EF4-FFF2-40B4-BE49-F238E27FC236}">
              <a16:creationId xmlns:a16="http://schemas.microsoft.com/office/drawing/2014/main" id="{00000000-0008-0000-0300-000020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1" name="TextBox 2080">
          <a:extLst>
            <a:ext uri="{FF2B5EF4-FFF2-40B4-BE49-F238E27FC236}">
              <a16:creationId xmlns:a16="http://schemas.microsoft.com/office/drawing/2014/main" id="{00000000-0008-0000-0300-000021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2" name="TextBox 2081">
          <a:extLst>
            <a:ext uri="{FF2B5EF4-FFF2-40B4-BE49-F238E27FC236}">
              <a16:creationId xmlns:a16="http://schemas.microsoft.com/office/drawing/2014/main" id="{00000000-0008-0000-0300-000022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3" name="TextBox 2082">
          <a:extLst>
            <a:ext uri="{FF2B5EF4-FFF2-40B4-BE49-F238E27FC236}">
              <a16:creationId xmlns:a16="http://schemas.microsoft.com/office/drawing/2014/main" id="{00000000-0008-0000-0300-000023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4" name="TextBox 2083">
          <a:extLst>
            <a:ext uri="{FF2B5EF4-FFF2-40B4-BE49-F238E27FC236}">
              <a16:creationId xmlns:a16="http://schemas.microsoft.com/office/drawing/2014/main" id="{00000000-0008-0000-0300-000024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5" name="TextBox 2084">
          <a:extLst>
            <a:ext uri="{FF2B5EF4-FFF2-40B4-BE49-F238E27FC236}">
              <a16:creationId xmlns:a16="http://schemas.microsoft.com/office/drawing/2014/main" id="{00000000-0008-0000-0300-000025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6" name="TextBox 2085">
          <a:extLst>
            <a:ext uri="{FF2B5EF4-FFF2-40B4-BE49-F238E27FC236}">
              <a16:creationId xmlns:a16="http://schemas.microsoft.com/office/drawing/2014/main" id="{00000000-0008-0000-0300-000026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7" name="TextBox 2086">
          <a:extLst>
            <a:ext uri="{FF2B5EF4-FFF2-40B4-BE49-F238E27FC236}">
              <a16:creationId xmlns:a16="http://schemas.microsoft.com/office/drawing/2014/main" id="{00000000-0008-0000-0300-000027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8" name="TextBox 2087">
          <a:extLst>
            <a:ext uri="{FF2B5EF4-FFF2-40B4-BE49-F238E27FC236}">
              <a16:creationId xmlns:a16="http://schemas.microsoft.com/office/drawing/2014/main" id="{00000000-0008-0000-0300-000028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9" name="TextBox 2088">
          <a:extLst>
            <a:ext uri="{FF2B5EF4-FFF2-40B4-BE49-F238E27FC236}">
              <a16:creationId xmlns:a16="http://schemas.microsoft.com/office/drawing/2014/main" id="{00000000-0008-0000-0300-000029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0" name="TextBox 2089">
          <a:extLst>
            <a:ext uri="{FF2B5EF4-FFF2-40B4-BE49-F238E27FC236}">
              <a16:creationId xmlns:a16="http://schemas.microsoft.com/office/drawing/2014/main" id="{00000000-0008-0000-0300-00002A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1" name="TextBox 2090">
          <a:extLst>
            <a:ext uri="{FF2B5EF4-FFF2-40B4-BE49-F238E27FC236}">
              <a16:creationId xmlns:a16="http://schemas.microsoft.com/office/drawing/2014/main" id="{00000000-0008-0000-0300-00002B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2" name="TextBox 2091">
          <a:extLst>
            <a:ext uri="{FF2B5EF4-FFF2-40B4-BE49-F238E27FC236}">
              <a16:creationId xmlns:a16="http://schemas.microsoft.com/office/drawing/2014/main" id="{00000000-0008-0000-0300-00002C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3" name="TextBox 2092">
          <a:extLst>
            <a:ext uri="{FF2B5EF4-FFF2-40B4-BE49-F238E27FC236}">
              <a16:creationId xmlns:a16="http://schemas.microsoft.com/office/drawing/2014/main" id="{00000000-0008-0000-0300-00002D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4" name="TextBox 2093">
          <a:extLst>
            <a:ext uri="{FF2B5EF4-FFF2-40B4-BE49-F238E27FC236}">
              <a16:creationId xmlns:a16="http://schemas.microsoft.com/office/drawing/2014/main" id="{00000000-0008-0000-0300-00002E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5" name="TextBox 2094">
          <a:extLst>
            <a:ext uri="{FF2B5EF4-FFF2-40B4-BE49-F238E27FC236}">
              <a16:creationId xmlns:a16="http://schemas.microsoft.com/office/drawing/2014/main" id="{00000000-0008-0000-0300-00002F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6" name="TextBox 2095">
          <a:extLst>
            <a:ext uri="{FF2B5EF4-FFF2-40B4-BE49-F238E27FC236}">
              <a16:creationId xmlns:a16="http://schemas.microsoft.com/office/drawing/2014/main" id="{00000000-0008-0000-0300-000030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7" name="TextBox 2096">
          <a:extLst>
            <a:ext uri="{FF2B5EF4-FFF2-40B4-BE49-F238E27FC236}">
              <a16:creationId xmlns:a16="http://schemas.microsoft.com/office/drawing/2014/main" id="{00000000-0008-0000-0300-000031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8" name="TextBox 2097">
          <a:extLst>
            <a:ext uri="{FF2B5EF4-FFF2-40B4-BE49-F238E27FC236}">
              <a16:creationId xmlns:a16="http://schemas.microsoft.com/office/drawing/2014/main" id="{00000000-0008-0000-0300-000032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9" name="TextBox 2098">
          <a:extLst>
            <a:ext uri="{FF2B5EF4-FFF2-40B4-BE49-F238E27FC236}">
              <a16:creationId xmlns:a16="http://schemas.microsoft.com/office/drawing/2014/main" id="{00000000-0008-0000-0300-000033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0" name="TextBox 2099">
          <a:extLst>
            <a:ext uri="{FF2B5EF4-FFF2-40B4-BE49-F238E27FC236}">
              <a16:creationId xmlns:a16="http://schemas.microsoft.com/office/drawing/2014/main" id="{00000000-0008-0000-0300-000034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1" name="TextBox 2100">
          <a:extLst>
            <a:ext uri="{FF2B5EF4-FFF2-40B4-BE49-F238E27FC236}">
              <a16:creationId xmlns:a16="http://schemas.microsoft.com/office/drawing/2014/main" id="{00000000-0008-0000-0300-000035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2" name="TextBox 2101">
          <a:extLst>
            <a:ext uri="{FF2B5EF4-FFF2-40B4-BE49-F238E27FC236}">
              <a16:creationId xmlns:a16="http://schemas.microsoft.com/office/drawing/2014/main" id="{00000000-0008-0000-0300-000036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3" name="TextBox 2102">
          <a:extLst>
            <a:ext uri="{FF2B5EF4-FFF2-40B4-BE49-F238E27FC236}">
              <a16:creationId xmlns:a16="http://schemas.microsoft.com/office/drawing/2014/main" id="{00000000-0008-0000-0300-000037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4" name="TextBox 2103">
          <a:extLst>
            <a:ext uri="{FF2B5EF4-FFF2-40B4-BE49-F238E27FC236}">
              <a16:creationId xmlns:a16="http://schemas.microsoft.com/office/drawing/2014/main" id="{00000000-0008-0000-0300-000038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5" name="TextBox 2104">
          <a:extLst>
            <a:ext uri="{FF2B5EF4-FFF2-40B4-BE49-F238E27FC236}">
              <a16:creationId xmlns:a16="http://schemas.microsoft.com/office/drawing/2014/main" id="{00000000-0008-0000-0300-000039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6" name="TextBox 2105">
          <a:extLst>
            <a:ext uri="{FF2B5EF4-FFF2-40B4-BE49-F238E27FC236}">
              <a16:creationId xmlns:a16="http://schemas.microsoft.com/office/drawing/2014/main" id="{00000000-0008-0000-0300-00003A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7" name="TextBox 2106">
          <a:extLst>
            <a:ext uri="{FF2B5EF4-FFF2-40B4-BE49-F238E27FC236}">
              <a16:creationId xmlns:a16="http://schemas.microsoft.com/office/drawing/2014/main" id="{00000000-0008-0000-0300-00003B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8" name="TextBox 2107">
          <a:extLst>
            <a:ext uri="{FF2B5EF4-FFF2-40B4-BE49-F238E27FC236}">
              <a16:creationId xmlns:a16="http://schemas.microsoft.com/office/drawing/2014/main" id="{00000000-0008-0000-0300-00003C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9" name="TextBox 2108">
          <a:extLst>
            <a:ext uri="{FF2B5EF4-FFF2-40B4-BE49-F238E27FC236}">
              <a16:creationId xmlns:a16="http://schemas.microsoft.com/office/drawing/2014/main" id="{00000000-0008-0000-0300-00003D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0" name="TextBox 2109">
          <a:extLst>
            <a:ext uri="{FF2B5EF4-FFF2-40B4-BE49-F238E27FC236}">
              <a16:creationId xmlns:a16="http://schemas.microsoft.com/office/drawing/2014/main" id="{00000000-0008-0000-0300-00003E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1" name="TextBox 2110">
          <a:extLst>
            <a:ext uri="{FF2B5EF4-FFF2-40B4-BE49-F238E27FC236}">
              <a16:creationId xmlns:a16="http://schemas.microsoft.com/office/drawing/2014/main" id="{00000000-0008-0000-0300-00003F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2" name="TextBox 2111">
          <a:extLst>
            <a:ext uri="{FF2B5EF4-FFF2-40B4-BE49-F238E27FC236}">
              <a16:creationId xmlns:a16="http://schemas.microsoft.com/office/drawing/2014/main" id="{00000000-0008-0000-0300-000040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3" name="TextBox 2112">
          <a:extLst>
            <a:ext uri="{FF2B5EF4-FFF2-40B4-BE49-F238E27FC236}">
              <a16:creationId xmlns:a16="http://schemas.microsoft.com/office/drawing/2014/main" id="{00000000-0008-0000-0300-000041080000}"/>
            </a:ext>
          </a:extLst>
        </xdr:cNvPr>
        <xdr:cNvSpPr txBox="1"/>
      </xdr:nvSpPr>
      <xdr:spPr>
        <a:xfrm>
          <a:off x="63531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4" name="TextBox 2113">
          <a:extLst>
            <a:ext uri="{FF2B5EF4-FFF2-40B4-BE49-F238E27FC236}">
              <a16:creationId xmlns:a16="http://schemas.microsoft.com/office/drawing/2014/main" id="{00000000-0008-0000-0300-000042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5" name="TextBox 2114">
          <a:extLst>
            <a:ext uri="{FF2B5EF4-FFF2-40B4-BE49-F238E27FC236}">
              <a16:creationId xmlns:a16="http://schemas.microsoft.com/office/drawing/2014/main" id="{00000000-0008-0000-0300-000043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6" name="TextBox 2115">
          <a:extLst>
            <a:ext uri="{FF2B5EF4-FFF2-40B4-BE49-F238E27FC236}">
              <a16:creationId xmlns:a16="http://schemas.microsoft.com/office/drawing/2014/main" id="{00000000-0008-0000-0300-000044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7" name="TextBox 2116">
          <a:extLst>
            <a:ext uri="{FF2B5EF4-FFF2-40B4-BE49-F238E27FC236}">
              <a16:creationId xmlns:a16="http://schemas.microsoft.com/office/drawing/2014/main" id="{00000000-0008-0000-0300-000045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8" name="TextBox 2117">
          <a:extLst>
            <a:ext uri="{FF2B5EF4-FFF2-40B4-BE49-F238E27FC236}">
              <a16:creationId xmlns:a16="http://schemas.microsoft.com/office/drawing/2014/main" id="{00000000-0008-0000-0300-000046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9" name="TextBox 2118">
          <a:extLst>
            <a:ext uri="{FF2B5EF4-FFF2-40B4-BE49-F238E27FC236}">
              <a16:creationId xmlns:a16="http://schemas.microsoft.com/office/drawing/2014/main" id="{00000000-0008-0000-0300-000047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0" name="TextBox 2119">
          <a:extLst>
            <a:ext uri="{FF2B5EF4-FFF2-40B4-BE49-F238E27FC236}">
              <a16:creationId xmlns:a16="http://schemas.microsoft.com/office/drawing/2014/main" id="{00000000-0008-0000-0300-000048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1" name="TextBox 2120">
          <a:extLst>
            <a:ext uri="{FF2B5EF4-FFF2-40B4-BE49-F238E27FC236}">
              <a16:creationId xmlns:a16="http://schemas.microsoft.com/office/drawing/2014/main" id="{00000000-0008-0000-0300-000049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2" name="TextBox 2121">
          <a:extLst>
            <a:ext uri="{FF2B5EF4-FFF2-40B4-BE49-F238E27FC236}">
              <a16:creationId xmlns:a16="http://schemas.microsoft.com/office/drawing/2014/main" id="{00000000-0008-0000-0300-00004A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3" name="TextBox 2122">
          <a:extLst>
            <a:ext uri="{FF2B5EF4-FFF2-40B4-BE49-F238E27FC236}">
              <a16:creationId xmlns:a16="http://schemas.microsoft.com/office/drawing/2014/main" id="{00000000-0008-0000-0300-00004B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4" name="TextBox 2123">
          <a:extLst>
            <a:ext uri="{FF2B5EF4-FFF2-40B4-BE49-F238E27FC236}">
              <a16:creationId xmlns:a16="http://schemas.microsoft.com/office/drawing/2014/main" id="{00000000-0008-0000-0300-00004C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5" name="TextBox 2124">
          <a:extLst>
            <a:ext uri="{FF2B5EF4-FFF2-40B4-BE49-F238E27FC236}">
              <a16:creationId xmlns:a16="http://schemas.microsoft.com/office/drawing/2014/main" id="{00000000-0008-0000-0300-00004D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6" name="TextBox 2125">
          <a:extLst>
            <a:ext uri="{FF2B5EF4-FFF2-40B4-BE49-F238E27FC236}">
              <a16:creationId xmlns:a16="http://schemas.microsoft.com/office/drawing/2014/main" id="{00000000-0008-0000-0300-00004E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7" name="TextBox 2126">
          <a:extLst>
            <a:ext uri="{FF2B5EF4-FFF2-40B4-BE49-F238E27FC236}">
              <a16:creationId xmlns:a16="http://schemas.microsoft.com/office/drawing/2014/main" id="{00000000-0008-0000-0300-00004F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8" name="TextBox 2127">
          <a:extLst>
            <a:ext uri="{FF2B5EF4-FFF2-40B4-BE49-F238E27FC236}">
              <a16:creationId xmlns:a16="http://schemas.microsoft.com/office/drawing/2014/main" id="{00000000-0008-0000-0300-000050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9" name="TextBox 2128">
          <a:extLst>
            <a:ext uri="{FF2B5EF4-FFF2-40B4-BE49-F238E27FC236}">
              <a16:creationId xmlns:a16="http://schemas.microsoft.com/office/drawing/2014/main" id="{00000000-0008-0000-0300-000051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0" name="TextBox 2129">
          <a:extLst>
            <a:ext uri="{FF2B5EF4-FFF2-40B4-BE49-F238E27FC236}">
              <a16:creationId xmlns:a16="http://schemas.microsoft.com/office/drawing/2014/main" id="{00000000-0008-0000-0300-000052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1" name="TextBox 2130">
          <a:extLst>
            <a:ext uri="{FF2B5EF4-FFF2-40B4-BE49-F238E27FC236}">
              <a16:creationId xmlns:a16="http://schemas.microsoft.com/office/drawing/2014/main" id="{00000000-0008-0000-0300-000053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2" name="TextBox 2131">
          <a:extLst>
            <a:ext uri="{FF2B5EF4-FFF2-40B4-BE49-F238E27FC236}">
              <a16:creationId xmlns:a16="http://schemas.microsoft.com/office/drawing/2014/main" id="{00000000-0008-0000-0300-000054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3" name="TextBox 2132">
          <a:extLst>
            <a:ext uri="{FF2B5EF4-FFF2-40B4-BE49-F238E27FC236}">
              <a16:creationId xmlns:a16="http://schemas.microsoft.com/office/drawing/2014/main" id="{00000000-0008-0000-0300-000055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4" name="TextBox 2133">
          <a:extLst>
            <a:ext uri="{FF2B5EF4-FFF2-40B4-BE49-F238E27FC236}">
              <a16:creationId xmlns:a16="http://schemas.microsoft.com/office/drawing/2014/main" id="{00000000-0008-0000-0300-000056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5" name="TextBox 2134">
          <a:extLst>
            <a:ext uri="{FF2B5EF4-FFF2-40B4-BE49-F238E27FC236}">
              <a16:creationId xmlns:a16="http://schemas.microsoft.com/office/drawing/2014/main" id="{00000000-0008-0000-0300-000057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6" name="TextBox 2135">
          <a:extLst>
            <a:ext uri="{FF2B5EF4-FFF2-40B4-BE49-F238E27FC236}">
              <a16:creationId xmlns:a16="http://schemas.microsoft.com/office/drawing/2014/main" id="{00000000-0008-0000-0300-000058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7" name="TextBox 2136">
          <a:extLst>
            <a:ext uri="{FF2B5EF4-FFF2-40B4-BE49-F238E27FC236}">
              <a16:creationId xmlns:a16="http://schemas.microsoft.com/office/drawing/2014/main" id="{00000000-0008-0000-0300-000059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8" name="TextBox 2137">
          <a:extLst>
            <a:ext uri="{FF2B5EF4-FFF2-40B4-BE49-F238E27FC236}">
              <a16:creationId xmlns:a16="http://schemas.microsoft.com/office/drawing/2014/main" id="{00000000-0008-0000-0300-00005A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9" name="TextBox 2138">
          <a:extLst>
            <a:ext uri="{FF2B5EF4-FFF2-40B4-BE49-F238E27FC236}">
              <a16:creationId xmlns:a16="http://schemas.microsoft.com/office/drawing/2014/main" id="{00000000-0008-0000-0300-00005B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0" name="TextBox 2139">
          <a:extLst>
            <a:ext uri="{FF2B5EF4-FFF2-40B4-BE49-F238E27FC236}">
              <a16:creationId xmlns:a16="http://schemas.microsoft.com/office/drawing/2014/main" id="{00000000-0008-0000-0300-00005C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1" name="TextBox 2140">
          <a:extLst>
            <a:ext uri="{FF2B5EF4-FFF2-40B4-BE49-F238E27FC236}">
              <a16:creationId xmlns:a16="http://schemas.microsoft.com/office/drawing/2014/main" id="{00000000-0008-0000-0300-00005D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2" name="TextBox 2141">
          <a:extLst>
            <a:ext uri="{FF2B5EF4-FFF2-40B4-BE49-F238E27FC236}">
              <a16:creationId xmlns:a16="http://schemas.microsoft.com/office/drawing/2014/main" id="{00000000-0008-0000-0300-00005E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3" name="TextBox 2142">
          <a:extLst>
            <a:ext uri="{FF2B5EF4-FFF2-40B4-BE49-F238E27FC236}">
              <a16:creationId xmlns:a16="http://schemas.microsoft.com/office/drawing/2014/main" id="{00000000-0008-0000-0300-00005F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4" name="TextBox 2143">
          <a:extLst>
            <a:ext uri="{FF2B5EF4-FFF2-40B4-BE49-F238E27FC236}">
              <a16:creationId xmlns:a16="http://schemas.microsoft.com/office/drawing/2014/main" id="{00000000-0008-0000-0300-000060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5" name="TextBox 2144">
          <a:extLst>
            <a:ext uri="{FF2B5EF4-FFF2-40B4-BE49-F238E27FC236}">
              <a16:creationId xmlns:a16="http://schemas.microsoft.com/office/drawing/2014/main" id="{00000000-0008-0000-0300-000061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6" name="TextBox 2145">
          <a:extLst>
            <a:ext uri="{FF2B5EF4-FFF2-40B4-BE49-F238E27FC236}">
              <a16:creationId xmlns:a16="http://schemas.microsoft.com/office/drawing/2014/main" id="{00000000-0008-0000-0300-000062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7" name="TextBox 2146">
          <a:extLst>
            <a:ext uri="{FF2B5EF4-FFF2-40B4-BE49-F238E27FC236}">
              <a16:creationId xmlns:a16="http://schemas.microsoft.com/office/drawing/2014/main" id="{00000000-0008-0000-0300-000063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8" name="TextBox 2147">
          <a:extLst>
            <a:ext uri="{FF2B5EF4-FFF2-40B4-BE49-F238E27FC236}">
              <a16:creationId xmlns:a16="http://schemas.microsoft.com/office/drawing/2014/main" id="{00000000-0008-0000-0300-000064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9" name="TextBox 2148">
          <a:extLst>
            <a:ext uri="{FF2B5EF4-FFF2-40B4-BE49-F238E27FC236}">
              <a16:creationId xmlns:a16="http://schemas.microsoft.com/office/drawing/2014/main" id="{00000000-0008-0000-0300-000065080000}"/>
            </a:ext>
          </a:extLst>
        </xdr:cNvPr>
        <xdr:cNvSpPr txBox="1"/>
      </xdr:nvSpPr>
      <xdr:spPr>
        <a:xfrm>
          <a:off x="6353175" y="450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0" name="TextBox 2149">
          <a:extLst>
            <a:ext uri="{FF2B5EF4-FFF2-40B4-BE49-F238E27FC236}">
              <a16:creationId xmlns:a16="http://schemas.microsoft.com/office/drawing/2014/main" id="{00000000-0008-0000-0300-000066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1" name="TextBox 2150">
          <a:extLst>
            <a:ext uri="{FF2B5EF4-FFF2-40B4-BE49-F238E27FC236}">
              <a16:creationId xmlns:a16="http://schemas.microsoft.com/office/drawing/2014/main" id="{00000000-0008-0000-0300-000067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2" name="TextBox 2151">
          <a:extLst>
            <a:ext uri="{FF2B5EF4-FFF2-40B4-BE49-F238E27FC236}">
              <a16:creationId xmlns:a16="http://schemas.microsoft.com/office/drawing/2014/main" id="{00000000-0008-0000-0300-000068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3" name="TextBox 2152">
          <a:extLst>
            <a:ext uri="{FF2B5EF4-FFF2-40B4-BE49-F238E27FC236}">
              <a16:creationId xmlns:a16="http://schemas.microsoft.com/office/drawing/2014/main" id="{00000000-0008-0000-0300-000069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4" name="TextBox 2153">
          <a:extLst>
            <a:ext uri="{FF2B5EF4-FFF2-40B4-BE49-F238E27FC236}">
              <a16:creationId xmlns:a16="http://schemas.microsoft.com/office/drawing/2014/main" id="{00000000-0008-0000-0300-00006A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5" name="TextBox 2154">
          <a:extLst>
            <a:ext uri="{FF2B5EF4-FFF2-40B4-BE49-F238E27FC236}">
              <a16:creationId xmlns:a16="http://schemas.microsoft.com/office/drawing/2014/main" id="{00000000-0008-0000-0300-00006B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6" name="TextBox 2155">
          <a:extLst>
            <a:ext uri="{FF2B5EF4-FFF2-40B4-BE49-F238E27FC236}">
              <a16:creationId xmlns:a16="http://schemas.microsoft.com/office/drawing/2014/main" id="{00000000-0008-0000-0300-00006C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7" name="TextBox 2156">
          <a:extLst>
            <a:ext uri="{FF2B5EF4-FFF2-40B4-BE49-F238E27FC236}">
              <a16:creationId xmlns:a16="http://schemas.microsoft.com/office/drawing/2014/main" id="{00000000-0008-0000-0300-00006D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8" name="TextBox 2157">
          <a:extLst>
            <a:ext uri="{FF2B5EF4-FFF2-40B4-BE49-F238E27FC236}">
              <a16:creationId xmlns:a16="http://schemas.microsoft.com/office/drawing/2014/main" id="{00000000-0008-0000-0300-00006E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9" name="TextBox 2158">
          <a:extLst>
            <a:ext uri="{FF2B5EF4-FFF2-40B4-BE49-F238E27FC236}">
              <a16:creationId xmlns:a16="http://schemas.microsoft.com/office/drawing/2014/main" id="{00000000-0008-0000-0300-00006F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0" name="TextBox 2159">
          <a:extLst>
            <a:ext uri="{FF2B5EF4-FFF2-40B4-BE49-F238E27FC236}">
              <a16:creationId xmlns:a16="http://schemas.microsoft.com/office/drawing/2014/main" id="{00000000-0008-0000-0300-000070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1" name="TextBox 2160">
          <a:extLst>
            <a:ext uri="{FF2B5EF4-FFF2-40B4-BE49-F238E27FC236}">
              <a16:creationId xmlns:a16="http://schemas.microsoft.com/office/drawing/2014/main" id="{00000000-0008-0000-0300-000071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2" name="TextBox 2161">
          <a:extLst>
            <a:ext uri="{FF2B5EF4-FFF2-40B4-BE49-F238E27FC236}">
              <a16:creationId xmlns:a16="http://schemas.microsoft.com/office/drawing/2014/main" id="{00000000-0008-0000-0300-000072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3" name="TextBox 2162">
          <a:extLst>
            <a:ext uri="{FF2B5EF4-FFF2-40B4-BE49-F238E27FC236}">
              <a16:creationId xmlns:a16="http://schemas.microsoft.com/office/drawing/2014/main" id="{00000000-0008-0000-0300-000073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4" name="TextBox 2163">
          <a:extLst>
            <a:ext uri="{FF2B5EF4-FFF2-40B4-BE49-F238E27FC236}">
              <a16:creationId xmlns:a16="http://schemas.microsoft.com/office/drawing/2014/main" id="{00000000-0008-0000-0300-000074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5" name="TextBox 2164">
          <a:extLst>
            <a:ext uri="{FF2B5EF4-FFF2-40B4-BE49-F238E27FC236}">
              <a16:creationId xmlns:a16="http://schemas.microsoft.com/office/drawing/2014/main" id="{00000000-0008-0000-0300-000075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6" name="TextBox 2165">
          <a:extLst>
            <a:ext uri="{FF2B5EF4-FFF2-40B4-BE49-F238E27FC236}">
              <a16:creationId xmlns:a16="http://schemas.microsoft.com/office/drawing/2014/main" id="{00000000-0008-0000-0300-000076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7" name="TextBox 2166">
          <a:extLst>
            <a:ext uri="{FF2B5EF4-FFF2-40B4-BE49-F238E27FC236}">
              <a16:creationId xmlns:a16="http://schemas.microsoft.com/office/drawing/2014/main" id="{00000000-0008-0000-0300-000077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8" name="TextBox 2167">
          <a:extLst>
            <a:ext uri="{FF2B5EF4-FFF2-40B4-BE49-F238E27FC236}">
              <a16:creationId xmlns:a16="http://schemas.microsoft.com/office/drawing/2014/main" id="{00000000-0008-0000-0300-000078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9" name="TextBox 2168">
          <a:extLst>
            <a:ext uri="{FF2B5EF4-FFF2-40B4-BE49-F238E27FC236}">
              <a16:creationId xmlns:a16="http://schemas.microsoft.com/office/drawing/2014/main" id="{00000000-0008-0000-0300-000079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0" name="TextBox 2169">
          <a:extLst>
            <a:ext uri="{FF2B5EF4-FFF2-40B4-BE49-F238E27FC236}">
              <a16:creationId xmlns:a16="http://schemas.microsoft.com/office/drawing/2014/main" id="{00000000-0008-0000-0300-00007A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1" name="TextBox 2170">
          <a:extLst>
            <a:ext uri="{FF2B5EF4-FFF2-40B4-BE49-F238E27FC236}">
              <a16:creationId xmlns:a16="http://schemas.microsoft.com/office/drawing/2014/main" id="{00000000-0008-0000-0300-00007B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2" name="TextBox 2171">
          <a:extLst>
            <a:ext uri="{FF2B5EF4-FFF2-40B4-BE49-F238E27FC236}">
              <a16:creationId xmlns:a16="http://schemas.microsoft.com/office/drawing/2014/main" id="{00000000-0008-0000-0300-00007C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3" name="TextBox 2172">
          <a:extLst>
            <a:ext uri="{FF2B5EF4-FFF2-40B4-BE49-F238E27FC236}">
              <a16:creationId xmlns:a16="http://schemas.microsoft.com/office/drawing/2014/main" id="{00000000-0008-0000-0300-00007D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4" name="TextBox 2173">
          <a:extLst>
            <a:ext uri="{FF2B5EF4-FFF2-40B4-BE49-F238E27FC236}">
              <a16:creationId xmlns:a16="http://schemas.microsoft.com/office/drawing/2014/main" id="{00000000-0008-0000-0300-00007E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5" name="TextBox 2174">
          <a:extLst>
            <a:ext uri="{FF2B5EF4-FFF2-40B4-BE49-F238E27FC236}">
              <a16:creationId xmlns:a16="http://schemas.microsoft.com/office/drawing/2014/main" id="{00000000-0008-0000-0300-00007F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6" name="TextBox 2175">
          <a:extLst>
            <a:ext uri="{FF2B5EF4-FFF2-40B4-BE49-F238E27FC236}">
              <a16:creationId xmlns:a16="http://schemas.microsoft.com/office/drawing/2014/main" id="{00000000-0008-0000-0300-000080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7" name="TextBox 2176">
          <a:extLst>
            <a:ext uri="{FF2B5EF4-FFF2-40B4-BE49-F238E27FC236}">
              <a16:creationId xmlns:a16="http://schemas.microsoft.com/office/drawing/2014/main" id="{00000000-0008-0000-0300-000081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8" name="TextBox 2177">
          <a:extLst>
            <a:ext uri="{FF2B5EF4-FFF2-40B4-BE49-F238E27FC236}">
              <a16:creationId xmlns:a16="http://schemas.microsoft.com/office/drawing/2014/main" id="{00000000-0008-0000-0300-000082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9" name="TextBox 2178">
          <a:extLst>
            <a:ext uri="{FF2B5EF4-FFF2-40B4-BE49-F238E27FC236}">
              <a16:creationId xmlns:a16="http://schemas.microsoft.com/office/drawing/2014/main" id="{00000000-0008-0000-0300-000083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0" name="TextBox 2179">
          <a:extLst>
            <a:ext uri="{FF2B5EF4-FFF2-40B4-BE49-F238E27FC236}">
              <a16:creationId xmlns:a16="http://schemas.microsoft.com/office/drawing/2014/main" id="{00000000-0008-0000-0300-000084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1" name="TextBox 2180">
          <a:extLst>
            <a:ext uri="{FF2B5EF4-FFF2-40B4-BE49-F238E27FC236}">
              <a16:creationId xmlns:a16="http://schemas.microsoft.com/office/drawing/2014/main" id="{00000000-0008-0000-0300-000085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2" name="TextBox 2181">
          <a:extLst>
            <a:ext uri="{FF2B5EF4-FFF2-40B4-BE49-F238E27FC236}">
              <a16:creationId xmlns:a16="http://schemas.microsoft.com/office/drawing/2014/main" id="{00000000-0008-0000-0300-000086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3" name="TextBox 2182">
          <a:extLst>
            <a:ext uri="{FF2B5EF4-FFF2-40B4-BE49-F238E27FC236}">
              <a16:creationId xmlns:a16="http://schemas.microsoft.com/office/drawing/2014/main" id="{00000000-0008-0000-0300-000087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4" name="TextBox 2183">
          <a:extLst>
            <a:ext uri="{FF2B5EF4-FFF2-40B4-BE49-F238E27FC236}">
              <a16:creationId xmlns:a16="http://schemas.microsoft.com/office/drawing/2014/main" id="{00000000-0008-0000-0300-000088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5" name="TextBox 2184">
          <a:extLst>
            <a:ext uri="{FF2B5EF4-FFF2-40B4-BE49-F238E27FC236}">
              <a16:creationId xmlns:a16="http://schemas.microsoft.com/office/drawing/2014/main" id="{00000000-0008-0000-0300-000089080000}"/>
            </a:ext>
          </a:extLst>
        </xdr:cNvPr>
        <xdr:cNvSpPr txBox="1"/>
      </xdr:nvSpPr>
      <xdr:spPr>
        <a:xfrm>
          <a:off x="6353175" y="452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6" name="TextBox 2185">
          <a:extLst>
            <a:ext uri="{FF2B5EF4-FFF2-40B4-BE49-F238E27FC236}">
              <a16:creationId xmlns:a16="http://schemas.microsoft.com/office/drawing/2014/main" id="{00000000-0008-0000-0300-00008A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7" name="TextBox 2186">
          <a:extLst>
            <a:ext uri="{FF2B5EF4-FFF2-40B4-BE49-F238E27FC236}">
              <a16:creationId xmlns:a16="http://schemas.microsoft.com/office/drawing/2014/main" id="{00000000-0008-0000-0300-00008B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8" name="TextBox 2187">
          <a:extLst>
            <a:ext uri="{FF2B5EF4-FFF2-40B4-BE49-F238E27FC236}">
              <a16:creationId xmlns:a16="http://schemas.microsoft.com/office/drawing/2014/main" id="{00000000-0008-0000-0300-00008C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9" name="TextBox 2188">
          <a:extLst>
            <a:ext uri="{FF2B5EF4-FFF2-40B4-BE49-F238E27FC236}">
              <a16:creationId xmlns:a16="http://schemas.microsoft.com/office/drawing/2014/main" id="{00000000-0008-0000-0300-00008D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0" name="TextBox 2189">
          <a:extLst>
            <a:ext uri="{FF2B5EF4-FFF2-40B4-BE49-F238E27FC236}">
              <a16:creationId xmlns:a16="http://schemas.microsoft.com/office/drawing/2014/main" id="{00000000-0008-0000-0300-00008E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1" name="TextBox 2190">
          <a:extLst>
            <a:ext uri="{FF2B5EF4-FFF2-40B4-BE49-F238E27FC236}">
              <a16:creationId xmlns:a16="http://schemas.microsoft.com/office/drawing/2014/main" id="{00000000-0008-0000-0300-00008F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2" name="TextBox 2191">
          <a:extLst>
            <a:ext uri="{FF2B5EF4-FFF2-40B4-BE49-F238E27FC236}">
              <a16:creationId xmlns:a16="http://schemas.microsoft.com/office/drawing/2014/main" id="{00000000-0008-0000-0300-000090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3" name="TextBox 2192">
          <a:extLst>
            <a:ext uri="{FF2B5EF4-FFF2-40B4-BE49-F238E27FC236}">
              <a16:creationId xmlns:a16="http://schemas.microsoft.com/office/drawing/2014/main" id="{00000000-0008-0000-0300-000091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4" name="TextBox 2193">
          <a:extLst>
            <a:ext uri="{FF2B5EF4-FFF2-40B4-BE49-F238E27FC236}">
              <a16:creationId xmlns:a16="http://schemas.microsoft.com/office/drawing/2014/main" id="{00000000-0008-0000-0300-000092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5" name="TextBox 2194">
          <a:extLst>
            <a:ext uri="{FF2B5EF4-FFF2-40B4-BE49-F238E27FC236}">
              <a16:creationId xmlns:a16="http://schemas.microsoft.com/office/drawing/2014/main" id="{00000000-0008-0000-0300-000093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6" name="TextBox 2195">
          <a:extLst>
            <a:ext uri="{FF2B5EF4-FFF2-40B4-BE49-F238E27FC236}">
              <a16:creationId xmlns:a16="http://schemas.microsoft.com/office/drawing/2014/main" id="{00000000-0008-0000-0300-000094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7" name="TextBox 2196">
          <a:extLst>
            <a:ext uri="{FF2B5EF4-FFF2-40B4-BE49-F238E27FC236}">
              <a16:creationId xmlns:a16="http://schemas.microsoft.com/office/drawing/2014/main" id="{00000000-0008-0000-0300-000095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8" name="TextBox 2197">
          <a:extLst>
            <a:ext uri="{FF2B5EF4-FFF2-40B4-BE49-F238E27FC236}">
              <a16:creationId xmlns:a16="http://schemas.microsoft.com/office/drawing/2014/main" id="{00000000-0008-0000-0300-000096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9" name="TextBox 2198">
          <a:extLst>
            <a:ext uri="{FF2B5EF4-FFF2-40B4-BE49-F238E27FC236}">
              <a16:creationId xmlns:a16="http://schemas.microsoft.com/office/drawing/2014/main" id="{00000000-0008-0000-0300-000097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0" name="TextBox 2199">
          <a:extLst>
            <a:ext uri="{FF2B5EF4-FFF2-40B4-BE49-F238E27FC236}">
              <a16:creationId xmlns:a16="http://schemas.microsoft.com/office/drawing/2014/main" id="{00000000-0008-0000-0300-000098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1" name="TextBox 2200">
          <a:extLst>
            <a:ext uri="{FF2B5EF4-FFF2-40B4-BE49-F238E27FC236}">
              <a16:creationId xmlns:a16="http://schemas.microsoft.com/office/drawing/2014/main" id="{00000000-0008-0000-0300-000099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2" name="TextBox 2201">
          <a:extLst>
            <a:ext uri="{FF2B5EF4-FFF2-40B4-BE49-F238E27FC236}">
              <a16:creationId xmlns:a16="http://schemas.microsoft.com/office/drawing/2014/main" id="{00000000-0008-0000-0300-00009A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3" name="TextBox 2202">
          <a:extLst>
            <a:ext uri="{FF2B5EF4-FFF2-40B4-BE49-F238E27FC236}">
              <a16:creationId xmlns:a16="http://schemas.microsoft.com/office/drawing/2014/main" id="{00000000-0008-0000-0300-00009B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4" name="TextBox 2203">
          <a:extLst>
            <a:ext uri="{FF2B5EF4-FFF2-40B4-BE49-F238E27FC236}">
              <a16:creationId xmlns:a16="http://schemas.microsoft.com/office/drawing/2014/main" id="{00000000-0008-0000-0300-00009C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5" name="TextBox 2204">
          <a:extLst>
            <a:ext uri="{FF2B5EF4-FFF2-40B4-BE49-F238E27FC236}">
              <a16:creationId xmlns:a16="http://schemas.microsoft.com/office/drawing/2014/main" id="{00000000-0008-0000-0300-00009D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6" name="TextBox 2205">
          <a:extLst>
            <a:ext uri="{FF2B5EF4-FFF2-40B4-BE49-F238E27FC236}">
              <a16:creationId xmlns:a16="http://schemas.microsoft.com/office/drawing/2014/main" id="{00000000-0008-0000-0300-00009E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7" name="TextBox 2206">
          <a:extLst>
            <a:ext uri="{FF2B5EF4-FFF2-40B4-BE49-F238E27FC236}">
              <a16:creationId xmlns:a16="http://schemas.microsoft.com/office/drawing/2014/main" id="{00000000-0008-0000-0300-00009F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8" name="TextBox 2207">
          <a:extLst>
            <a:ext uri="{FF2B5EF4-FFF2-40B4-BE49-F238E27FC236}">
              <a16:creationId xmlns:a16="http://schemas.microsoft.com/office/drawing/2014/main" id="{00000000-0008-0000-0300-0000A0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9" name="TextBox 2208">
          <a:extLst>
            <a:ext uri="{FF2B5EF4-FFF2-40B4-BE49-F238E27FC236}">
              <a16:creationId xmlns:a16="http://schemas.microsoft.com/office/drawing/2014/main" id="{00000000-0008-0000-0300-0000A1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0" name="TextBox 2209">
          <a:extLst>
            <a:ext uri="{FF2B5EF4-FFF2-40B4-BE49-F238E27FC236}">
              <a16:creationId xmlns:a16="http://schemas.microsoft.com/office/drawing/2014/main" id="{00000000-0008-0000-0300-0000A2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1" name="TextBox 2210">
          <a:extLst>
            <a:ext uri="{FF2B5EF4-FFF2-40B4-BE49-F238E27FC236}">
              <a16:creationId xmlns:a16="http://schemas.microsoft.com/office/drawing/2014/main" id="{00000000-0008-0000-0300-0000A3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2" name="TextBox 2211">
          <a:extLst>
            <a:ext uri="{FF2B5EF4-FFF2-40B4-BE49-F238E27FC236}">
              <a16:creationId xmlns:a16="http://schemas.microsoft.com/office/drawing/2014/main" id="{00000000-0008-0000-0300-0000A4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3" name="TextBox 2212">
          <a:extLst>
            <a:ext uri="{FF2B5EF4-FFF2-40B4-BE49-F238E27FC236}">
              <a16:creationId xmlns:a16="http://schemas.microsoft.com/office/drawing/2014/main" id="{00000000-0008-0000-0300-0000A5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4" name="TextBox 2213">
          <a:extLst>
            <a:ext uri="{FF2B5EF4-FFF2-40B4-BE49-F238E27FC236}">
              <a16:creationId xmlns:a16="http://schemas.microsoft.com/office/drawing/2014/main" id="{00000000-0008-0000-0300-0000A6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5" name="TextBox 2214">
          <a:extLst>
            <a:ext uri="{FF2B5EF4-FFF2-40B4-BE49-F238E27FC236}">
              <a16:creationId xmlns:a16="http://schemas.microsoft.com/office/drawing/2014/main" id="{00000000-0008-0000-0300-0000A7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6" name="TextBox 2215">
          <a:extLst>
            <a:ext uri="{FF2B5EF4-FFF2-40B4-BE49-F238E27FC236}">
              <a16:creationId xmlns:a16="http://schemas.microsoft.com/office/drawing/2014/main" id="{00000000-0008-0000-0300-0000A8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7" name="TextBox 2216">
          <a:extLst>
            <a:ext uri="{FF2B5EF4-FFF2-40B4-BE49-F238E27FC236}">
              <a16:creationId xmlns:a16="http://schemas.microsoft.com/office/drawing/2014/main" id="{00000000-0008-0000-0300-0000A9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8" name="TextBox 2217">
          <a:extLst>
            <a:ext uri="{FF2B5EF4-FFF2-40B4-BE49-F238E27FC236}">
              <a16:creationId xmlns:a16="http://schemas.microsoft.com/office/drawing/2014/main" id="{00000000-0008-0000-0300-0000AA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9" name="TextBox 2218">
          <a:extLst>
            <a:ext uri="{FF2B5EF4-FFF2-40B4-BE49-F238E27FC236}">
              <a16:creationId xmlns:a16="http://schemas.microsoft.com/office/drawing/2014/main" id="{00000000-0008-0000-0300-0000AB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0" name="TextBox 2219">
          <a:extLst>
            <a:ext uri="{FF2B5EF4-FFF2-40B4-BE49-F238E27FC236}">
              <a16:creationId xmlns:a16="http://schemas.microsoft.com/office/drawing/2014/main" id="{00000000-0008-0000-0300-0000AC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1" name="TextBox 2220">
          <a:extLst>
            <a:ext uri="{FF2B5EF4-FFF2-40B4-BE49-F238E27FC236}">
              <a16:creationId xmlns:a16="http://schemas.microsoft.com/office/drawing/2014/main" id="{00000000-0008-0000-0300-0000AD080000}"/>
            </a:ext>
          </a:extLst>
        </xdr:cNvPr>
        <xdr:cNvSpPr txBox="1"/>
      </xdr:nvSpPr>
      <xdr:spPr>
        <a:xfrm>
          <a:off x="6353175" y="453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2" name="TextBox 2221">
          <a:extLst>
            <a:ext uri="{FF2B5EF4-FFF2-40B4-BE49-F238E27FC236}">
              <a16:creationId xmlns:a16="http://schemas.microsoft.com/office/drawing/2014/main" id="{00000000-0008-0000-0300-0000AE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3" name="TextBox 2222">
          <a:extLst>
            <a:ext uri="{FF2B5EF4-FFF2-40B4-BE49-F238E27FC236}">
              <a16:creationId xmlns:a16="http://schemas.microsoft.com/office/drawing/2014/main" id="{00000000-0008-0000-0300-0000AF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4" name="TextBox 2223">
          <a:extLst>
            <a:ext uri="{FF2B5EF4-FFF2-40B4-BE49-F238E27FC236}">
              <a16:creationId xmlns:a16="http://schemas.microsoft.com/office/drawing/2014/main" id="{00000000-0008-0000-0300-0000B0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5" name="TextBox 2224">
          <a:extLst>
            <a:ext uri="{FF2B5EF4-FFF2-40B4-BE49-F238E27FC236}">
              <a16:creationId xmlns:a16="http://schemas.microsoft.com/office/drawing/2014/main" id="{00000000-0008-0000-0300-0000B1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6" name="TextBox 2225">
          <a:extLst>
            <a:ext uri="{FF2B5EF4-FFF2-40B4-BE49-F238E27FC236}">
              <a16:creationId xmlns:a16="http://schemas.microsoft.com/office/drawing/2014/main" id="{00000000-0008-0000-0300-0000B2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7" name="TextBox 2226">
          <a:extLst>
            <a:ext uri="{FF2B5EF4-FFF2-40B4-BE49-F238E27FC236}">
              <a16:creationId xmlns:a16="http://schemas.microsoft.com/office/drawing/2014/main" id="{00000000-0008-0000-0300-0000B3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8" name="TextBox 2227">
          <a:extLst>
            <a:ext uri="{FF2B5EF4-FFF2-40B4-BE49-F238E27FC236}">
              <a16:creationId xmlns:a16="http://schemas.microsoft.com/office/drawing/2014/main" id="{00000000-0008-0000-0300-0000B4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9" name="TextBox 2228">
          <a:extLst>
            <a:ext uri="{FF2B5EF4-FFF2-40B4-BE49-F238E27FC236}">
              <a16:creationId xmlns:a16="http://schemas.microsoft.com/office/drawing/2014/main" id="{00000000-0008-0000-0300-0000B5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0" name="TextBox 2229">
          <a:extLst>
            <a:ext uri="{FF2B5EF4-FFF2-40B4-BE49-F238E27FC236}">
              <a16:creationId xmlns:a16="http://schemas.microsoft.com/office/drawing/2014/main" id="{00000000-0008-0000-0300-0000B6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1" name="TextBox 2230">
          <a:extLst>
            <a:ext uri="{FF2B5EF4-FFF2-40B4-BE49-F238E27FC236}">
              <a16:creationId xmlns:a16="http://schemas.microsoft.com/office/drawing/2014/main" id="{00000000-0008-0000-0300-0000B7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2" name="TextBox 2231">
          <a:extLst>
            <a:ext uri="{FF2B5EF4-FFF2-40B4-BE49-F238E27FC236}">
              <a16:creationId xmlns:a16="http://schemas.microsoft.com/office/drawing/2014/main" id="{00000000-0008-0000-0300-0000B8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3" name="TextBox 2232">
          <a:extLst>
            <a:ext uri="{FF2B5EF4-FFF2-40B4-BE49-F238E27FC236}">
              <a16:creationId xmlns:a16="http://schemas.microsoft.com/office/drawing/2014/main" id="{00000000-0008-0000-0300-0000B9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4" name="TextBox 2233">
          <a:extLst>
            <a:ext uri="{FF2B5EF4-FFF2-40B4-BE49-F238E27FC236}">
              <a16:creationId xmlns:a16="http://schemas.microsoft.com/office/drawing/2014/main" id="{00000000-0008-0000-0300-0000BA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5" name="TextBox 2234">
          <a:extLst>
            <a:ext uri="{FF2B5EF4-FFF2-40B4-BE49-F238E27FC236}">
              <a16:creationId xmlns:a16="http://schemas.microsoft.com/office/drawing/2014/main" id="{00000000-0008-0000-0300-0000BB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6" name="TextBox 2235">
          <a:extLst>
            <a:ext uri="{FF2B5EF4-FFF2-40B4-BE49-F238E27FC236}">
              <a16:creationId xmlns:a16="http://schemas.microsoft.com/office/drawing/2014/main" id="{00000000-0008-0000-0300-0000BC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7" name="TextBox 2236">
          <a:extLst>
            <a:ext uri="{FF2B5EF4-FFF2-40B4-BE49-F238E27FC236}">
              <a16:creationId xmlns:a16="http://schemas.microsoft.com/office/drawing/2014/main" id="{00000000-0008-0000-0300-0000BD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8" name="TextBox 2237">
          <a:extLst>
            <a:ext uri="{FF2B5EF4-FFF2-40B4-BE49-F238E27FC236}">
              <a16:creationId xmlns:a16="http://schemas.microsoft.com/office/drawing/2014/main" id="{00000000-0008-0000-0300-0000BE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9" name="TextBox 2238">
          <a:extLst>
            <a:ext uri="{FF2B5EF4-FFF2-40B4-BE49-F238E27FC236}">
              <a16:creationId xmlns:a16="http://schemas.microsoft.com/office/drawing/2014/main" id="{00000000-0008-0000-0300-0000BF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0" name="TextBox 2239">
          <a:extLst>
            <a:ext uri="{FF2B5EF4-FFF2-40B4-BE49-F238E27FC236}">
              <a16:creationId xmlns:a16="http://schemas.microsoft.com/office/drawing/2014/main" id="{00000000-0008-0000-0300-0000C0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1" name="TextBox 2240">
          <a:extLst>
            <a:ext uri="{FF2B5EF4-FFF2-40B4-BE49-F238E27FC236}">
              <a16:creationId xmlns:a16="http://schemas.microsoft.com/office/drawing/2014/main" id="{00000000-0008-0000-0300-0000C1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2" name="TextBox 2241">
          <a:extLst>
            <a:ext uri="{FF2B5EF4-FFF2-40B4-BE49-F238E27FC236}">
              <a16:creationId xmlns:a16="http://schemas.microsoft.com/office/drawing/2014/main" id="{00000000-0008-0000-0300-0000C2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3" name="TextBox 2242">
          <a:extLst>
            <a:ext uri="{FF2B5EF4-FFF2-40B4-BE49-F238E27FC236}">
              <a16:creationId xmlns:a16="http://schemas.microsoft.com/office/drawing/2014/main" id="{00000000-0008-0000-0300-0000C3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4" name="TextBox 2243">
          <a:extLst>
            <a:ext uri="{FF2B5EF4-FFF2-40B4-BE49-F238E27FC236}">
              <a16:creationId xmlns:a16="http://schemas.microsoft.com/office/drawing/2014/main" id="{00000000-0008-0000-0300-0000C4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5" name="TextBox 2244">
          <a:extLst>
            <a:ext uri="{FF2B5EF4-FFF2-40B4-BE49-F238E27FC236}">
              <a16:creationId xmlns:a16="http://schemas.microsoft.com/office/drawing/2014/main" id="{00000000-0008-0000-0300-0000C5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6" name="TextBox 2245">
          <a:extLst>
            <a:ext uri="{FF2B5EF4-FFF2-40B4-BE49-F238E27FC236}">
              <a16:creationId xmlns:a16="http://schemas.microsoft.com/office/drawing/2014/main" id="{00000000-0008-0000-0300-0000C6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7" name="TextBox 2246">
          <a:extLst>
            <a:ext uri="{FF2B5EF4-FFF2-40B4-BE49-F238E27FC236}">
              <a16:creationId xmlns:a16="http://schemas.microsoft.com/office/drawing/2014/main" id="{00000000-0008-0000-0300-0000C7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8" name="TextBox 2247">
          <a:extLst>
            <a:ext uri="{FF2B5EF4-FFF2-40B4-BE49-F238E27FC236}">
              <a16:creationId xmlns:a16="http://schemas.microsoft.com/office/drawing/2014/main" id="{00000000-0008-0000-0300-0000C8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9" name="TextBox 2248">
          <a:extLst>
            <a:ext uri="{FF2B5EF4-FFF2-40B4-BE49-F238E27FC236}">
              <a16:creationId xmlns:a16="http://schemas.microsoft.com/office/drawing/2014/main" id="{00000000-0008-0000-0300-0000C9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0" name="TextBox 2249">
          <a:extLst>
            <a:ext uri="{FF2B5EF4-FFF2-40B4-BE49-F238E27FC236}">
              <a16:creationId xmlns:a16="http://schemas.microsoft.com/office/drawing/2014/main" id="{00000000-0008-0000-0300-0000CA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1" name="TextBox 2250">
          <a:extLst>
            <a:ext uri="{FF2B5EF4-FFF2-40B4-BE49-F238E27FC236}">
              <a16:creationId xmlns:a16="http://schemas.microsoft.com/office/drawing/2014/main" id="{00000000-0008-0000-0300-0000CB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2" name="TextBox 2251">
          <a:extLst>
            <a:ext uri="{FF2B5EF4-FFF2-40B4-BE49-F238E27FC236}">
              <a16:creationId xmlns:a16="http://schemas.microsoft.com/office/drawing/2014/main" id="{00000000-0008-0000-0300-0000CC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3" name="TextBox 2252">
          <a:extLst>
            <a:ext uri="{FF2B5EF4-FFF2-40B4-BE49-F238E27FC236}">
              <a16:creationId xmlns:a16="http://schemas.microsoft.com/office/drawing/2014/main" id="{00000000-0008-0000-0300-0000CD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4" name="TextBox 2253">
          <a:extLst>
            <a:ext uri="{FF2B5EF4-FFF2-40B4-BE49-F238E27FC236}">
              <a16:creationId xmlns:a16="http://schemas.microsoft.com/office/drawing/2014/main" id="{00000000-0008-0000-0300-0000CE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5" name="TextBox 2254">
          <a:extLst>
            <a:ext uri="{FF2B5EF4-FFF2-40B4-BE49-F238E27FC236}">
              <a16:creationId xmlns:a16="http://schemas.microsoft.com/office/drawing/2014/main" id="{00000000-0008-0000-0300-0000CF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6" name="TextBox 2255">
          <a:extLst>
            <a:ext uri="{FF2B5EF4-FFF2-40B4-BE49-F238E27FC236}">
              <a16:creationId xmlns:a16="http://schemas.microsoft.com/office/drawing/2014/main" id="{00000000-0008-0000-0300-0000D0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7" name="TextBox 2256">
          <a:extLst>
            <a:ext uri="{FF2B5EF4-FFF2-40B4-BE49-F238E27FC236}">
              <a16:creationId xmlns:a16="http://schemas.microsoft.com/office/drawing/2014/main" id="{00000000-0008-0000-0300-0000D1080000}"/>
            </a:ext>
          </a:extLst>
        </xdr:cNvPr>
        <xdr:cNvSpPr txBox="1"/>
      </xdr:nvSpPr>
      <xdr:spPr>
        <a:xfrm>
          <a:off x="6353175" y="455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8" name="TextBox 2257">
          <a:extLst>
            <a:ext uri="{FF2B5EF4-FFF2-40B4-BE49-F238E27FC236}">
              <a16:creationId xmlns:a16="http://schemas.microsoft.com/office/drawing/2014/main" id="{00000000-0008-0000-0300-0000D2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9" name="TextBox 2258">
          <a:extLst>
            <a:ext uri="{FF2B5EF4-FFF2-40B4-BE49-F238E27FC236}">
              <a16:creationId xmlns:a16="http://schemas.microsoft.com/office/drawing/2014/main" id="{00000000-0008-0000-0300-0000D3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0" name="TextBox 2259">
          <a:extLst>
            <a:ext uri="{FF2B5EF4-FFF2-40B4-BE49-F238E27FC236}">
              <a16:creationId xmlns:a16="http://schemas.microsoft.com/office/drawing/2014/main" id="{00000000-0008-0000-0300-0000D4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1" name="TextBox 2260">
          <a:extLst>
            <a:ext uri="{FF2B5EF4-FFF2-40B4-BE49-F238E27FC236}">
              <a16:creationId xmlns:a16="http://schemas.microsoft.com/office/drawing/2014/main" id="{00000000-0008-0000-0300-0000D5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2" name="TextBox 2261">
          <a:extLst>
            <a:ext uri="{FF2B5EF4-FFF2-40B4-BE49-F238E27FC236}">
              <a16:creationId xmlns:a16="http://schemas.microsoft.com/office/drawing/2014/main" id="{00000000-0008-0000-0300-0000D6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3" name="TextBox 2262">
          <a:extLst>
            <a:ext uri="{FF2B5EF4-FFF2-40B4-BE49-F238E27FC236}">
              <a16:creationId xmlns:a16="http://schemas.microsoft.com/office/drawing/2014/main" id="{00000000-0008-0000-0300-0000D7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4" name="TextBox 2263">
          <a:extLst>
            <a:ext uri="{FF2B5EF4-FFF2-40B4-BE49-F238E27FC236}">
              <a16:creationId xmlns:a16="http://schemas.microsoft.com/office/drawing/2014/main" id="{00000000-0008-0000-0300-0000D8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5" name="TextBox 2264">
          <a:extLst>
            <a:ext uri="{FF2B5EF4-FFF2-40B4-BE49-F238E27FC236}">
              <a16:creationId xmlns:a16="http://schemas.microsoft.com/office/drawing/2014/main" id="{00000000-0008-0000-0300-0000D9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6" name="TextBox 2265">
          <a:extLst>
            <a:ext uri="{FF2B5EF4-FFF2-40B4-BE49-F238E27FC236}">
              <a16:creationId xmlns:a16="http://schemas.microsoft.com/office/drawing/2014/main" id="{00000000-0008-0000-0300-0000DA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7" name="TextBox 2266">
          <a:extLst>
            <a:ext uri="{FF2B5EF4-FFF2-40B4-BE49-F238E27FC236}">
              <a16:creationId xmlns:a16="http://schemas.microsoft.com/office/drawing/2014/main" id="{00000000-0008-0000-0300-0000DB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8" name="TextBox 2267">
          <a:extLst>
            <a:ext uri="{FF2B5EF4-FFF2-40B4-BE49-F238E27FC236}">
              <a16:creationId xmlns:a16="http://schemas.microsoft.com/office/drawing/2014/main" id="{00000000-0008-0000-0300-0000DC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9" name="TextBox 2268">
          <a:extLst>
            <a:ext uri="{FF2B5EF4-FFF2-40B4-BE49-F238E27FC236}">
              <a16:creationId xmlns:a16="http://schemas.microsoft.com/office/drawing/2014/main" id="{00000000-0008-0000-0300-0000DD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0" name="TextBox 2269">
          <a:extLst>
            <a:ext uri="{FF2B5EF4-FFF2-40B4-BE49-F238E27FC236}">
              <a16:creationId xmlns:a16="http://schemas.microsoft.com/office/drawing/2014/main" id="{00000000-0008-0000-0300-0000DE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1" name="TextBox 2270">
          <a:extLst>
            <a:ext uri="{FF2B5EF4-FFF2-40B4-BE49-F238E27FC236}">
              <a16:creationId xmlns:a16="http://schemas.microsoft.com/office/drawing/2014/main" id="{00000000-0008-0000-0300-0000DF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2" name="TextBox 2271">
          <a:extLst>
            <a:ext uri="{FF2B5EF4-FFF2-40B4-BE49-F238E27FC236}">
              <a16:creationId xmlns:a16="http://schemas.microsoft.com/office/drawing/2014/main" id="{00000000-0008-0000-0300-0000E0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3" name="TextBox 2272">
          <a:extLst>
            <a:ext uri="{FF2B5EF4-FFF2-40B4-BE49-F238E27FC236}">
              <a16:creationId xmlns:a16="http://schemas.microsoft.com/office/drawing/2014/main" id="{00000000-0008-0000-0300-0000E1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4" name="TextBox 2273">
          <a:extLst>
            <a:ext uri="{FF2B5EF4-FFF2-40B4-BE49-F238E27FC236}">
              <a16:creationId xmlns:a16="http://schemas.microsoft.com/office/drawing/2014/main" id="{00000000-0008-0000-0300-0000E2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5" name="TextBox 2274">
          <a:extLst>
            <a:ext uri="{FF2B5EF4-FFF2-40B4-BE49-F238E27FC236}">
              <a16:creationId xmlns:a16="http://schemas.microsoft.com/office/drawing/2014/main" id="{00000000-0008-0000-0300-0000E3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6" name="TextBox 2275">
          <a:extLst>
            <a:ext uri="{FF2B5EF4-FFF2-40B4-BE49-F238E27FC236}">
              <a16:creationId xmlns:a16="http://schemas.microsoft.com/office/drawing/2014/main" id="{00000000-0008-0000-0300-0000E4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7" name="TextBox 2276">
          <a:extLst>
            <a:ext uri="{FF2B5EF4-FFF2-40B4-BE49-F238E27FC236}">
              <a16:creationId xmlns:a16="http://schemas.microsoft.com/office/drawing/2014/main" id="{00000000-0008-0000-0300-0000E5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8" name="TextBox 2277">
          <a:extLst>
            <a:ext uri="{FF2B5EF4-FFF2-40B4-BE49-F238E27FC236}">
              <a16:creationId xmlns:a16="http://schemas.microsoft.com/office/drawing/2014/main" id="{00000000-0008-0000-0300-0000E6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9" name="TextBox 2278">
          <a:extLst>
            <a:ext uri="{FF2B5EF4-FFF2-40B4-BE49-F238E27FC236}">
              <a16:creationId xmlns:a16="http://schemas.microsoft.com/office/drawing/2014/main" id="{00000000-0008-0000-0300-0000E7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0" name="TextBox 2279">
          <a:extLst>
            <a:ext uri="{FF2B5EF4-FFF2-40B4-BE49-F238E27FC236}">
              <a16:creationId xmlns:a16="http://schemas.microsoft.com/office/drawing/2014/main" id="{00000000-0008-0000-0300-0000E8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1" name="TextBox 2280">
          <a:extLst>
            <a:ext uri="{FF2B5EF4-FFF2-40B4-BE49-F238E27FC236}">
              <a16:creationId xmlns:a16="http://schemas.microsoft.com/office/drawing/2014/main" id="{00000000-0008-0000-0300-0000E9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2" name="TextBox 2281">
          <a:extLst>
            <a:ext uri="{FF2B5EF4-FFF2-40B4-BE49-F238E27FC236}">
              <a16:creationId xmlns:a16="http://schemas.microsoft.com/office/drawing/2014/main" id="{00000000-0008-0000-0300-0000EA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3" name="TextBox 2282">
          <a:extLst>
            <a:ext uri="{FF2B5EF4-FFF2-40B4-BE49-F238E27FC236}">
              <a16:creationId xmlns:a16="http://schemas.microsoft.com/office/drawing/2014/main" id="{00000000-0008-0000-0300-0000EB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4" name="TextBox 2283">
          <a:extLst>
            <a:ext uri="{FF2B5EF4-FFF2-40B4-BE49-F238E27FC236}">
              <a16:creationId xmlns:a16="http://schemas.microsoft.com/office/drawing/2014/main" id="{00000000-0008-0000-0300-0000EC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5" name="TextBox 2284">
          <a:extLst>
            <a:ext uri="{FF2B5EF4-FFF2-40B4-BE49-F238E27FC236}">
              <a16:creationId xmlns:a16="http://schemas.microsoft.com/office/drawing/2014/main" id="{00000000-0008-0000-0300-0000ED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6" name="TextBox 2285">
          <a:extLst>
            <a:ext uri="{FF2B5EF4-FFF2-40B4-BE49-F238E27FC236}">
              <a16:creationId xmlns:a16="http://schemas.microsoft.com/office/drawing/2014/main" id="{00000000-0008-0000-0300-0000EE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7" name="TextBox 2286">
          <a:extLst>
            <a:ext uri="{FF2B5EF4-FFF2-40B4-BE49-F238E27FC236}">
              <a16:creationId xmlns:a16="http://schemas.microsoft.com/office/drawing/2014/main" id="{00000000-0008-0000-0300-0000EF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8" name="TextBox 2287">
          <a:extLst>
            <a:ext uri="{FF2B5EF4-FFF2-40B4-BE49-F238E27FC236}">
              <a16:creationId xmlns:a16="http://schemas.microsoft.com/office/drawing/2014/main" id="{00000000-0008-0000-0300-0000F0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9" name="TextBox 2288">
          <a:extLst>
            <a:ext uri="{FF2B5EF4-FFF2-40B4-BE49-F238E27FC236}">
              <a16:creationId xmlns:a16="http://schemas.microsoft.com/office/drawing/2014/main" id="{00000000-0008-0000-0300-0000F1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0" name="TextBox 2289">
          <a:extLst>
            <a:ext uri="{FF2B5EF4-FFF2-40B4-BE49-F238E27FC236}">
              <a16:creationId xmlns:a16="http://schemas.microsoft.com/office/drawing/2014/main" id="{00000000-0008-0000-0300-0000F2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1" name="TextBox 2290">
          <a:extLst>
            <a:ext uri="{FF2B5EF4-FFF2-40B4-BE49-F238E27FC236}">
              <a16:creationId xmlns:a16="http://schemas.microsoft.com/office/drawing/2014/main" id="{00000000-0008-0000-0300-0000F3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2" name="TextBox 2291">
          <a:extLst>
            <a:ext uri="{FF2B5EF4-FFF2-40B4-BE49-F238E27FC236}">
              <a16:creationId xmlns:a16="http://schemas.microsoft.com/office/drawing/2014/main" id="{00000000-0008-0000-0300-0000F4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3" name="TextBox 2292">
          <a:extLst>
            <a:ext uri="{FF2B5EF4-FFF2-40B4-BE49-F238E27FC236}">
              <a16:creationId xmlns:a16="http://schemas.microsoft.com/office/drawing/2014/main" id="{00000000-0008-0000-0300-0000F5080000}"/>
            </a:ext>
          </a:extLst>
        </xdr:cNvPr>
        <xdr:cNvSpPr txBox="1"/>
      </xdr:nvSpPr>
      <xdr:spPr>
        <a:xfrm>
          <a:off x="6353175"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4" name="TextBox 2293">
          <a:extLst>
            <a:ext uri="{FF2B5EF4-FFF2-40B4-BE49-F238E27FC236}">
              <a16:creationId xmlns:a16="http://schemas.microsoft.com/office/drawing/2014/main" id="{00000000-0008-0000-0300-0000F6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5" name="TextBox 2294">
          <a:extLst>
            <a:ext uri="{FF2B5EF4-FFF2-40B4-BE49-F238E27FC236}">
              <a16:creationId xmlns:a16="http://schemas.microsoft.com/office/drawing/2014/main" id="{00000000-0008-0000-0300-0000F7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6" name="TextBox 2295">
          <a:extLst>
            <a:ext uri="{FF2B5EF4-FFF2-40B4-BE49-F238E27FC236}">
              <a16:creationId xmlns:a16="http://schemas.microsoft.com/office/drawing/2014/main" id="{00000000-0008-0000-0300-0000F8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7" name="TextBox 2296">
          <a:extLst>
            <a:ext uri="{FF2B5EF4-FFF2-40B4-BE49-F238E27FC236}">
              <a16:creationId xmlns:a16="http://schemas.microsoft.com/office/drawing/2014/main" id="{00000000-0008-0000-0300-0000F9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8" name="TextBox 2297">
          <a:extLst>
            <a:ext uri="{FF2B5EF4-FFF2-40B4-BE49-F238E27FC236}">
              <a16:creationId xmlns:a16="http://schemas.microsoft.com/office/drawing/2014/main" id="{00000000-0008-0000-0300-0000FA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9" name="TextBox 2298">
          <a:extLst>
            <a:ext uri="{FF2B5EF4-FFF2-40B4-BE49-F238E27FC236}">
              <a16:creationId xmlns:a16="http://schemas.microsoft.com/office/drawing/2014/main" id="{00000000-0008-0000-0300-0000FB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0" name="TextBox 2299">
          <a:extLst>
            <a:ext uri="{FF2B5EF4-FFF2-40B4-BE49-F238E27FC236}">
              <a16:creationId xmlns:a16="http://schemas.microsoft.com/office/drawing/2014/main" id="{00000000-0008-0000-0300-0000FC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1" name="TextBox 2300">
          <a:extLst>
            <a:ext uri="{FF2B5EF4-FFF2-40B4-BE49-F238E27FC236}">
              <a16:creationId xmlns:a16="http://schemas.microsoft.com/office/drawing/2014/main" id="{00000000-0008-0000-0300-0000FD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2" name="TextBox 2301">
          <a:extLst>
            <a:ext uri="{FF2B5EF4-FFF2-40B4-BE49-F238E27FC236}">
              <a16:creationId xmlns:a16="http://schemas.microsoft.com/office/drawing/2014/main" id="{00000000-0008-0000-0300-0000FE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3" name="TextBox 2302">
          <a:extLst>
            <a:ext uri="{FF2B5EF4-FFF2-40B4-BE49-F238E27FC236}">
              <a16:creationId xmlns:a16="http://schemas.microsoft.com/office/drawing/2014/main" id="{00000000-0008-0000-0300-0000FF08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4" name="TextBox 2303">
          <a:extLst>
            <a:ext uri="{FF2B5EF4-FFF2-40B4-BE49-F238E27FC236}">
              <a16:creationId xmlns:a16="http://schemas.microsoft.com/office/drawing/2014/main" id="{00000000-0008-0000-0300-000000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5" name="TextBox 2304">
          <a:extLst>
            <a:ext uri="{FF2B5EF4-FFF2-40B4-BE49-F238E27FC236}">
              <a16:creationId xmlns:a16="http://schemas.microsoft.com/office/drawing/2014/main" id="{00000000-0008-0000-0300-000001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6" name="TextBox 2305">
          <a:extLst>
            <a:ext uri="{FF2B5EF4-FFF2-40B4-BE49-F238E27FC236}">
              <a16:creationId xmlns:a16="http://schemas.microsoft.com/office/drawing/2014/main" id="{00000000-0008-0000-0300-000002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7" name="TextBox 2306">
          <a:extLst>
            <a:ext uri="{FF2B5EF4-FFF2-40B4-BE49-F238E27FC236}">
              <a16:creationId xmlns:a16="http://schemas.microsoft.com/office/drawing/2014/main" id="{00000000-0008-0000-0300-000003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8" name="TextBox 2307">
          <a:extLst>
            <a:ext uri="{FF2B5EF4-FFF2-40B4-BE49-F238E27FC236}">
              <a16:creationId xmlns:a16="http://schemas.microsoft.com/office/drawing/2014/main" id="{00000000-0008-0000-0300-000004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9" name="TextBox 2308">
          <a:extLst>
            <a:ext uri="{FF2B5EF4-FFF2-40B4-BE49-F238E27FC236}">
              <a16:creationId xmlns:a16="http://schemas.microsoft.com/office/drawing/2014/main" id="{00000000-0008-0000-0300-000005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0" name="TextBox 2309">
          <a:extLst>
            <a:ext uri="{FF2B5EF4-FFF2-40B4-BE49-F238E27FC236}">
              <a16:creationId xmlns:a16="http://schemas.microsoft.com/office/drawing/2014/main" id="{00000000-0008-0000-0300-000006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1" name="TextBox 2310">
          <a:extLst>
            <a:ext uri="{FF2B5EF4-FFF2-40B4-BE49-F238E27FC236}">
              <a16:creationId xmlns:a16="http://schemas.microsoft.com/office/drawing/2014/main" id="{00000000-0008-0000-0300-000007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2" name="TextBox 2311">
          <a:extLst>
            <a:ext uri="{FF2B5EF4-FFF2-40B4-BE49-F238E27FC236}">
              <a16:creationId xmlns:a16="http://schemas.microsoft.com/office/drawing/2014/main" id="{00000000-0008-0000-0300-000008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3" name="TextBox 2312">
          <a:extLst>
            <a:ext uri="{FF2B5EF4-FFF2-40B4-BE49-F238E27FC236}">
              <a16:creationId xmlns:a16="http://schemas.microsoft.com/office/drawing/2014/main" id="{00000000-0008-0000-0300-000009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4" name="TextBox 2313">
          <a:extLst>
            <a:ext uri="{FF2B5EF4-FFF2-40B4-BE49-F238E27FC236}">
              <a16:creationId xmlns:a16="http://schemas.microsoft.com/office/drawing/2014/main" id="{00000000-0008-0000-0300-00000A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5" name="TextBox 2314">
          <a:extLst>
            <a:ext uri="{FF2B5EF4-FFF2-40B4-BE49-F238E27FC236}">
              <a16:creationId xmlns:a16="http://schemas.microsoft.com/office/drawing/2014/main" id="{00000000-0008-0000-0300-00000B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6" name="TextBox 2315">
          <a:extLst>
            <a:ext uri="{FF2B5EF4-FFF2-40B4-BE49-F238E27FC236}">
              <a16:creationId xmlns:a16="http://schemas.microsoft.com/office/drawing/2014/main" id="{00000000-0008-0000-0300-00000C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7" name="TextBox 2316">
          <a:extLst>
            <a:ext uri="{FF2B5EF4-FFF2-40B4-BE49-F238E27FC236}">
              <a16:creationId xmlns:a16="http://schemas.microsoft.com/office/drawing/2014/main" id="{00000000-0008-0000-0300-00000D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8" name="TextBox 2317">
          <a:extLst>
            <a:ext uri="{FF2B5EF4-FFF2-40B4-BE49-F238E27FC236}">
              <a16:creationId xmlns:a16="http://schemas.microsoft.com/office/drawing/2014/main" id="{00000000-0008-0000-0300-00000E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9" name="TextBox 2318">
          <a:extLst>
            <a:ext uri="{FF2B5EF4-FFF2-40B4-BE49-F238E27FC236}">
              <a16:creationId xmlns:a16="http://schemas.microsoft.com/office/drawing/2014/main" id="{00000000-0008-0000-0300-00000F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0" name="TextBox 2319">
          <a:extLst>
            <a:ext uri="{FF2B5EF4-FFF2-40B4-BE49-F238E27FC236}">
              <a16:creationId xmlns:a16="http://schemas.microsoft.com/office/drawing/2014/main" id="{00000000-0008-0000-0300-000010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1" name="TextBox 2320">
          <a:extLst>
            <a:ext uri="{FF2B5EF4-FFF2-40B4-BE49-F238E27FC236}">
              <a16:creationId xmlns:a16="http://schemas.microsoft.com/office/drawing/2014/main" id="{00000000-0008-0000-0300-000011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2" name="TextBox 2321">
          <a:extLst>
            <a:ext uri="{FF2B5EF4-FFF2-40B4-BE49-F238E27FC236}">
              <a16:creationId xmlns:a16="http://schemas.microsoft.com/office/drawing/2014/main" id="{00000000-0008-0000-0300-000012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3" name="TextBox 2322">
          <a:extLst>
            <a:ext uri="{FF2B5EF4-FFF2-40B4-BE49-F238E27FC236}">
              <a16:creationId xmlns:a16="http://schemas.microsoft.com/office/drawing/2014/main" id="{00000000-0008-0000-0300-000013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4" name="TextBox 2323">
          <a:extLst>
            <a:ext uri="{FF2B5EF4-FFF2-40B4-BE49-F238E27FC236}">
              <a16:creationId xmlns:a16="http://schemas.microsoft.com/office/drawing/2014/main" id="{00000000-0008-0000-0300-000014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5" name="TextBox 2324">
          <a:extLst>
            <a:ext uri="{FF2B5EF4-FFF2-40B4-BE49-F238E27FC236}">
              <a16:creationId xmlns:a16="http://schemas.microsoft.com/office/drawing/2014/main" id="{00000000-0008-0000-0300-000015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6" name="TextBox 2325">
          <a:extLst>
            <a:ext uri="{FF2B5EF4-FFF2-40B4-BE49-F238E27FC236}">
              <a16:creationId xmlns:a16="http://schemas.microsoft.com/office/drawing/2014/main" id="{00000000-0008-0000-0300-000016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7" name="TextBox 2326">
          <a:extLst>
            <a:ext uri="{FF2B5EF4-FFF2-40B4-BE49-F238E27FC236}">
              <a16:creationId xmlns:a16="http://schemas.microsoft.com/office/drawing/2014/main" id="{00000000-0008-0000-0300-000017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8" name="TextBox 2327">
          <a:extLst>
            <a:ext uri="{FF2B5EF4-FFF2-40B4-BE49-F238E27FC236}">
              <a16:creationId xmlns:a16="http://schemas.microsoft.com/office/drawing/2014/main" id="{00000000-0008-0000-0300-000018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9" name="TextBox 2328">
          <a:extLst>
            <a:ext uri="{FF2B5EF4-FFF2-40B4-BE49-F238E27FC236}">
              <a16:creationId xmlns:a16="http://schemas.microsoft.com/office/drawing/2014/main" id="{00000000-0008-0000-0300-000019090000}"/>
            </a:ext>
          </a:extLst>
        </xdr:cNvPr>
        <xdr:cNvSpPr txBox="1"/>
      </xdr:nvSpPr>
      <xdr:spPr>
        <a:xfrm>
          <a:off x="6353175" y="459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0" name="TextBox 2329">
          <a:extLst>
            <a:ext uri="{FF2B5EF4-FFF2-40B4-BE49-F238E27FC236}">
              <a16:creationId xmlns:a16="http://schemas.microsoft.com/office/drawing/2014/main" id="{00000000-0008-0000-0300-00001A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1" name="TextBox 2330">
          <a:extLst>
            <a:ext uri="{FF2B5EF4-FFF2-40B4-BE49-F238E27FC236}">
              <a16:creationId xmlns:a16="http://schemas.microsoft.com/office/drawing/2014/main" id="{00000000-0008-0000-0300-00001B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2" name="TextBox 2331">
          <a:extLst>
            <a:ext uri="{FF2B5EF4-FFF2-40B4-BE49-F238E27FC236}">
              <a16:creationId xmlns:a16="http://schemas.microsoft.com/office/drawing/2014/main" id="{00000000-0008-0000-0300-00001C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3" name="TextBox 2332">
          <a:extLst>
            <a:ext uri="{FF2B5EF4-FFF2-40B4-BE49-F238E27FC236}">
              <a16:creationId xmlns:a16="http://schemas.microsoft.com/office/drawing/2014/main" id="{00000000-0008-0000-0300-00001D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4" name="TextBox 2333">
          <a:extLst>
            <a:ext uri="{FF2B5EF4-FFF2-40B4-BE49-F238E27FC236}">
              <a16:creationId xmlns:a16="http://schemas.microsoft.com/office/drawing/2014/main" id="{00000000-0008-0000-0300-00001E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5" name="TextBox 2334">
          <a:extLst>
            <a:ext uri="{FF2B5EF4-FFF2-40B4-BE49-F238E27FC236}">
              <a16:creationId xmlns:a16="http://schemas.microsoft.com/office/drawing/2014/main" id="{00000000-0008-0000-0300-00001F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6" name="TextBox 2335">
          <a:extLst>
            <a:ext uri="{FF2B5EF4-FFF2-40B4-BE49-F238E27FC236}">
              <a16:creationId xmlns:a16="http://schemas.microsoft.com/office/drawing/2014/main" id="{00000000-0008-0000-0300-000020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7" name="TextBox 2336">
          <a:extLst>
            <a:ext uri="{FF2B5EF4-FFF2-40B4-BE49-F238E27FC236}">
              <a16:creationId xmlns:a16="http://schemas.microsoft.com/office/drawing/2014/main" id="{00000000-0008-0000-0300-000021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8" name="TextBox 2337">
          <a:extLst>
            <a:ext uri="{FF2B5EF4-FFF2-40B4-BE49-F238E27FC236}">
              <a16:creationId xmlns:a16="http://schemas.microsoft.com/office/drawing/2014/main" id="{00000000-0008-0000-0300-000022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9" name="TextBox 2338">
          <a:extLst>
            <a:ext uri="{FF2B5EF4-FFF2-40B4-BE49-F238E27FC236}">
              <a16:creationId xmlns:a16="http://schemas.microsoft.com/office/drawing/2014/main" id="{00000000-0008-0000-0300-000023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0" name="TextBox 2339">
          <a:extLst>
            <a:ext uri="{FF2B5EF4-FFF2-40B4-BE49-F238E27FC236}">
              <a16:creationId xmlns:a16="http://schemas.microsoft.com/office/drawing/2014/main" id="{00000000-0008-0000-0300-000024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1" name="TextBox 2340">
          <a:extLst>
            <a:ext uri="{FF2B5EF4-FFF2-40B4-BE49-F238E27FC236}">
              <a16:creationId xmlns:a16="http://schemas.microsoft.com/office/drawing/2014/main" id="{00000000-0008-0000-0300-000025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2" name="TextBox 2341">
          <a:extLst>
            <a:ext uri="{FF2B5EF4-FFF2-40B4-BE49-F238E27FC236}">
              <a16:creationId xmlns:a16="http://schemas.microsoft.com/office/drawing/2014/main" id="{00000000-0008-0000-0300-000026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3" name="TextBox 2342">
          <a:extLst>
            <a:ext uri="{FF2B5EF4-FFF2-40B4-BE49-F238E27FC236}">
              <a16:creationId xmlns:a16="http://schemas.microsoft.com/office/drawing/2014/main" id="{00000000-0008-0000-0300-000027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4" name="TextBox 2343">
          <a:extLst>
            <a:ext uri="{FF2B5EF4-FFF2-40B4-BE49-F238E27FC236}">
              <a16:creationId xmlns:a16="http://schemas.microsoft.com/office/drawing/2014/main" id="{00000000-0008-0000-0300-000028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5" name="TextBox 2344">
          <a:extLst>
            <a:ext uri="{FF2B5EF4-FFF2-40B4-BE49-F238E27FC236}">
              <a16:creationId xmlns:a16="http://schemas.microsoft.com/office/drawing/2014/main" id="{00000000-0008-0000-0300-000029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6" name="TextBox 2345">
          <a:extLst>
            <a:ext uri="{FF2B5EF4-FFF2-40B4-BE49-F238E27FC236}">
              <a16:creationId xmlns:a16="http://schemas.microsoft.com/office/drawing/2014/main" id="{00000000-0008-0000-0300-00002A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7" name="TextBox 2346">
          <a:extLst>
            <a:ext uri="{FF2B5EF4-FFF2-40B4-BE49-F238E27FC236}">
              <a16:creationId xmlns:a16="http://schemas.microsoft.com/office/drawing/2014/main" id="{00000000-0008-0000-0300-00002B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8" name="TextBox 2347">
          <a:extLst>
            <a:ext uri="{FF2B5EF4-FFF2-40B4-BE49-F238E27FC236}">
              <a16:creationId xmlns:a16="http://schemas.microsoft.com/office/drawing/2014/main" id="{00000000-0008-0000-0300-00002C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9" name="TextBox 2348">
          <a:extLst>
            <a:ext uri="{FF2B5EF4-FFF2-40B4-BE49-F238E27FC236}">
              <a16:creationId xmlns:a16="http://schemas.microsoft.com/office/drawing/2014/main" id="{00000000-0008-0000-0300-00002D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0" name="TextBox 2349">
          <a:extLst>
            <a:ext uri="{FF2B5EF4-FFF2-40B4-BE49-F238E27FC236}">
              <a16:creationId xmlns:a16="http://schemas.microsoft.com/office/drawing/2014/main" id="{00000000-0008-0000-0300-00002E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1" name="TextBox 2350">
          <a:extLst>
            <a:ext uri="{FF2B5EF4-FFF2-40B4-BE49-F238E27FC236}">
              <a16:creationId xmlns:a16="http://schemas.microsoft.com/office/drawing/2014/main" id="{00000000-0008-0000-0300-00002F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2" name="TextBox 2351">
          <a:extLst>
            <a:ext uri="{FF2B5EF4-FFF2-40B4-BE49-F238E27FC236}">
              <a16:creationId xmlns:a16="http://schemas.microsoft.com/office/drawing/2014/main" id="{00000000-0008-0000-0300-000030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3" name="TextBox 2352">
          <a:extLst>
            <a:ext uri="{FF2B5EF4-FFF2-40B4-BE49-F238E27FC236}">
              <a16:creationId xmlns:a16="http://schemas.microsoft.com/office/drawing/2014/main" id="{00000000-0008-0000-0300-000031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4" name="TextBox 2353">
          <a:extLst>
            <a:ext uri="{FF2B5EF4-FFF2-40B4-BE49-F238E27FC236}">
              <a16:creationId xmlns:a16="http://schemas.microsoft.com/office/drawing/2014/main" id="{00000000-0008-0000-0300-000032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5" name="TextBox 2354">
          <a:extLst>
            <a:ext uri="{FF2B5EF4-FFF2-40B4-BE49-F238E27FC236}">
              <a16:creationId xmlns:a16="http://schemas.microsoft.com/office/drawing/2014/main" id="{00000000-0008-0000-0300-000033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6" name="TextBox 2355">
          <a:extLst>
            <a:ext uri="{FF2B5EF4-FFF2-40B4-BE49-F238E27FC236}">
              <a16:creationId xmlns:a16="http://schemas.microsoft.com/office/drawing/2014/main" id="{00000000-0008-0000-0300-000034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7" name="TextBox 2356">
          <a:extLst>
            <a:ext uri="{FF2B5EF4-FFF2-40B4-BE49-F238E27FC236}">
              <a16:creationId xmlns:a16="http://schemas.microsoft.com/office/drawing/2014/main" id="{00000000-0008-0000-0300-000035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8" name="TextBox 2357">
          <a:extLst>
            <a:ext uri="{FF2B5EF4-FFF2-40B4-BE49-F238E27FC236}">
              <a16:creationId xmlns:a16="http://schemas.microsoft.com/office/drawing/2014/main" id="{00000000-0008-0000-0300-000036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9" name="TextBox 2358">
          <a:extLst>
            <a:ext uri="{FF2B5EF4-FFF2-40B4-BE49-F238E27FC236}">
              <a16:creationId xmlns:a16="http://schemas.microsoft.com/office/drawing/2014/main" id="{00000000-0008-0000-0300-000037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0" name="TextBox 2359">
          <a:extLst>
            <a:ext uri="{FF2B5EF4-FFF2-40B4-BE49-F238E27FC236}">
              <a16:creationId xmlns:a16="http://schemas.microsoft.com/office/drawing/2014/main" id="{00000000-0008-0000-0300-000038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1" name="TextBox 2360">
          <a:extLst>
            <a:ext uri="{FF2B5EF4-FFF2-40B4-BE49-F238E27FC236}">
              <a16:creationId xmlns:a16="http://schemas.microsoft.com/office/drawing/2014/main" id="{00000000-0008-0000-0300-000039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2" name="TextBox 2361">
          <a:extLst>
            <a:ext uri="{FF2B5EF4-FFF2-40B4-BE49-F238E27FC236}">
              <a16:creationId xmlns:a16="http://schemas.microsoft.com/office/drawing/2014/main" id="{00000000-0008-0000-0300-00003A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3" name="TextBox 2362">
          <a:extLst>
            <a:ext uri="{FF2B5EF4-FFF2-40B4-BE49-F238E27FC236}">
              <a16:creationId xmlns:a16="http://schemas.microsoft.com/office/drawing/2014/main" id="{00000000-0008-0000-0300-00003B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4" name="TextBox 2363">
          <a:extLst>
            <a:ext uri="{FF2B5EF4-FFF2-40B4-BE49-F238E27FC236}">
              <a16:creationId xmlns:a16="http://schemas.microsoft.com/office/drawing/2014/main" id="{00000000-0008-0000-0300-00003C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5" name="TextBox 2364">
          <a:extLst>
            <a:ext uri="{FF2B5EF4-FFF2-40B4-BE49-F238E27FC236}">
              <a16:creationId xmlns:a16="http://schemas.microsoft.com/office/drawing/2014/main" id="{00000000-0008-0000-0300-00003D090000}"/>
            </a:ext>
          </a:extLst>
        </xdr:cNvPr>
        <xdr:cNvSpPr txBox="1"/>
      </xdr:nvSpPr>
      <xdr:spPr>
        <a:xfrm>
          <a:off x="6353175" y="461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6" name="TextBox 2365">
          <a:extLst>
            <a:ext uri="{FF2B5EF4-FFF2-40B4-BE49-F238E27FC236}">
              <a16:creationId xmlns:a16="http://schemas.microsoft.com/office/drawing/2014/main" id="{00000000-0008-0000-0300-00003E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7" name="TextBox 2366">
          <a:extLst>
            <a:ext uri="{FF2B5EF4-FFF2-40B4-BE49-F238E27FC236}">
              <a16:creationId xmlns:a16="http://schemas.microsoft.com/office/drawing/2014/main" id="{00000000-0008-0000-0300-00003F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8" name="TextBox 2367">
          <a:extLst>
            <a:ext uri="{FF2B5EF4-FFF2-40B4-BE49-F238E27FC236}">
              <a16:creationId xmlns:a16="http://schemas.microsoft.com/office/drawing/2014/main" id="{00000000-0008-0000-0300-000040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9" name="TextBox 2368">
          <a:extLst>
            <a:ext uri="{FF2B5EF4-FFF2-40B4-BE49-F238E27FC236}">
              <a16:creationId xmlns:a16="http://schemas.microsoft.com/office/drawing/2014/main" id="{00000000-0008-0000-0300-000041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0" name="TextBox 2369">
          <a:extLst>
            <a:ext uri="{FF2B5EF4-FFF2-40B4-BE49-F238E27FC236}">
              <a16:creationId xmlns:a16="http://schemas.microsoft.com/office/drawing/2014/main" id="{00000000-0008-0000-0300-000042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1" name="TextBox 2370">
          <a:extLst>
            <a:ext uri="{FF2B5EF4-FFF2-40B4-BE49-F238E27FC236}">
              <a16:creationId xmlns:a16="http://schemas.microsoft.com/office/drawing/2014/main" id="{00000000-0008-0000-0300-000043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2" name="TextBox 2371">
          <a:extLst>
            <a:ext uri="{FF2B5EF4-FFF2-40B4-BE49-F238E27FC236}">
              <a16:creationId xmlns:a16="http://schemas.microsoft.com/office/drawing/2014/main" id="{00000000-0008-0000-0300-000044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3" name="TextBox 2372">
          <a:extLst>
            <a:ext uri="{FF2B5EF4-FFF2-40B4-BE49-F238E27FC236}">
              <a16:creationId xmlns:a16="http://schemas.microsoft.com/office/drawing/2014/main" id="{00000000-0008-0000-0300-000045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4" name="TextBox 2373">
          <a:extLst>
            <a:ext uri="{FF2B5EF4-FFF2-40B4-BE49-F238E27FC236}">
              <a16:creationId xmlns:a16="http://schemas.microsoft.com/office/drawing/2014/main" id="{00000000-0008-0000-0300-000046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5" name="TextBox 2374">
          <a:extLst>
            <a:ext uri="{FF2B5EF4-FFF2-40B4-BE49-F238E27FC236}">
              <a16:creationId xmlns:a16="http://schemas.microsoft.com/office/drawing/2014/main" id="{00000000-0008-0000-0300-000047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6" name="TextBox 2375">
          <a:extLst>
            <a:ext uri="{FF2B5EF4-FFF2-40B4-BE49-F238E27FC236}">
              <a16:creationId xmlns:a16="http://schemas.microsoft.com/office/drawing/2014/main" id="{00000000-0008-0000-0300-000048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7" name="TextBox 2376">
          <a:extLst>
            <a:ext uri="{FF2B5EF4-FFF2-40B4-BE49-F238E27FC236}">
              <a16:creationId xmlns:a16="http://schemas.microsoft.com/office/drawing/2014/main" id="{00000000-0008-0000-0300-000049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8" name="TextBox 2377">
          <a:extLst>
            <a:ext uri="{FF2B5EF4-FFF2-40B4-BE49-F238E27FC236}">
              <a16:creationId xmlns:a16="http://schemas.microsoft.com/office/drawing/2014/main" id="{00000000-0008-0000-0300-00004A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9" name="TextBox 2378">
          <a:extLst>
            <a:ext uri="{FF2B5EF4-FFF2-40B4-BE49-F238E27FC236}">
              <a16:creationId xmlns:a16="http://schemas.microsoft.com/office/drawing/2014/main" id="{00000000-0008-0000-0300-00004B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0" name="TextBox 2379">
          <a:extLst>
            <a:ext uri="{FF2B5EF4-FFF2-40B4-BE49-F238E27FC236}">
              <a16:creationId xmlns:a16="http://schemas.microsoft.com/office/drawing/2014/main" id="{00000000-0008-0000-0300-00004C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1" name="TextBox 2380">
          <a:extLst>
            <a:ext uri="{FF2B5EF4-FFF2-40B4-BE49-F238E27FC236}">
              <a16:creationId xmlns:a16="http://schemas.microsoft.com/office/drawing/2014/main" id="{00000000-0008-0000-0300-00004D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2" name="TextBox 2381">
          <a:extLst>
            <a:ext uri="{FF2B5EF4-FFF2-40B4-BE49-F238E27FC236}">
              <a16:creationId xmlns:a16="http://schemas.microsoft.com/office/drawing/2014/main" id="{00000000-0008-0000-0300-00004E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3" name="TextBox 2382">
          <a:extLst>
            <a:ext uri="{FF2B5EF4-FFF2-40B4-BE49-F238E27FC236}">
              <a16:creationId xmlns:a16="http://schemas.microsoft.com/office/drawing/2014/main" id="{00000000-0008-0000-0300-00004F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4" name="TextBox 2383">
          <a:extLst>
            <a:ext uri="{FF2B5EF4-FFF2-40B4-BE49-F238E27FC236}">
              <a16:creationId xmlns:a16="http://schemas.microsoft.com/office/drawing/2014/main" id="{00000000-0008-0000-0300-000050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5" name="TextBox 2384">
          <a:extLst>
            <a:ext uri="{FF2B5EF4-FFF2-40B4-BE49-F238E27FC236}">
              <a16:creationId xmlns:a16="http://schemas.microsoft.com/office/drawing/2014/main" id="{00000000-0008-0000-0300-000051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6" name="TextBox 2385">
          <a:extLst>
            <a:ext uri="{FF2B5EF4-FFF2-40B4-BE49-F238E27FC236}">
              <a16:creationId xmlns:a16="http://schemas.microsoft.com/office/drawing/2014/main" id="{00000000-0008-0000-0300-000052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7" name="TextBox 2386">
          <a:extLst>
            <a:ext uri="{FF2B5EF4-FFF2-40B4-BE49-F238E27FC236}">
              <a16:creationId xmlns:a16="http://schemas.microsoft.com/office/drawing/2014/main" id="{00000000-0008-0000-0300-000053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8" name="TextBox 2387">
          <a:extLst>
            <a:ext uri="{FF2B5EF4-FFF2-40B4-BE49-F238E27FC236}">
              <a16:creationId xmlns:a16="http://schemas.microsoft.com/office/drawing/2014/main" id="{00000000-0008-0000-0300-000054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9" name="TextBox 2388">
          <a:extLst>
            <a:ext uri="{FF2B5EF4-FFF2-40B4-BE49-F238E27FC236}">
              <a16:creationId xmlns:a16="http://schemas.microsoft.com/office/drawing/2014/main" id="{00000000-0008-0000-0300-000055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0" name="TextBox 2389">
          <a:extLst>
            <a:ext uri="{FF2B5EF4-FFF2-40B4-BE49-F238E27FC236}">
              <a16:creationId xmlns:a16="http://schemas.microsoft.com/office/drawing/2014/main" id="{00000000-0008-0000-0300-000056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1" name="TextBox 2390">
          <a:extLst>
            <a:ext uri="{FF2B5EF4-FFF2-40B4-BE49-F238E27FC236}">
              <a16:creationId xmlns:a16="http://schemas.microsoft.com/office/drawing/2014/main" id="{00000000-0008-0000-0300-000057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2" name="TextBox 2391">
          <a:extLst>
            <a:ext uri="{FF2B5EF4-FFF2-40B4-BE49-F238E27FC236}">
              <a16:creationId xmlns:a16="http://schemas.microsoft.com/office/drawing/2014/main" id="{00000000-0008-0000-0300-000058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3" name="TextBox 2392">
          <a:extLst>
            <a:ext uri="{FF2B5EF4-FFF2-40B4-BE49-F238E27FC236}">
              <a16:creationId xmlns:a16="http://schemas.microsoft.com/office/drawing/2014/main" id="{00000000-0008-0000-0300-000059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4" name="TextBox 2393">
          <a:extLst>
            <a:ext uri="{FF2B5EF4-FFF2-40B4-BE49-F238E27FC236}">
              <a16:creationId xmlns:a16="http://schemas.microsoft.com/office/drawing/2014/main" id="{00000000-0008-0000-0300-00005A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5" name="TextBox 2394">
          <a:extLst>
            <a:ext uri="{FF2B5EF4-FFF2-40B4-BE49-F238E27FC236}">
              <a16:creationId xmlns:a16="http://schemas.microsoft.com/office/drawing/2014/main" id="{00000000-0008-0000-0300-00005B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6" name="TextBox 2395">
          <a:extLst>
            <a:ext uri="{FF2B5EF4-FFF2-40B4-BE49-F238E27FC236}">
              <a16:creationId xmlns:a16="http://schemas.microsoft.com/office/drawing/2014/main" id="{00000000-0008-0000-0300-00005C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7" name="TextBox 2396">
          <a:extLst>
            <a:ext uri="{FF2B5EF4-FFF2-40B4-BE49-F238E27FC236}">
              <a16:creationId xmlns:a16="http://schemas.microsoft.com/office/drawing/2014/main" id="{00000000-0008-0000-0300-00005D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8" name="TextBox 2397">
          <a:extLst>
            <a:ext uri="{FF2B5EF4-FFF2-40B4-BE49-F238E27FC236}">
              <a16:creationId xmlns:a16="http://schemas.microsoft.com/office/drawing/2014/main" id="{00000000-0008-0000-0300-00005E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9" name="TextBox 2398">
          <a:extLst>
            <a:ext uri="{FF2B5EF4-FFF2-40B4-BE49-F238E27FC236}">
              <a16:creationId xmlns:a16="http://schemas.microsoft.com/office/drawing/2014/main" id="{00000000-0008-0000-0300-00005F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0" name="TextBox 2399">
          <a:extLst>
            <a:ext uri="{FF2B5EF4-FFF2-40B4-BE49-F238E27FC236}">
              <a16:creationId xmlns:a16="http://schemas.microsoft.com/office/drawing/2014/main" id="{00000000-0008-0000-0300-000060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1" name="TextBox 2400">
          <a:extLst>
            <a:ext uri="{FF2B5EF4-FFF2-40B4-BE49-F238E27FC236}">
              <a16:creationId xmlns:a16="http://schemas.microsoft.com/office/drawing/2014/main" id="{00000000-0008-0000-0300-000061090000}"/>
            </a:ext>
          </a:extLst>
        </xdr:cNvPr>
        <xdr:cNvSpPr txBox="1"/>
      </xdr:nvSpPr>
      <xdr:spPr>
        <a:xfrm>
          <a:off x="6353175" y="463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2" name="TextBox 2401">
          <a:extLst>
            <a:ext uri="{FF2B5EF4-FFF2-40B4-BE49-F238E27FC236}">
              <a16:creationId xmlns:a16="http://schemas.microsoft.com/office/drawing/2014/main" id="{00000000-0008-0000-0300-000062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3" name="TextBox 2402">
          <a:extLst>
            <a:ext uri="{FF2B5EF4-FFF2-40B4-BE49-F238E27FC236}">
              <a16:creationId xmlns:a16="http://schemas.microsoft.com/office/drawing/2014/main" id="{00000000-0008-0000-0300-000063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4" name="TextBox 2403">
          <a:extLst>
            <a:ext uri="{FF2B5EF4-FFF2-40B4-BE49-F238E27FC236}">
              <a16:creationId xmlns:a16="http://schemas.microsoft.com/office/drawing/2014/main" id="{00000000-0008-0000-0300-000064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5" name="TextBox 2404">
          <a:extLst>
            <a:ext uri="{FF2B5EF4-FFF2-40B4-BE49-F238E27FC236}">
              <a16:creationId xmlns:a16="http://schemas.microsoft.com/office/drawing/2014/main" id="{00000000-0008-0000-0300-000065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6" name="TextBox 2405">
          <a:extLst>
            <a:ext uri="{FF2B5EF4-FFF2-40B4-BE49-F238E27FC236}">
              <a16:creationId xmlns:a16="http://schemas.microsoft.com/office/drawing/2014/main" id="{00000000-0008-0000-0300-000066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7" name="TextBox 2406">
          <a:extLst>
            <a:ext uri="{FF2B5EF4-FFF2-40B4-BE49-F238E27FC236}">
              <a16:creationId xmlns:a16="http://schemas.microsoft.com/office/drawing/2014/main" id="{00000000-0008-0000-0300-000067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8" name="TextBox 2407">
          <a:extLst>
            <a:ext uri="{FF2B5EF4-FFF2-40B4-BE49-F238E27FC236}">
              <a16:creationId xmlns:a16="http://schemas.microsoft.com/office/drawing/2014/main" id="{00000000-0008-0000-0300-000068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9" name="TextBox 2408">
          <a:extLst>
            <a:ext uri="{FF2B5EF4-FFF2-40B4-BE49-F238E27FC236}">
              <a16:creationId xmlns:a16="http://schemas.microsoft.com/office/drawing/2014/main" id="{00000000-0008-0000-0300-000069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0" name="TextBox 2409">
          <a:extLst>
            <a:ext uri="{FF2B5EF4-FFF2-40B4-BE49-F238E27FC236}">
              <a16:creationId xmlns:a16="http://schemas.microsoft.com/office/drawing/2014/main" id="{00000000-0008-0000-0300-00006A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1" name="TextBox 2410">
          <a:extLst>
            <a:ext uri="{FF2B5EF4-FFF2-40B4-BE49-F238E27FC236}">
              <a16:creationId xmlns:a16="http://schemas.microsoft.com/office/drawing/2014/main" id="{00000000-0008-0000-0300-00006B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2" name="TextBox 2411">
          <a:extLst>
            <a:ext uri="{FF2B5EF4-FFF2-40B4-BE49-F238E27FC236}">
              <a16:creationId xmlns:a16="http://schemas.microsoft.com/office/drawing/2014/main" id="{00000000-0008-0000-0300-00006C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3" name="TextBox 2412">
          <a:extLst>
            <a:ext uri="{FF2B5EF4-FFF2-40B4-BE49-F238E27FC236}">
              <a16:creationId xmlns:a16="http://schemas.microsoft.com/office/drawing/2014/main" id="{00000000-0008-0000-0300-00006D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4" name="TextBox 2413">
          <a:extLst>
            <a:ext uri="{FF2B5EF4-FFF2-40B4-BE49-F238E27FC236}">
              <a16:creationId xmlns:a16="http://schemas.microsoft.com/office/drawing/2014/main" id="{00000000-0008-0000-0300-00006E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5" name="TextBox 2414">
          <a:extLst>
            <a:ext uri="{FF2B5EF4-FFF2-40B4-BE49-F238E27FC236}">
              <a16:creationId xmlns:a16="http://schemas.microsoft.com/office/drawing/2014/main" id="{00000000-0008-0000-0300-00006F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6" name="TextBox 2415">
          <a:extLst>
            <a:ext uri="{FF2B5EF4-FFF2-40B4-BE49-F238E27FC236}">
              <a16:creationId xmlns:a16="http://schemas.microsoft.com/office/drawing/2014/main" id="{00000000-0008-0000-0300-000070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7" name="TextBox 2416">
          <a:extLst>
            <a:ext uri="{FF2B5EF4-FFF2-40B4-BE49-F238E27FC236}">
              <a16:creationId xmlns:a16="http://schemas.microsoft.com/office/drawing/2014/main" id="{00000000-0008-0000-0300-000071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8" name="TextBox 2417">
          <a:extLst>
            <a:ext uri="{FF2B5EF4-FFF2-40B4-BE49-F238E27FC236}">
              <a16:creationId xmlns:a16="http://schemas.microsoft.com/office/drawing/2014/main" id="{00000000-0008-0000-0300-000072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9" name="TextBox 2418">
          <a:extLst>
            <a:ext uri="{FF2B5EF4-FFF2-40B4-BE49-F238E27FC236}">
              <a16:creationId xmlns:a16="http://schemas.microsoft.com/office/drawing/2014/main" id="{00000000-0008-0000-0300-000073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0" name="TextBox 2419">
          <a:extLst>
            <a:ext uri="{FF2B5EF4-FFF2-40B4-BE49-F238E27FC236}">
              <a16:creationId xmlns:a16="http://schemas.microsoft.com/office/drawing/2014/main" id="{00000000-0008-0000-0300-000074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1" name="TextBox 2420">
          <a:extLst>
            <a:ext uri="{FF2B5EF4-FFF2-40B4-BE49-F238E27FC236}">
              <a16:creationId xmlns:a16="http://schemas.microsoft.com/office/drawing/2014/main" id="{00000000-0008-0000-0300-000075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2" name="TextBox 2421">
          <a:extLst>
            <a:ext uri="{FF2B5EF4-FFF2-40B4-BE49-F238E27FC236}">
              <a16:creationId xmlns:a16="http://schemas.microsoft.com/office/drawing/2014/main" id="{00000000-0008-0000-0300-000076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3" name="TextBox 2422">
          <a:extLst>
            <a:ext uri="{FF2B5EF4-FFF2-40B4-BE49-F238E27FC236}">
              <a16:creationId xmlns:a16="http://schemas.microsoft.com/office/drawing/2014/main" id="{00000000-0008-0000-0300-000077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4" name="TextBox 2423">
          <a:extLst>
            <a:ext uri="{FF2B5EF4-FFF2-40B4-BE49-F238E27FC236}">
              <a16:creationId xmlns:a16="http://schemas.microsoft.com/office/drawing/2014/main" id="{00000000-0008-0000-0300-000078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5" name="TextBox 2424">
          <a:extLst>
            <a:ext uri="{FF2B5EF4-FFF2-40B4-BE49-F238E27FC236}">
              <a16:creationId xmlns:a16="http://schemas.microsoft.com/office/drawing/2014/main" id="{00000000-0008-0000-0300-000079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6" name="TextBox 2425">
          <a:extLst>
            <a:ext uri="{FF2B5EF4-FFF2-40B4-BE49-F238E27FC236}">
              <a16:creationId xmlns:a16="http://schemas.microsoft.com/office/drawing/2014/main" id="{00000000-0008-0000-0300-00007A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7" name="TextBox 2426">
          <a:extLst>
            <a:ext uri="{FF2B5EF4-FFF2-40B4-BE49-F238E27FC236}">
              <a16:creationId xmlns:a16="http://schemas.microsoft.com/office/drawing/2014/main" id="{00000000-0008-0000-0300-00007B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8" name="TextBox 2427">
          <a:extLst>
            <a:ext uri="{FF2B5EF4-FFF2-40B4-BE49-F238E27FC236}">
              <a16:creationId xmlns:a16="http://schemas.microsoft.com/office/drawing/2014/main" id="{00000000-0008-0000-0300-00007C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9" name="TextBox 2428">
          <a:extLst>
            <a:ext uri="{FF2B5EF4-FFF2-40B4-BE49-F238E27FC236}">
              <a16:creationId xmlns:a16="http://schemas.microsoft.com/office/drawing/2014/main" id="{00000000-0008-0000-0300-00007D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0" name="TextBox 2429">
          <a:extLst>
            <a:ext uri="{FF2B5EF4-FFF2-40B4-BE49-F238E27FC236}">
              <a16:creationId xmlns:a16="http://schemas.microsoft.com/office/drawing/2014/main" id="{00000000-0008-0000-0300-00007E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1" name="TextBox 2430">
          <a:extLst>
            <a:ext uri="{FF2B5EF4-FFF2-40B4-BE49-F238E27FC236}">
              <a16:creationId xmlns:a16="http://schemas.microsoft.com/office/drawing/2014/main" id="{00000000-0008-0000-0300-00007F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2" name="TextBox 2431">
          <a:extLst>
            <a:ext uri="{FF2B5EF4-FFF2-40B4-BE49-F238E27FC236}">
              <a16:creationId xmlns:a16="http://schemas.microsoft.com/office/drawing/2014/main" id="{00000000-0008-0000-0300-000080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3" name="TextBox 2432">
          <a:extLst>
            <a:ext uri="{FF2B5EF4-FFF2-40B4-BE49-F238E27FC236}">
              <a16:creationId xmlns:a16="http://schemas.microsoft.com/office/drawing/2014/main" id="{00000000-0008-0000-0300-000081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4" name="TextBox 2433">
          <a:extLst>
            <a:ext uri="{FF2B5EF4-FFF2-40B4-BE49-F238E27FC236}">
              <a16:creationId xmlns:a16="http://schemas.microsoft.com/office/drawing/2014/main" id="{00000000-0008-0000-0300-000082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5" name="TextBox 2434">
          <a:extLst>
            <a:ext uri="{FF2B5EF4-FFF2-40B4-BE49-F238E27FC236}">
              <a16:creationId xmlns:a16="http://schemas.microsoft.com/office/drawing/2014/main" id="{00000000-0008-0000-0300-000083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6" name="TextBox 2435">
          <a:extLst>
            <a:ext uri="{FF2B5EF4-FFF2-40B4-BE49-F238E27FC236}">
              <a16:creationId xmlns:a16="http://schemas.microsoft.com/office/drawing/2014/main" id="{00000000-0008-0000-0300-000084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7" name="TextBox 2436">
          <a:extLst>
            <a:ext uri="{FF2B5EF4-FFF2-40B4-BE49-F238E27FC236}">
              <a16:creationId xmlns:a16="http://schemas.microsoft.com/office/drawing/2014/main" id="{00000000-0008-0000-0300-000085090000}"/>
            </a:ext>
          </a:extLst>
        </xdr:cNvPr>
        <xdr:cNvSpPr txBox="1"/>
      </xdr:nvSpPr>
      <xdr:spPr>
        <a:xfrm>
          <a:off x="6353175" y="465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8" name="TextBox 2437">
          <a:extLst>
            <a:ext uri="{FF2B5EF4-FFF2-40B4-BE49-F238E27FC236}">
              <a16:creationId xmlns:a16="http://schemas.microsoft.com/office/drawing/2014/main" id="{00000000-0008-0000-0300-000086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9" name="TextBox 2438">
          <a:extLst>
            <a:ext uri="{FF2B5EF4-FFF2-40B4-BE49-F238E27FC236}">
              <a16:creationId xmlns:a16="http://schemas.microsoft.com/office/drawing/2014/main" id="{00000000-0008-0000-0300-000087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0" name="TextBox 2439">
          <a:extLst>
            <a:ext uri="{FF2B5EF4-FFF2-40B4-BE49-F238E27FC236}">
              <a16:creationId xmlns:a16="http://schemas.microsoft.com/office/drawing/2014/main" id="{00000000-0008-0000-0300-000088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1" name="TextBox 2440">
          <a:extLst>
            <a:ext uri="{FF2B5EF4-FFF2-40B4-BE49-F238E27FC236}">
              <a16:creationId xmlns:a16="http://schemas.microsoft.com/office/drawing/2014/main" id="{00000000-0008-0000-0300-000089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2" name="TextBox 2441">
          <a:extLst>
            <a:ext uri="{FF2B5EF4-FFF2-40B4-BE49-F238E27FC236}">
              <a16:creationId xmlns:a16="http://schemas.microsoft.com/office/drawing/2014/main" id="{00000000-0008-0000-0300-00008A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3" name="TextBox 2442">
          <a:extLst>
            <a:ext uri="{FF2B5EF4-FFF2-40B4-BE49-F238E27FC236}">
              <a16:creationId xmlns:a16="http://schemas.microsoft.com/office/drawing/2014/main" id="{00000000-0008-0000-0300-00008B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4" name="TextBox 2443">
          <a:extLst>
            <a:ext uri="{FF2B5EF4-FFF2-40B4-BE49-F238E27FC236}">
              <a16:creationId xmlns:a16="http://schemas.microsoft.com/office/drawing/2014/main" id="{00000000-0008-0000-0300-00008C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5" name="TextBox 2444">
          <a:extLst>
            <a:ext uri="{FF2B5EF4-FFF2-40B4-BE49-F238E27FC236}">
              <a16:creationId xmlns:a16="http://schemas.microsoft.com/office/drawing/2014/main" id="{00000000-0008-0000-0300-00008D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6" name="TextBox 2445">
          <a:extLst>
            <a:ext uri="{FF2B5EF4-FFF2-40B4-BE49-F238E27FC236}">
              <a16:creationId xmlns:a16="http://schemas.microsoft.com/office/drawing/2014/main" id="{00000000-0008-0000-0300-00008E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7" name="TextBox 2446">
          <a:extLst>
            <a:ext uri="{FF2B5EF4-FFF2-40B4-BE49-F238E27FC236}">
              <a16:creationId xmlns:a16="http://schemas.microsoft.com/office/drawing/2014/main" id="{00000000-0008-0000-0300-00008F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8" name="TextBox 2447">
          <a:extLst>
            <a:ext uri="{FF2B5EF4-FFF2-40B4-BE49-F238E27FC236}">
              <a16:creationId xmlns:a16="http://schemas.microsoft.com/office/drawing/2014/main" id="{00000000-0008-0000-0300-000090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9" name="TextBox 2448">
          <a:extLst>
            <a:ext uri="{FF2B5EF4-FFF2-40B4-BE49-F238E27FC236}">
              <a16:creationId xmlns:a16="http://schemas.microsoft.com/office/drawing/2014/main" id="{00000000-0008-0000-0300-000091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0" name="TextBox 2449">
          <a:extLst>
            <a:ext uri="{FF2B5EF4-FFF2-40B4-BE49-F238E27FC236}">
              <a16:creationId xmlns:a16="http://schemas.microsoft.com/office/drawing/2014/main" id="{00000000-0008-0000-0300-000092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1" name="TextBox 2450">
          <a:extLst>
            <a:ext uri="{FF2B5EF4-FFF2-40B4-BE49-F238E27FC236}">
              <a16:creationId xmlns:a16="http://schemas.microsoft.com/office/drawing/2014/main" id="{00000000-0008-0000-0300-000093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2" name="TextBox 2451">
          <a:extLst>
            <a:ext uri="{FF2B5EF4-FFF2-40B4-BE49-F238E27FC236}">
              <a16:creationId xmlns:a16="http://schemas.microsoft.com/office/drawing/2014/main" id="{00000000-0008-0000-0300-000094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3" name="TextBox 2452">
          <a:extLst>
            <a:ext uri="{FF2B5EF4-FFF2-40B4-BE49-F238E27FC236}">
              <a16:creationId xmlns:a16="http://schemas.microsoft.com/office/drawing/2014/main" id="{00000000-0008-0000-0300-000095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4" name="TextBox 2453">
          <a:extLst>
            <a:ext uri="{FF2B5EF4-FFF2-40B4-BE49-F238E27FC236}">
              <a16:creationId xmlns:a16="http://schemas.microsoft.com/office/drawing/2014/main" id="{00000000-0008-0000-0300-000096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5" name="TextBox 2454">
          <a:extLst>
            <a:ext uri="{FF2B5EF4-FFF2-40B4-BE49-F238E27FC236}">
              <a16:creationId xmlns:a16="http://schemas.microsoft.com/office/drawing/2014/main" id="{00000000-0008-0000-0300-000097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6" name="TextBox 2455">
          <a:extLst>
            <a:ext uri="{FF2B5EF4-FFF2-40B4-BE49-F238E27FC236}">
              <a16:creationId xmlns:a16="http://schemas.microsoft.com/office/drawing/2014/main" id="{00000000-0008-0000-0300-000098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7" name="TextBox 2456">
          <a:extLst>
            <a:ext uri="{FF2B5EF4-FFF2-40B4-BE49-F238E27FC236}">
              <a16:creationId xmlns:a16="http://schemas.microsoft.com/office/drawing/2014/main" id="{00000000-0008-0000-0300-000099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8" name="TextBox 2457">
          <a:extLst>
            <a:ext uri="{FF2B5EF4-FFF2-40B4-BE49-F238E27FC236}">
              <a16:creationId xmlns:a16="http://schemas.microsoft.com/office/drawing/2014/main" id="{00000000-0008-0000-0300-00009A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9" name="TextBox 2458">
          <a:extLst>
            <a:ext uri="{FF2B5EF4-FFF2-40B4-BE49-F238E27FC236}">
              <a16:creationId xmlns:a16="http://schemas.microsoft.com/office/drawing/2014/main" id="{00000000-0008-0000-0300-00009B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0" name="TextBox 2459">
          <a:extLst>
            <a:ext uri="{FF2B5EF4-FFF2-40B4-BE49-F238E27FC236}">
              <a16:creationId xmlns:a16="http://schemas.microsoft.com/office/drawing/2014/main" id="{00000000-0008-0000-0300-00009C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1" name="TextBox 2460">
          <a:extLst>
            <a:ext uri="{FF2B5EF4-FFF2-40B4-BE49-F238E27FC236}">
              <a16:creationId xmlns:a16="http://schemas.microsoft.com/office/drawing/2014/main" id="{00000000-0008-0000-0300-00009D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2" name="TextBox 2461">
          <a:extLst>
            <a:ext uri="{FF2B5EF4-FFF2-40B4-BE49-F238E27FC236}">
              <a16:creationId xmlns:a16="http://schemas.microsoft.com/office/drawing/2014/main" id="{00000000-0008-0000-0300-00009E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3" name="TextBox 2462">
          <a:extLst>
            <a:ext uri="{FF2B5EF4-FFF2-40B4-BE49-F238E27FC236}">
              <a16:creationId xmlns:a16="http://schemas.microsoft.com/office/drawing/2014/main" id="{00000000-0008-0000-0300-00009F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4" name="TextBox 2463">
          <a:extLst>
            <a:ext uri="{FF2B5EF4-FFF2-40B4-BE49-F238E27FC236}">
              <a16:creationId xmlns:a16="http://schemas.microsoft.com/office/drawing/2014/main" id="{00000000-0008-0000-0300-0000A0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5" name="TextBox 2464">
          <a:extLst>
            <a:ext uri="{FF2B5EF4-FFF2-40B4-BE49-F238E27FC236}">
              <a16:creationId xmlns:a16="http://schemas.microsoft.com/office/drawing/2014/main" id="{00000000-0008-0000-0300-0000A1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6" name="TextBox 2465">
          <a:extLst>
            <a:ext uri="{FF2B5EF4-FFF2-40B4-BE49-F238E27FC236}">
              <a16:creationId xmlns:a16="http://schemas.microsoft.com/office/drawing/2014/main" id="{00000000-0008-0000-0300-0000A2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7" name="TextBox 2466">
          <a:extLst>
            <a:ext uri="{FF2B5EF4-FFF2-40B4-BE49-F238E27FC236}">
              <a16:creationId xmlns:a16="http://schemas.microsoft.com/office/drawing/2014/main" id="{00000000-0008-0000-0300-0000A3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8" name="TextBox 2467">
          <a:extLst>
            <a:ext uri="{FF2B5EF4-FFF2-40B4-BE49-F238E27FC236}">
              <a16:creationId xmlns:a16="http://schemas.microsoft.com/office/drawing/2014/main" id="{00000000-0008-0000-0300-0000A4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9" name="TextBox 2468">
          <a:extLst>
            <a:ext uri="{FF2B5EF4-FFF2-40B4-BE49-F238E27FC236}">
              <a16:creationId xmlns:a16="http://schemas.microsoft.com/office/drawing/2014/main" id="{00000000-0008-0000-0300-0000A5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0" name="TextBox 2469">
          <a:extLst>
            <a:ext uri="{FF2B5EF4-FFF2-40B4-BE49-F238E27FC236}">
              <a16:creationId xmlns:a16="http://schemas.microsoft.com/office/drawing/2014/main" id="{00000000-0008-0000-0300-0000A6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1" name="TextBox 2470">
          <a:extLst>
            <a:ext uri="{FF2B5EF4-FFF2-40B4-BE49-F238E27FC236}">
              <a16:creationId xmlns:a16="http://schemas.microsoft.com/office/drawing/2014/main" id="{00000000-0008-0000-0300-0000A7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2" name="TextBox 2471">
          <a:extLst>
            <a:ext uri="{FF2B5EF4-FFF2-40B4-BE49-F238E27FC236}">
              <a16:creationId xmlns:a16="http://schemas.microsoft.com/office/drawing/2014/main" id="{00000000-0008-0000-0300-0000A8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3" name="TextBox 2472">
          <a:extLst>
            <a:ext uri="{FF2B5EF4-FFF2-40B4-BE49-F238E27FC236}">
              <a16:creationId xmlns:a16="http://schemas.microsoft.com/office/drawing/2014/main" id="{00000000-0008-0000-0300-0000A9090000}"/>
            </a:ext>
          </a:extLst>
        </xdr:cNvPr>
        <xdr:cNvSpPr txBox="1"/>
      </xdr:nvSpPr>
      <xdr:spPr>
        <a:xfrm>
          <a:off x="6353175" y="467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4" name="TextBox 2473">
          <a:extLst>
            <a:ext uri="{FF2B5EF4-FFF2-40B4-BE49-F238E27FC236}">
              <a16:creationId xmlns:a16="http://schemas.microsoft.com/office/drawing/2014/main" id="{00000000-0008-0000-0300-0000AA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5" name="TextBox 2474">
          <a:extLst>
            <a:ext uri="{FF2B5EF4-FFF2-40B4-BE49-F238E27FC236}">
              <a16:creationId xmlns:a16="http://schemas.microsoft.com/office/drawing/2014/main" id="{00000000-0008-0000-0300-0000AB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6" name="TextBox 2475">
          <a:extLst>
            <a:ext uri="{FF2B5EF4-FFF2-40B4-BE49-F238E27FC236}">
              <a16:creationId xmlns:a16="http://schemas.microsoft.com/office/drawing/2014/main" id="{00000000-0008-0000-0300-0000AC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7" name="TextBox 2476">
          <a:extLst>
            <a:ext uri="{FF2B5EF4-FFF2-40B4-BE49-F238E27FC236}">
              <a16:creationId xmlns:a16="http://schemas.microsoft.com/office/drawing/2014/main" id="{00000000-0008-0000-0300-0000AD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8" name="TextBox 2477">
          <a:extLst>
            <a:ext uri="{FF2B5EF4-FFF2-40B4-BE49-F238E27FC236}">
              <a16:creationId xmlns:a16="http://schemas.microsoft.com/office/drawing/2014/main" id="{00000000-0008-0000-0300-0000AE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9" name="TextBox 2478">
          <a:extLst>
            <a:ext uri="{FF2B5EF4-FFF2-40B4-BE49-F238E27FC236}">
              <a16:creationId xmlns:a16="http://schemas.microsoft.com/office/drawing/2014/main" id="{00000000-0008-0000-0300-0000AF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0" name="TextBox 2479">
          <a:extLst>
            <a:ext uri="{FF2B5EF4-FFF2-40B4-BE49-F238E27FC236}">
              <a16:creationId xmlns:a16="http://schemas.microsoft.com/office/drawing/2014/main" id="{00000000-0008-0000-0300-0000B0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1" name="TextBox 2480">
          <a:extLst>
            <a:ext uri="{FF2B5EF4-FFF2-40B4-BE49-F238E27FC236}">
              <a16:creationId xmlns:a16="http://schemas.microsoft.com/office/drawing/2014/main" id="{00000000-0008-0000-0300-0000B1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2" name="TextBox 2481">
          <a:extLst>
            <a:ext uri="{FF2B5EF4-FFF2-40B4-BE49-F238E27FC236}">
              <a16:creationId xmlns:a16="http://schemas.microsoft.com/office/drawing/2014/main" id="{00000000-0008-0000-0300-0000B2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3" name="TextBox 2482">
          <a:extLst>
            <a:ext uri="{FF2B5EF4-FFF2-40B4-BE49-F238E27FC236}">
              <a16:creationId xmlns:a16="http://schemas.microsoft.com/office/drawing/2014/main" id="{00000000-0008-0000-0300-0000B3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4" name="TextBox 2483">
          <a:extLst>
            <a:ext uri="{FF2B5EF4-FFF2-40B4-BE49-F238E27FC236}">
              <a16:creationId xmlns:a16="http://schemas.microsoft.com/office/drawing/2014/main" id="{00000000-0008-0000-0300-0000B4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5" name="TextBox 2484">
          <a:extLst>
            <a:ext uri="{FF2B5EF4-FFF2-40B4-BE49-F238E27FC236}">
              <a16:creationId xmlns:a16="http://schemas.microsoft.com/office/drawing/2014/main" id="{00000000-0008-0000-0300-0000B5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6" name="TextBox 2485">
          <a:extLst>
            <a:ext uri="{FF2B5EF4-FFF2-40B4-BE49-F238E27FC236}">
              <a16:creationId xmlns:a16="http://schemas.microsoft.com/office/drawing/2014/main" id="{00000000-0008-0000-0300-0000B6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7" name="TextBox 2486">
          <a:extLst>
            <a:ext uri="{FF2B5EF4-FFF2-40B4-BE49-F238E27FC236}">
              <a16:creationId xmlns:a16="http://schemas.microsoft.com/office/drawing/2014/main" id="{00000000-0008-0000-0300-0000B7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8" name="TextBox 2487">
          <a:extLst>
            <a:ext uri="{FF2B5EF4-FFF2-40B4-BE49-F238E27FC236}">
              <a16:creationId xmlns:a16="http://schemas.microsoft.com/office/drawing/2014/main" id="{00000000-0008-0000-0300-0000B8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9" name="TextBox 2488">
          <a:extLst>
            <a:ext uri="{FF2B5EF4-FFF2-40B4-BE49-F238E27FC236}">
              <a16:creationId xmlns:a16="http://schemas.microsoft.com/office/drawing/2014/main" id="{00000000-0008-0000-0300-0000B9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0" name="TextBox 2489">
          <a:extLst>
            <a:ext uri="{FF2B5EF4-FFF2-40B4-BE49-F238E27FC236}">
              <a16:creationId xmlns:a16="http://schemas.microsoft.com/office/drawing/2014/main" id="{00000000-0008-0000-0300-0000BA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1" name="TextBox 2490">
          <a:extLst>
            <a:ext uri="{FF2B5EF4-FFF2-40B4-BE49-F238E27FC236}">
              <a16:creationId xmlns:a16="http://schemas.microsoft.com/office/drawing/2014/main" id="{00000000-0008-0000-0300-0000BB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2" name="TextBox 2491">
          <a:extLst>
            <a:ext uri="{FF2B5EF4-FFF2-40B4-BE49-F238E27FC236}">
              <a16:creationId xmlns:a16="http://schemas.microsoft.com/office/drawing/2014/main" id="{00000000-0008-0000-0300-0000BC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3" name="TextBox 2492">
          <a:extLst>
            <a:ext uri="{FF2B5EF4-FFF2-40B4-BE49-F238E27FC236}">
              <a16:creationId xmlns:a16="http://schemas.microsoft.com/office/drawing/2014/main" id="{00000000-0008-0000-0300-0000BD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4" name="TextBox 2493">
          <a:extLst>
            <a:ext uri="{FF2B5EF4-FFF2-40B4-BE49-F238E27FC236}">
              <a16:creationId xmlns:a16="http://schemas.microsoft.com/office/drawing/2014/main" id="{00000000-0008-0000-0300-0000BE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5" name="TextBox 2494">
          <a:extLst>
            <a:ext uri="{FF2B5EF4-FFF2-40B4-BE49-F238E27FC236}">
              <a16:creationId xmlns:a16="http://schemas.microsoft.com/office/drawing/2014/main" id="{00000000-0008-0000-0300-0000BF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6" name="TextBox 2495">
          <a:extLst>
            <a:ext uri="{FF2B5EF4-FFF2-40B4-BE49-F238E27FC236}">
              <a16:creationId xmlns:a16="http://schemas.microsoft.com/office/drawing/2014/main" id="{00000000-0008-0000-0300-0000C0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7" name="TextBox 2496">
          <a:extLst>
            <a:ext uri="{FF2B5EF4-FFF2-40B4-BE49-F238E27FC236}">
              <a16:creationId xmlns:a16="http://schemas.microsoft.com/office/drawing/2014/main" id="{00000000-0008-0000-0300-0000C1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8" name="TextBox 2497">
          <a:extLst>
            <a:ext uri="{FF2B5EF4-FFF2-40B4-BE49-F238E27FC236}">
              <a16:creationId xmlns:a16="http://schemas.microsoft.com/office/drawing/2014/main" id="{00000000-0008-0000-0300-0000C2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9" name="TextBox 2498">
          <a:extLst>
            <a:ext uri="{FF2B5EF4-FFF2-40B4-BE49-F238E27FC236}">
              <a16:creationId xmlns:a16="http://schemas.microsoft.com/office/drawing/2014/main" id="{00000000-0008-0000-0300-0000C3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0" name="TextBox 2499">
          <a:extLst>
            <a:ext uri="{FF2B5EF4-FFF2-40B4-BE49-F238E27FC236}">
              <a16:creationId xmlns:a16="http://schemas.microsoft.com/office/drawing/2014/main" id="{00000000-0008-0000-0300-0000C4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1" name="TextBox 2500">
          <a:extLst>
            <a:ext uri="{FF2B5EF4-FFF2-40B4-BE49-F238E27FC236}">
              <a16:creationId xmlns:a16="http://schemas.microsoft.com/office/drawing/2014/main" id="{00000000-0008-0000-0300-0000C5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2" name="TextBox 2501">
          <a:extLst>
            <a:ext uri="{FF2B5EF4-FFF2-40B4-BE49-F238E27FC236}">
              <a16:creationId xmlns:a16="http://schemas.microsoft.com/office/drawing/2014/main" id="{00000000-0008-0000-0300-0000C6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3" name="TextBox 2502">
          <a:extLst>
            <a:ext uri="{FF2B5EF4-FFF2-40B4-BE49-F238E27FC236}">
              <a16:creationId xmlns:a16="http://schemas.microsoft.com/office/drawing/2014/main" id="{00000000-0008-0000-0300-0000C7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4" name="TextBox 2503">
          <a:extLst>
            <a:ext uri="{FF2B5EF4-FFF2-40B4-BE49-F238E27FC236}">
              <a16:creationId xmlns:a16="http://schemas.microsoft.com/office/drawing/2014/main" id="{00000000-0008-0000-0300-0000C8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5" name="TextBox 2504">
          <a:extLst>
            <a:ext uri="{FF2B5EF4-FFF2-40B4-BE49-F238E27FC236}">
              <a16:creationId xmlns:a16="http://schemas.microsoft.com/office/drawing/2014/main" id="{00000000-0008-0000-0300-0000C9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6" name="TextBox 2505">
          <a:extLst>
            <a:ext uri="{FF2B5EF4-FFF2-40B4-BE49-F238E27FC236}">
              <a16:creationId xmlns:a16="http://schemas.microsoft.com/office/drawing/2014/main" id="{00000000-0008-0000-0300-0000CA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7" name="TextBox 2506">
          <a:extLst>
            <a:ext uri="{FF2B5EF4-FFF2-40B4-BE49-F238E27FC236}">
              <a16:creationId xmlns:a16="http://schemas.microsoft.com/office/drawing/2014/main" id="{00000000-0008-0000-0300-0000CB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8" name="TextBox 2507">
          <a:extLst>
            <a:ext uri="{FF2B5EF4-FFF2-40B4-BE49-F238E27FC236}">
              <a16:creationId xmlns:a16="http://schemas.microsoft.com/office/drawing/2014/main" id="{00000000-0008-0000-0300-0000CC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9" name="TextBox 2508">
          <a:extLst>
            <a:ext uri="{FF2B5EF4-FFF2-40B4-BE49-F238E27FC236}">
              <a16:creationId xmlns:a16="http://schemas.microsoft.com/office/drawing/2014/main" id="{00000000-0008-0000-0300-0000CD090000}"/>
            </a:ext>
          </a:extLst>
        </xdr:cNvPr>
        <xdr:cNvSpPr txBox="1"/>
      </xdr:nvSpPr>
      <xdr:spPr>
        <a:xfrm>
          <a:off x="6353175" y="469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0" name="TextBox 2509">
          <a:extLst>
            <a:ext uri="{FF2B5EF4-FFF2-40B4-BE49-F238E27FC236}">
              <a16:creationId xmlns:a16="http://schemas.microsoft.com/office/drawing/2014/main" id="{00000000-0008-0000-0300-0000CE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1" name="TextBox 2510">
          <a:extLst>
            <a:ext uri="{FF2B5EF4-FFF2-40B4-BE49-F238E27FC236}">
              <a16:creationId xmlns:a16="http://schemas.microsoft.com/office/drawing/2014/main" id="{00000000-0008-0000-0300-0000CF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2" name="TextBox 2511">
          <a:extLst>
            <a:ext uri="{FF2B5EF4-FFF2-40B4-BE49-F238E27FC236}">
              <a16:creationId xmlns:a16="http://schemas.microsoft.com/office/drawing/2014/main" id="{00000000-0008-0000-0300-0000D0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3" name="TextBox 2512">
          <a:extLst>
            <a:ext uri="{FF2B5EF4-FFF2-40B4-BE49-F238E27FC236}">
              <a16:creationId xmlns:a16="http://schemas.microsoft.com/office/drawing/2014/main" id="{00000000-0008-0000-0300-0000D1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4" name="TextBox 2513">
          <a:extLst>
            <a:ext uri="{FF2B5EF4-FFF2-40B4-BE49-F238E27FC236}">
              <a16:creationId xmlns:a16="http://schemas.microsoft.com/office/drawing/2014/main" id="{00000000-0008-0000-0300-0000D2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5" name="TextBox 2514">
          <a:extLst>
            <a:ext uri="{FF2B5EF4-FFF2-40B4-BE49-F238E27FC236}">
              <a16:creationId xmlns:a16="http://schemas.microsoft.com/office/drawing/2014/main" id="{00000000-0008-0000-0300-0000D3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6" name="TextBox 2515">
          <a:extLst>
            <a:ext uri="{FF2B5EF4-FFF2-40B4-BE49-F238E27FC236}">
              <a16:creationId xmlns:a16="http://schemas.microsoft.com/office/drawing/2014/main" id="{00000000-0008-0000-0300-0000D4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7" name="TextBox 2516">
          <a:extLst>
            <a:ext uri="{FF2B5EF4-FFF2-40B4-BE49-F238E27FC236}">
              <a16:creationId xmlns:a16="http://schemas.microsoft.com/office/drawing/2014/main" id="{00000000-0008-0000-0300-0000D5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8" name="TextBox 2517">
          <a:extLst>
            <a:ext uri="{FF2B5EF4-FFF2-40B4-BE49-F238E27FC236}">
              <a16:creationId xmlns:a16="http://schemas.microsoft.com/office/drawing/2014/main" id="{00000000-0008-0000-0300-0000D6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9" name="TextBox 2518">
          <a:extLst>
            <a:ext uri="{FF2B5EF4-FFF2-40B4-BE49-F238E27FC236}">
              <a16:creationId xmlns:a16="http://schemas.microsoft.com/office/drawing/2014/main" id="{00000000-0008-0000-0300-0000D7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0" name="TextBox 2519">
          <a:extLst>
            <a:ext uri="{FF2B5EF4-FFF2-40B4-BE49-F238E27FC236}">
              <a16:creationId xmlns:a16="http://schemas.microsoft.com/office/drawing/2014/main" id="{00000000-0008-0000-0300-0000D8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1" name="TextBox 2520">
          <a:extLst>
            <a:ext uri="{FF2B5EF4-FFF2-40B4-BE49-F238E27FC236}">
              <a16:creationId xmlns:a16="http://schemas.microsoft.com/office/drawing/2014/main" id="{00000000-0008-0000-0300-0000D9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2" name="TextBox 2521">
          <a:extLst>
            <a:ext uri="{FF2B5EF4-FFF2-40B4-BE49-F238E27FC236}">
              <a16:creationId xmlns:a16="http://schemas.microsoft.com/office/drawing/2014/main" id="{00000000-0008-0000-0300-0000DA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3" name="TextBox 2522">
          <a:extLst>
            <a:ext uri="{FF2B5EF4-FFF2-40B4-BE49-F238E27FC236}">
              <a16:creationId xmlns:a16="http://schemas.microsoft.com/office/drawing/2014/main" id="{00000000-0008-0000-0300-0000DB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4" name="TextBox 2523">
          <a:extLst>
            <a:ext uri="{FF2B5EF4-FFF2-40B4-BE49-F238E27FC236}">
              <a16:creationId xmlns:a16="http://schemas.microsoft.com/office/drawing/2014/main" id="{00000000-0008-0000-0300-0000DC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5" name="TextBox 2524">
          <a:extLst>
            <a:ext uri="{FF2B5EF4-FFF2-40B4-BE49-F238E27FC236}">
              <a16:creationId xmlns:a16="http://schemas.microsoft.com/office/drawing/2014/main" id="{00000000-0008-0000-0300-0000DD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6" name="TextBox 2525">
          <a:extLst>
            <a:ext uri="{FF2B5EF4-FFF2-40B4-BE49-F238E27FC236}">
              <a16:creationId xmlns:a16="http://schemas.microsoft.com/office/drawing/2014/main" id="{00000000-0008-0000-0300-0000DE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7" name="TextBox 2526">
          <a:extLst>
            <a:ext uri="{FF2B5EF4-FFF2-40B4-BE49-F238E27FC236}">
              <a16:creationId xmlns:a16="http://schemas.microsoft.com/office/drawing/2014/main" id="{00000000-0008-0000-0300-0000DF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8" name="TextBox 2527">
          <a:extLst>
            <a:ext uri="{FF2B5EF4-FFF2-40B4-BE49-F238E27FC236}">
              <a16:creationId xmlns:a16="http://schemas.microsoft.com/office/drawing/2014/main" id="{00000000-0008-0000-0300-0000E0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9" name="TextBox 2528">
          <a:extLst>
            <a:ext uri="{FF2B5EF4-FFF2-40B4-BE49-F238E27FC236}">
              <a16:creationId xmlns:a16="http://schemas.microsoft.com/office/drawing/2014/main" id="{00000000-0008-0000-0300-0000E1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0" name="TextBox 2529">
          <a:extLst>
            <a:ext uri="{FF2B5EF4-FFF2-40B4-BE49-F238E27FC236}">
              <a16:creationId xmlns:a16="http://schemas.microsoft.com/office/drawing/2014/main" id="{00000000-0008-0000-0300-0000E2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1" name="TextBox 2530">
          <a:extLst>
            <a:ext uri="{FF2B5EF4-FFF2-40B4-BE49-F238E27FC236}">
              <a16:creationId xmlns:a16="http://schemas.microsoft.com/office/drawing/2014/main" id="{00000000-0008-0000-0300-0000E3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2" name="TextBox 2531">
          <a:extLst>
            <a:ext uri="{FF2B5EF4-FFF2-40B4-BE49-F238E27FC236}">
              <a16:creationId xmlns:a16="http://schemas.microsoft.com/office/drawing/2014/main" id="{00000000-0008-0000-0300-0000E4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3" name="TextBox 2532">
          <a:extLst>
            <a:ext uri="{FF2B5EF4-FFF2-40B4-BE49-F238E27FC236}">
              <a16:creationId xmlns:a16="http://schemas.microsoft.com/office/drawing/2014/main" id="{00000000-0008-0000-0300-0000E5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4" name="TextBox 2533">
          <a:extLst>
            <a:ext uri="{FF2B5EF4-FFF2-40B4-BE49-F238E27FC236}">
              <a16:creationId xmlns:a16="http://schemas.microsoft.com/office/drawing/2014/main" id="{00000000-0008-0000-0300-0000E6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5" name="TextBox 2534">
          <a:extLst>
            <a:ext uri="{FF2B5EF4-FFF2-40B4-BE49-F238E27FC236}">
              <a16:creationId xmlns:a16="http://schemas.microsoft.com/office/drawing/2014/main" id="{00000000-0008-0000-0300-0000E7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6" name="TextBox 2535">
          <a:extLst>
            <a:ext uri="{FF2B5EF4-FFF2-40B4-BE49-F238E27FC236}">
              <a16:creationId xmlns:a16="http://schemas.microsoft.com/office/drawing/2014/main" id="{00000000-0008-0000-0300-0000E8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7" name="TextBox 2536">
          <a:extLst>
            <a:ext uri="{FF2B5EF4-FFF2-40B4-BE49-F238E27FC236}">
              <a16:creationId xmlns:a16="http://schemas.microsoft.com/office/drawing/2014/main" id="{00000000-0008-0000-0300-0000E9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8" name="TextBox 2537">
          <a:extLst>
            <a:ext uri="{FF2B5EF4-FFF2-40B4-BE49-F238E27FC236}">
              <a16:creationId xmlns:a16="http://schemas.microsoft.com/office/drawing/2014/main" id="{00000000-0008-0000-0300-0000EA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9" name="TextBox 2538">
          <a:extLst>
            <a:ext uri="{FF2B5EF4-FFF2-40B4-BE49-F238E27FC236}">
              <a16:creationId xmlns:a16="http://schemas.microsoft.com/office/drawing/2014/main" id="{00000000-0008-0000-0300-0000EB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0" name="TextBox 2539">
          <a:extLst>
            <a:ext uri="{FF2B5EF4-FFF2-40B4-BE49-F238E27FC236}">
              <a16:creationId xmlns:a16="http://schemas.microsoft.com/office/drawing/2014/main" id="{00000000-0008-0000-0300-0000EC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1" name="TextBox 2540">
          <a:extLst>
            <a:ext uri="{FF2B5EF4-FFF2-40B4-BE49-F238E27FC236}">
              <a16:creationId xmlns:a16="http://schemas.microsoft.com/office/drawing/2014/main" id="{00000000-0008-0000-0300-0000ED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2" name="TextBox 2541">
          <a:extLst>
            <a:ext uri="{FF2B5EF4-FFF2-40B4-BE49-F238E27FC236}">
              <a16:creationId xmlns:a16="http://schemas.microsoft.com/office/drawing/2014/main" id="{00000000-0008-0000-0300-0000EE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3" name="TextBox 2542">
          <a:extLst>
            <a:ext uri="{FF2B5EF4-FFF2-40B4-BE49-F238E27FC236}">
              <a16:creationId xmlns:a16="http://schemas.microsoft.com/office/drawing/2014/main" id="{00000000-0008-0000-0300-0000EF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4" name="TextBox 2543">
          <a:extLst>
            <a:ext uri="{FF2B5EF4-FFF2-40B4-BE49-F238E27FC236}">
              <a16:creationId xmlns:a16="http://schemas.microsoft.com/office/drawing/2014/main" id="{00000000-0008-0000-0300-0000F0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5" name="TextBox 2544">
          <a:extLst>
            <a:ext uri="{FF2B5EF4-FFF2-40B4-BE49-F238E27FC236}">
              <a16:creationId xmlns:a16="http://schemas.microsoft.com/office/drawing/2014/main" id="{00000000-0008-0000-0300-0000F1090000}"/>
            </a:ext>
          </a:extLst>
        </xdr:cNvPr>
        <xdr:cNvSpPr txBox="1"/>
      </xdr:nvSpPr>
      <xdr:spPr>
        <a:xfrm>
          <a:off x="6353175"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6" name="TextBox 2545">
          <a:extLst>
            <a:ext uri="{FF2B5EF4-FFF2-40B4-BE49-F238E27FC236}">
              <a16:creationId xmlns:a16="http://schemas.microsoft.com/office/drawing/2014/main" id="{00000000-0008-0000-0300-0000F2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7" name="TextBox 2546">
          <a:extLst>
            <a:ext uri="{FF2B5EF4-FFF2-40B4-BE49-F238E27FC236}">
              <a16:creationId xmlns:a16="http://schemas.microsoft.com/office/drawing/2014/main" id="{00000000-0008-0000-0300-0000F3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8" name="TextBox 2547">
          <a:extLst>
            <a:ext uri="{FF2B5EF4-FFF2-40B4-BE49-F238E27FC236}">
              <a16:creationId xmlns:a16="http://schemas.microsoft.com/office/drawing/2014/main" id="{00000000-0008-0000-0300-0000F4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9" name="TextBox 2548">
          <a:extLst>
            <a:ext uri="{FF2B5EF4-FFF2-40B4-BE49-F238E27FC236}">
              <a16:creationId xmlns:a16="http://schemas.microsoft.com/office/drawing/2014/main" id="{00000000-0008-0000-0300-0000F5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0" name="TextBox 2549">
          <a:extLst>
            <a:ext uri="{FF2B5EF4-FFF2-40B4-BE49-F238E27FC236}">
              <a16:creationId xmlns:a16="http://schemas.microsoft.com/office/drawing/2014/main" id="{00000000-0008-0000-0300-0000F6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1" name="TextBox 2550">
          <a:extLst>
            <a:ext uri="{FF2B5EF4-FFF2-40B4-BE49-F238E27FC236}">
              <a16:creationId xmlns:a16="http://schemas.microsoft.com/office/drawing/2014/main" id="{00000000-0008-0000-0300-0000F7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2" name="TextBox 2551">
          <a:extLst>
            <a:ext uri="{FF2B5EF4-FFF2-40B4-BE49-F238E27FC236}">
              <a16:creationId xmlns:a16="http://schemas.microsoft.com/office/drawing/2014/main" id="{00000000-0008-0000-0300-0000F8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3" name="TextBox 2552">
          <a:extLst>
            <a:ext uri="{FF2B5EF4-FFF2-40B4-BE49-F238E27FC236}">
              <a16:creationId xmlns:a16="http://schemas.microsoft.com/office/drawing/2014/main" id="{00000000-0008-0000-0300-0000F9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4" name="TextBox 2553">
          <a:extLst>
            <a:ext uri="{FF2B5EF4-FFF2-40B4-BE49-F238E27FC236}">
              <a16:creationId xmlns:a16="http://schemas.microsoft.com/office/drawing/2014/main" id="{00000000-0008-0000-0300-0000FA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5" name="TextBox 2554">
          <a:extLst>
            <a:ext uri="{FF2B5EF4-FFF2-40B4-BE49-F238E27FC236}">
              <a16:creationId xmlns:a16="http://schemas.microsoft.com/office/drawing/2014/main" id="{00000000-0008-0000-0300-0000FB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6" name="TextBox 2555">
          <a:extLst>
            <a:ext uri="{FF2B5EF4-FFF2-40B4-BE49-F238E27FC236}">
              <a16:creationId xmlns:a16="http://schemas.microsoft.com/office/drawing/2014/main" id="{00000000-0008-0000-0300-0000FC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7" name="TextBox 2556">
          <a:extLst>
            <a:ext uri="{FF2B5EF4-FFF2-40B4-BE49-F238E27FC236}">
              <a16:creationId xmlns:a16="http://schemas.microsoft.com/office/drawing/2014/main" id="{00000000-0008-0000-0300-0000FD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8" name="TextBox 2557">
          <a:extLst>
            <a:ext uri="{FF2B5EF4-FFF2-40B4-BE49-F238E27FC236}">
              <a16:creationId xmlns:a16="http://schemas.microsoft.com/office/drawing/2014/main" id="{00000000-0008-0000-0300-0000FE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9" name="TextBox 2558">
          <a:extLst>
            <a:ext uri="{FF2B5EF4-FFF2-40B4-BE49-F238E27FC236}">
              <a16:creationId xmlns:a16="http://schemas.microsoft.com/office/drawing/2014/main" id="{00000000-0008-0000-0300-0000FF09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0" name="TextBox 2559">
          <a:extLst>
            <a:ext uri="{FF2B5EF4-FFF2-40B4-BE49-F238E27FC236}">
              <a16:creationId xmlns:a16="http://schemas.microsoft.com/office/drawing/2014/main" id="{00000000-0008-0000-0300-000000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1" name="TextBox 2560">
          <a:extLst>
            <a:ext uri="{FF2B5EF4-FFF2-40B4-BE49-F238E27FC236}">
              <a16:creationId xmlns:a16="http://schemas.microsoft.com/office/drawing/2014/main" id="{00000000-0008-0000-0300-000001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2" name="TextBox 2561">
          <a:extLst>
            <a:ext uri="{FF2B5EF4-FFF2-40B4-BE49-F238E27FC236}">
              <a16:creationId xmlns:a16="http://schemas.microsoft.com/office/drawing/2014/main" id="{00000000-0008-0000-0300-000002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3" name="TextBox 2562">
          <a:extLst>
            <a:ext uri="{FF2B5EF4-FFF2-40B4-BE49-F238E27FC236}">
              <a16:creationId xmlns:a16="http://schemas.microsoft.com/office/drawing/2014/main" id="{00000000-0008-0000-0300-000003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4" name="TextBox 2563">
          <a:extLst>
            <a:ext uri="{FF2B5EF4-FFF2-40B4-BE49-F238E27FC236}">
              <a16:creationId xmlns:a16="http://schemas.microsoft.com/office/drawing/2014/main" id="{00000000-0008-0000-0300-000004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5" name="TextBox 2564">
          <a:extLst>
            <a:ext uri="{FF2B5EF4-FFF2-40B4-BE49-F238E27FC236}">
              <a16:creationId xmlns:a16="http://schemas.microsoft.com/office/drawing/2014/main" id="{00000000-0008-0000-0300-000005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6" name="TextBox 2565">
          <a:extLst>
            <a:ext uri="{FF2B5EF4-FFF2-40B4-BE49-F238E27FC236}">
              <a16:creationId xmlns:a16="http://schemas.microsoft.com/office/drawing/2014/main" id="{00000000-0008-0000-0300-000006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7" name="TextBox 2566">
          <a:extLst>
            <a:ext uri="{FF2B5EF4-FFF2-40B4-BE49-F238E27FC236}">
              <a16:creationId xmlns:a16="http://schemas.microsoft.com/office/drawing/2014/main" id="{00000000-0008-0000-0300-000007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8" name="TextBox 2567">
          <a:extLst>
            <a:ext uri="{FF2B5EF4-FFF2-40B4-BE49-F238E27FC236}">
              <a16:creationId xmlns:a16="http://schemas.microsoft.com/office/drawing/2014/main" id="{00000000-0008-0000-0300-000008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9" name="TextBox 2568">
          <a:extLst>
            <a:ext uri="{FF2B5EF4-FFF2-40B4-BE49-F238E27FC236}">
              <a16:creationId xmlns:a16="http://schemas.microsoft.com/office/drawing/2014/main" id="{00000000-0008-0000-0300-000009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0" name="TextBox 2569">
          <a:extLst>
            <a:ext uri="{FF2B5EF4-FFF2-40B4-BE49-F238E27FC236}">
              <a16:creationId xmlns:a16="http://schemas.microsoft.com/office/drawing/2014/main" id="{00000000-0008-0000-0300-00000A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1" name="TextBox 2570">
          <a:extLst>
            <a:ext uri="{FF2B5EF4-FFF2-40B4-BE49-F238E27FC236}">
              <a16:creationId xmlns:a16="http://schemas.microsoft.com/office/drawing/2014/main" id="{00000000-0008-0000-0300-00000B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2" name="TextBox 2571">
          <a:extLst>
            <a:ext uri="{FF2B5EF4-FFF2-40B4-BE49-F238E27FC236}">
              <a16:creationId xmlns:a16="http://schemas.microsoft.com/office/drawing/2014/main" id="{00000000-0008-0000-0300-00000C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3" name="TextBox 2572">
          <a:extLst>
            <a:ext uri="{FF2B5EF4-FFF2-40B4-BE49-F238E27FC236}">
              <a16:creationId xmlns:a16="http://schemas.microsoft.com/office/drawing/2014/main" id="{00000000-0008-0000-0300-00000D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4" name="TextBox 2573">
          <a:extLst>
            <a:ext uri="{FF2B5EF4-FFF2-40B4-BE49-F238E27FC236}">
              <a16:creationId xmlns:a16="http://schemas.microsoft.com/office/drawing/2014/main" id="{00000000-0008-0000-0300-00000E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5" name="TextBox 2574">
          <a:extLst>
            <a:ext uri="{FF2B5EF4-FFF2-40B4-BE49-F238E27FC236}">
              <a16:creationId xmlns:a16="http://schemas.microsoft.com/office/drawing/2014/main" id="{00000000-0008-0000-0300-00000F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6" name="TextBox 2575">
          <a:extLst>
            <a:ext uri="{FF2B5EF4-FFF2-40B4-BE49-F238E27FC236}">
              <a16:creationId xmlns:a16="http://schemas.microsoft.com/office/drawing/2014/main" id="{00000000-0008-0000-0300-000010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7" name="TextBox 2576">
          <a:extLst>
            <a:ext uri="{FF2B5EF4-FFF2-40B4-BE49-F238E27FC236}">
              <a16:creationId xmlns:a16="http://schemas.microsoft.com/office/drawing/2014/main" id="{00000000-0008-0000-0300-000011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8" name="TextBox 2577">
          <a:extLst>
            <a:ext uri="{FF2B5EF4-FFF2-40B4-BE49-F238E27FC236}">
              <a16:creationId xmlns:a16="http://schemas.microsoft.com/office/drawing/2014/main" id="{00000000-0008-0000-0300-000012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9" name="TextBox 2578">
          <a:extLst>
            <a:ext uri="{FF2B5EF4-FFF2-40B4-BE49-F238E27FC236}">
              <a16:creationId xmlns:a16="http://schemas.microsoft.com/office/drawing/2014/main" id="{00000000-0008-0000-0300-000013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0" name="TextBox 2579">
          <a:extLst>
            <a:ext uri="{FF2B5EF4-FFF2-40B4-BE49-F238E27FC236}">
              <a16:creationId xmlns:a16="http://schemas.microsoft.com/office/drawing/2014/main" id="{00000000-0008-0000-0300-000014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1" name="TextBox 2580">
          <a:extLst>
            <a:ext uri="{FF2B5EF4-FFF2-40B4-BE49-F238E27FC236}">
              <a16:creationId xmlns:a16="http://schemas.microsoft.com/office/drawing/2014/main" id="{00000000-0008-0000-0300-0000150A0000}"/>
            </a:ext>
          </a:extLst>
        </xdr:cNvPr>
        <xdr:cNvSpPr txBox="1"/>
      </xdr:nvSpPr>
      <xdr:spPr>
        <a:xfrm>
          <a:off x="6353175" y="473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2" name="TextBox 2581">
          <a:extLst>
            <a:ext uri="{FF2B5EF4-FFF2-40B4-BE49-F238E27FC236}">
              <a16:creationId xmlns:a16="http://schemas.microsoft.com/office/drawing/2014/main" id="{00000000-0008-0000-0300-000016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3" name="TextBox 2582">
          <a:extLst>
            <a:ext uri="{FF2B5EF4-FFF2-40B4-BE49-F238E27FC236}">
              <a16:creationId xmlns:a16="http://schemas.microsoft.com/office/drawing/2014/main" id="{00000000-0008-0000-0300-000017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4" name="TextBox 2583">
          <a:extLst>
            <a:ext uri="{FF2B5EF4-FFF2-40B4-BE49-F238E27FC236}">
              <a16:creationId xmlns:a16="http://schemas.microsoft.com/office/drawing/2014/main" id="{00000000-0008-0000-0300-000018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5" name="TextBox 2584">
          <a:extLst>
            <a:ext uri="{FF2B5EF4-FFF2-40B4-BE49-F238E27FC236}">
              <a16:creationId xmlns:a16="http://schemas.microsoft.com/office/drawing/2014/main" id="{00000000-0008-0000-0300-000019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6" name="TextBox 2585">
          <a:extLst>
            <a:ext uri="{FF2B5EF4-FFF2-40B4-BE49-F238E27FC236}">
              <a16:creationId xmlns:a16="http://schemas.microsoft.com/office/drawing/2014/main" id="{00000000-0008-0000-0300-00001A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7" name="TextBox 2586">
          <a:extLst>
            <a:ext uri="{FF2B5EF4-FFF2-40B4-BE49-F238E27FC236}">
              <a16:creationId xmlns:a16="http://schemas.microsoft.com/office/drawing/2014/main" id="{00000000-0008-0000-0300-00001B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8" name="TextBox 2587">
          <a:extLst>
            <a:ext uri="{FF2B5EF4-FFF2-40B4-BE49-F238E27FC236}">
              <a16:creationId xmlns:a16="http://schemas.microsoft.com/office/drawing/2014/main" id="{00000000-0008-0000-0300-00001C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9" name="TextBox 2588">
          <a:extLst>
            <a:ext uri="{FF2B5EF4-FFF2-40B4-BE49-F238E27FC236}">
              <a16:creationId xmlns:a16="http://schemas.microsoft.com/office/drawing/2014/main" id="{00000000-0008-0000-0300-00001D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0" name="TextBox 2589">
          <a:extLst>
            <a:ext uri="{FF2B5EF4-FFF2-40B4-BE49-F238E27FC236}">
              <a16:creationId xmlns:a16="http://schemas.microsoft.com/office/drawing/2014/main" id="{00000000-0008-0000-0300-00001E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1" name="TextBox 2590">
          <a:extLst>
            <a:ext uri="{FF2B5EF4-FFF2-40B4-BE49-F238E27FC236}">
              <a16:creationId xmlns:a16="http://schemas.microsoft.com/office/drawing/2014/main" id="{00000000-0008-0000-0300-00001F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2" name="TextBox 2591">
          <a:extLst>
            <a:ext uri="{FF2B5EF4-FFF2-40B4-BE49-F238E27FC236}">
              <a16:creationId xmlns:a16="http://schemas.microsoft.com/office/drawing/2014/main" id="{00000000-0008-0000-0300-000020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3" name="TextBox 2592">
          <a:extLst>
            <a:ext uri="{FF2B5EF4-FFF2-40B4-BE49-F238E27FC236}">
              <a16:creationId xmlns:a16="http://schemas.microsoft.com/office/drawing/2014/main" id="{00000000-0008-0000-0300-000021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4" name="TextBox 2593">
          <a:extLst>
            <a:ext uri="{FF2B5EF4-FFF2-40B4-BE49-F238E27FC236}">
              <a16:creationId xmlns:a16="http://schemas.microsoft.com/office/drawing/2014/main" id="{00000000-0008-0000-0300-000022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5" name="TextBox 2594">
          <a:extLst>
            <a:ext uri="{FF2B5EF4-FFF2-40B4-BE49-F238E27FC236}">
              <a16:creationId xmlns:a16="http://schemas.microsoft.com/office/drawing/2014/main" id="{00000000-0008-0000-0300-000023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6" name="TextBox 2595">
          <a:extLst>
            <a:ext uri="{FF2B5EF4-FFF2-40B4-BE49-F238E27FC236}">
              <a16:creationId xmlns:a16="http://schemas.microsoft.com/office/drawing/2014/main" id="{00000000-0008-0000-0300-000024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7" name="TextBox 2596">
          <a:extLst>
            <a:ext uri="{FF2B5EF4-FFF2-40B4-BE49-F238E27FC236}">
              <a16:creationId xmlns:a16="http://schemas.microsoft.com/office/drawing/2014/main" id="{00000000-0008-0000-0300-000025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8" name="TextBox 2597">
          <a:extLst>
            <a:ext uri="{FF2B5EF4-FFF2-40B4-BE49-F238E27FC236}">
              <a16:creationId xmlns:a16="http://schemas.microsoft.com/office/drawing/2014/main" id="{00000000-0008-0000-0300-000026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9" name="TextBox 2598">
          <a:extLst>
            <a:ext uri="{FF2B5EF4-FFF2-40B4-BE49-F238E27FC236}">
              <a16:creationId xmlns:a16="http://schemas.microsoft.com/office/drawing/2014/main" id="{00000000-0008-0000-0300-000027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0" name="TextBox 2599">
          <a:extLst>
            <a:ext uri="{FF2B5EF4-FFF2-40B4-BE49-F238E27FC236}">
              <a16:creationId xmlns:a16="http://schemas.microsoft.com/office/drawing/2014/main" id="{00000000-0008-0000-0300-000028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1" name="TextBox 2600">
          <a:extLst>
            <a:ext uri="{FF2B5EF4-FFF2-40B4-BE49-F238E27FC236}">
              <a16:creationId xmlns:a16="http://schemas.microsoft.com/office/drawing/2014/main" id="{00000000-0008-0000-0300-000029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2" name="TextBox 2601">
          <a:extLst>
            <a:ext uri="{FF2B5EF4-FFF2-40B4-BE49-F238E27FC236}">
              <a16:creationId xmlns:a16="http://schemas.microsoft.com/office/drawing/2014/main" id="{00000000-0008-0000-0300-00002A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3" name="TextBox 2602">
          <a:extLst>
            <a:ext uri="{FF2B5EF4-FFF2-40B4-BE49-F238E27FC236}">
              <a16:creationId xmlns:a16="http://schemas.microsoft.com/office/drawing/2014/main" id="{00000000-0008-0000-0300-00002B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4" name="TextBox 2603">
          <a:extLst>
            <a:ext uri="{FF2B5EF4-FFF2-40B4-BE49-F238E27FC236}">
              <a16:creationId xmlns:a16="http://schemas.microsoft.com/office/drawing/2014/main" id="{00000000-0008-0000-0300-00002C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5" name="TextBox 2604">
          <a:extLst>
            <a:ext uri="{FF2B5EF4-FFF2-40B4-BE49-F238E27FC236}">
              <a16:creationId xmlns:a16="http://schemas.microsoft.com/office/drawing/2014/main" id="{00000000-0008-0000-0300-00002D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6" name="TextBox 2605">
          <a:extLst>
            <a:ext uri="{FF2B5EF4-FFF2-40B4-BE49-F238E27FC236}">
              <a16:creationId xmlns:a16="http://schemas.microsoft.com/office/drawing/2014/main" id="{00000000-0008-0000-0300-00002E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7" name="TextBox 2606">
          <a:extLst>
            <a:ext uri="{FF2B5EF4-FFF2-40B4-BE49-F238E27FC236}">
              <a16:creationId xmlns:a16="http://schemas.microsoft.com/office/drawing/2014/main" id="{00000000-0008-0000-0300-00002F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8" name="TextBox 2607">
          <a:extLst>
            <a:ext uri="{FF2B5EF4-FFF2-40B4-BE49-F238E27FC236}">
              <a16:creationId xmlns:a16="http://schemas.microsoft.com/office/drawing/2014/main" id="{00000000-0008-0000-0300-000030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9" name="TextBox 2608">
          <a:extLst>
            <a:ext uri="{FF2B5EF4-FFF2-40B4-BE49-F238E27FC236}">
              <a16:creationId xmlns:a16="http://schemas.microsoft.com/office/drawing/2014/main" id="{00000000-0008-0000-0300-000031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0" name="TextBox 2609">
          <a:extLst>
            <a:ext uri="{FF2B5EF4-FFF2-40B4-BE49-F238E27FC236}">
              <a16:creationId xmlns:a16="http://schemas.microsoft.com/office/drawing/2014/main" id="{00000000-0008-0000-0300-000032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1" name="TextBox 2610">
          <a:extLst>
            <a:ext uri="{FF2B5EF4-FFF2-40B4-BE49-F238E27FC236}">
              <a16:creationId xmlns:a16="http://schemas.microsoft.com/office/drawing/2014/main" id="{00000000-0008-0000-0300-000033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2" name="TextBox 2611">
          <a:extLst>
            <a:ext uri="{FF2B5EF4-FFF2-40B4-BE49-F238E27FC236}">
              <a16:creationId xmlns:a16="http://schemas.microsoft.com/office/drawing/2014/main" id="{00000000-0008-0000-0300-000034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3" name="TextBox 2612">
          <a:extLst>
            <a:ext uri="{FF2B5EF4-FFF2-40B4-BE49-F238E27FC236}">
              <a16:creationId xmlns:a16="http://schemas.microsoft.com/office/drawing/2014/main" id="{00000000-0008-0000-0300-000035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4" name="TextBox 2613">
          <a:extLst>
            <a:ext uri="{FF2B5EF4-FFF2-40B4-BE49-F238E27FC236}">
              <a16:creationId xmlns:a16="http://schemas.microsoft.com/office/drawing/2014/main" id="{00000000-0008-0000-0300-000036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5" name="TextBox 2614">
          <a:extLst>
            <a:ext uri="{FF2B5EF4-FFF2-40B4-BE49-F238E27FC236}">
              <a16:creationId xmlns:a16="http://schemas.microsoft.com/office/drawing/2014/main" id="{00000000-0008-0000-0300-000037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6" name="TextBox 2615">
          <a:extLst>
            <a:ext uri="{FF2B5EF4-FFF2-40B4-BE49-F238E27FC236}">
              <a16:creationId xmlns:a16="http://schemas.microsoft.com/office/drawing/2014/main" id="{00000000-0008-0000-0300-000038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7" name="TextBox 2616">
          <a:extLst>
            <a:ext uri="{FF2B5EF4-FFF2-40B4-BE49-F238E27FC236}">
              <a16:creationId xmlns:a16="http://schemas.microsoft.com/office/drawing/2014/main" id="{00000000-0008-0000-0300-0000390A0000}"/>
            </a:ext>
          </a:extLst>
        </xdr:cNvPr>
        <xdr:cNvSpPr txBox="1"/>
      </xdr:nvSpPr>
      <xdr:spPr>
        <a:xfrm>
          <a:off x="6353175" y="474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8" name="TextBox 2617">
          <a:extLst>
            <a:ext uri="{FF2B5EF4-FFF2-40B4-BE49-F238E27FC236}">
              <a16:creationId xmlns:a16="http://schemas.microsoft.com/office/drawing/2014/main" id="{00000000-0008-0000-0300-00003A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9" name="TextBox 2618">
          <a:extLst>
            <a:ext uri="{FF2B5EF4-FFF2-40B4-BE49-F238E27FC236}">
              <a16:creationId xmlns:a16="http://schemas.microsoft.com/office/drawing/2014/main" id="{00000000-0008-0000-0300-00003B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0" name="TextBox 2619">
          <a:extLst>
            <a:ext uri="{FF2B5EF4-FFF2-40B4-BE49-F238E27FC236}">
              <a16:creationId xmlns:a16="http://schemas.microsoft.com/office/drawing/2014/main" id="{00000000-0008-0000-0300-00003C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1" name="TextBox 2620">
          <a:extLst>
            <a:ext uri="{FF2B5EF4-FFF2-40B4-BE49-F238E27FC236}">
              <a16:creationId xmlns:a16="http://schemas.microsoft.com/office/drawing/2014/main" id="{00000000-0008-0000-0300-00003D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2" name="TextBox 2621">
          <a:extLst>
            <a:ext uri="{FF2B5EF4-FFF2-40B4-BE49-F238E27FC236}">
              <a16:creationId xmlns:a16="http://schemas.microsoft.com/office/drawing/2014/main" id="{00000000-0008-0000-0300-00003E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3" name="TextBox 2622">
          <a:extLst>
            <a:ext uri="{FF2B5EF4-FFF2-40B4-BE49-F238E27FC236}">
              <a16:creationId xmlns:a16="http://schemas.microsoft.com/office/drawing/2014/main" id="{00000000-0008-0000-0300-00003F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4" name="TextBox 2623">
          <a:extLst>
            <a:ext uri="{FF2B5EF4-FFF2-40B4-BE49-F238E27FC236}">
              <a16:creationId xmlns:a16="http://schemas.microsoft.com/office/drawing/2014/main" id="{00000000-0008-0000-0300-000040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5" name="TextBox 2624">
          <a:extLst>
            <a:ext uri="{FF2B5EF4-FFF2-40B4-BE49-F238E27FC236}">
              <a16:creationId xmlns:a16="http://schemas.microsoft.com/office/drawing/2014/main" id="{00000000-0008-0000-0300-000041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6" name="TextBox 2625">
          <a:extLst>
            <a:ext uri="{FF2B5EF4-FFF2-40B4-BE49-F238E27FC236}">
              <a16:creationId xmlns:a16="http://schemas.microsoft.com/office/drawing/2014/main" id="{00000000-0008-0000-0300-000042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7" name="TextBox 2626">
          <a:extLst>
            <a:ext uri="{FF2B5EF4-FFF2-40B4-BE49-F238E27FC236}">
              <a16:creationId xmlns:a16="http://schemas.microsoft.com/office/drawing/2014/main" id="{00000000-0008-0000-0300-000043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8" name="TextBox 2627">
          <a:extLst>
            <a:ext uri="{FF2B5EF4-FFF2-40B4-BE49-F238E27FC236}">
              <a16:creationId xmlns:a16="http://schemas.microsoft.com/office/drawing/2014/main" id="{00000000-0008-0000-0300-000044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9" name="TextBox 2628">
          <a:extLst>
            <a:ext uri="{FF2B5EF4-FFF2-40B4-BE49-F238E27FC236}">
              <a16:creationId xmlns:a16="http://schemas.microsoft.com/office/drawing/2014/main" id="{00000000-0008-0000-0300-000045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0" name="TextBox 2629">
          <a:extLst>
            <a:ext uri="{FF2B5EF4-FFF2-40B4-BE49-F238E27FC236}">
              <a16:creationId xmlns:a16="http://schemas.microsoft.com/office/drawing/2014/main" id="{00000000-0008-0000-0300-000046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1" name="TextBox 2630">
          <a:extLst>
            <a:ext uri="{FF2B5EF4-FFF2-40B4-BE49-F238E27FC236}">
              <a16:creationId xmlns:a16="http://schemas.microsoft.com/office/drawing/2014/main" id="{00000000-0008-0000-0300-000047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2" name="TextBox 2631">
          <a:extLst>
            <a:ext uri="{FF2B5EF4-FFF2-40B4-BE49-F238E27FC236}">
              <a16:creationId xmlns:a16="http://schemas.microsoft.com/office/drawing/2014/main" id="{00000000-0008-0000-0300-000048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3" name="TextBox 2632">
          <a:extLst>
            <a:ext uri="{FF2B5EF4-FFF2-40B4-BE49-F238E27FC236}">
              <a16:creationId xmlns:a16="http://schemas.microsoft.com/office/drawing/2014/main" id="{00000000-0008-0000-0300-000049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4" name="TextBox 2633">
          <a:extLst>
            <a:ext uri="{FF2B5EF4-FFF2-40B4-BE49-F238E27FC236}">
              <a16:creationId xmlns:a16="http://schemas.microsoft.com/office/drawing/2014/main" id="{00000000-0008-0000-0300-00004A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5" name="TextBox 2634">
          <a:extLst>
            <a:ext uri="{FF2B5EF4-FFF2-40B4-BE49-F238E27FC236}">
              <a16:creationId xmlns:a16="http://schemas.microsoft.com/office/drawing/2014/main" id="{00000000-0008-0000-0300-00004B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6" name="TextBox 2635">
          <a:extLst>
            <a:ext uri="{FF2B5EF4-FFF2-40B4-BE49-F238E27FC236}">
              <a16:creationId xmlns:a16="http://schemas.microsoft.com/office/drawing/2014/main" id="{00000000-0008-0000-0300-00004C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7" name="TextBox 2636">
          <a:extLst>
            <a:ext uri="{FF2B5EF4-FFF2-40B4-BE49-F238E27FC236}">
              <a16:creationId xmlns:a16="http://schemas.microsoft.com/office/drawing/2014/main" id="{00000000-0008-0000-0300-00004D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8" name="TextBox 2637">
          <a:extLst>
            <a:ext uri="{FF2B5EF4-FFF2-40B4-BE49-F238E27FC236}">
              <a16:creationId xmlns:a16="http://schemas.microsoft.com/office/drawing/2014/main" id="{00000000-0008-0000-0300-00004E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9" name="TextBox 2638">
          <a:extLst>
            <a:ext uri="{FF2B5EF4-FFF2-40B4-BE49-F238E27FC236}">
              <a16:creationId xmlns:a16="http://schemas.microsoft.com/office/drawing/2014/main" id="{00000000-0008-0000-0300-00004F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0" name="TextBox 2639">
          <a:extLst>
            <a:ext uri="{FF2B5EF4-FFF2-40B4-BE49-F238E27FC236}">
              <a16:creationId xmlns:a16="http://schemas.microsoft.com/office/drawing/2014/main" id="{00000000-0008-0000-0300-000050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1" name="TextBox 2640">
          <a:extLst>
            <a:ext uri="{FF2B5EF4-FFF2-40B4-BE49-F238E27FC236}">
              <a16:creationId xmlns:a16="http://schemas.microsoft.com/office/drawing/2014/main" id="{00000000-0008-0000-0300-000051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2" name="TextBox 2641">
          <a:extLst>
            <a:ext uri="{FF2B5EF4-FFF2-40B4-BE49-F238E27FC236}">
              <a16:creationId xmlns:a16="http://schemas.microsoft.com/office/drawing/2014/main" id="{00000000-0008-0000-0300-000052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3" name="TextBox 2642">
          <a:extLst>
            <a:ext uri="{FF2B5EF4-FFF2-40B4-BE49-F238E27FC236}">
              <a16:creationId xmlns:a16="http://schemas.microsoft.com/office/drawing/2014/main" id="{00000000-0008-0000-0300-000053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4" name="TextBox 2643">
          <a:extLst>
            <a:ext uri="{FF2B5EF4-FFF2-40B4-BE49-F238E27FC236}">
              <a16:creationId xmlns:a16="http://schemas.microsoft.com/office/drawing/2014/main" id="{00000000-0008-0000-0300-000054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5" name="TextBox 2644">
          <a:extLst>
            <a:ext uri="{FF2B5EF4-FFF2-40B4-BE49-F238E27FC236}">
              <a16:creationId xmlns:a16="http://schemas.microsoft.com/office/drawing/2014/main" id="{00000000-0008-0000-0300-000055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6" name="TextBox 2645">
          <a:extLst>
            <a:ext uri="{FF2B5EF4-FFF2-40B4-BE49-F238E27FC236}">
              <a16:creationId xmlns:a16="http://schemas.microsoft.com/office/drawing/2014/main" id="{00000000-0008-0000-0300-000056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7" name="TextBox 2646">
          <a:extLst>
            <a:ext uri="{FF2B5EF4-FFF2-40B4-BE49-F238E27FC236}">
              <a16:creationId xmlns:a16="http://schemas.microsoft.com/office/drawing/2014/main" id="{00000000-0008-0000-0300-000057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8" name="TextBox 2647">
          <a:extLst>
            <a:ext uri="{FF2B5EF4-FFF2-40B4-BE49-F238E27FC236}">
              <a16:creationId xmlns:a16="http://schemas.microsoft.com/office/drawing/2014/main" id="{00000000-0008-0000-0300-000058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9" name="TextBox 2648">
          <a:extLst>
            <a:ext uri="{FF2B5EF4-FFF2-40B4-BE49-F238E27FC236}">
              <a16:creationId xmlns:a16="http://schemas.microsoft.com/office/drawing/2014/main" id="{00000000-0008-0000-0300-000059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0" name="TextBox 2649">
          <a:extLst>
            <a:ext uri="{FF2B5EF4-FFF2-40B4-BE49-F238E27FC236}">
              <a16:creationId xmlns:a16="http://schemas.microsoft.com/office/drawing/2014/main" id="{00000000-0008-0000-0300-00005A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1" name="TextBox 2650">
          <a:extLst>
            <a:ext uri="{FF2B5EF4-FFF2-40B4-BE49-F238E27FC236}">
              <a16:creationId xmlns:a16="http://schemas.microsoft.com/office/drawing/2014/main" id="{00000000-0008-0000-0300-00005B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2" name="TextBox 2651">
          <a:extLst>
            <a:ext uri="{FF2B5EF4-FFF2-40B4-BE49-F238E27FC236}">
              <a16:creationId xmlns:a16="http://schemas.microsoft.com/office/drawing/2014/main" id="{00000000-0008-0000-0300-00005C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3" name="TextBox 2652">
          <a:extLst>
            <a:ext uri="{FF2B5EF4-FFF2-40B4-BE49-F238E27FC236}">
              <a16:creationId xmlns:a16="http://schemas.microsoft.com/office/drawing/2014/main" id="{00000000-0008-0000-0300-00005D0A0000}"/>
            </a:ext>
          </a:extLst>
        </xdr:cNvPr>
        <xdr:cNvSpPr txBox="1"/>
      </xdr:nvSpPr>
      <xdr:spPr>
        <a:xfrm>
          <a:off x="6353175" y="476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4" name="TextBox 2653">
          <a:extLst>
            <a:ext uri="{FF2B5EF4-FFF2-40B4-BE49-F238E27FC236}">
              <a16:creationId xmlns:a16="http://schemas.microsoft.com/office/drawing/2014/main" id="{00000000-0008-0000-0300-00005E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5" name="TextBox 2654">
          <a:extLst>
            <a:ext uri="{FF2B5EF4-FFF2-40B4-BE49-F238E27FC236}">
              <a16:creationId xmlns:a16="http://schemas.microsoft.com/office/drawing/2014/main" id="{00000000-0008-0000-0300-00005F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6" name="TextBox 2655">
          <a:extLst>
            <a:ext uri="{FF2B5EF4-FFF2-40B4-BE49-F238E27FC236}">
              <a16:creationId xmlns:a16="http://schemas.microsoft.com/office/drawing/2014/main" id="{00000000-0008-0000-0300-000060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7" name="TextBox 2656">
          <a:extLst>
            <a:ext uri="{FF2B5EF4-FFF2-40B4-BE49-F238E27FC236}">
              <a16:creationId xmlns:a16="http://schemas.microsoft.com/office/drawing/2014/main" id="{00000000-0008-0000-0300-000061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8" name="TextBox 2657">
          <a:extLst>
            <a:ext uri="{FF2B5EF4-FFF2-40B4-BE49-F238E27FC236}">
              <a16:creationId xmlns:a16="http://schemas.microsoft.com/office/drawing/2014/main" id="{00000000-0008-0000-0300-000062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9" name="TextBox 2658">
          <a:extLst>
            <a:ext uri="{FF2B5EF4-FFF2-40B4-BE49-F238E27FC236}">
              <a16:creationId xmlns:a16="http://schemas.microsoft.com/office/drawing/2014/main" id="{00000000-0008-0000-0300-000063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0" name="TextBox 2659">
          <a:extLst>
            <a:ext uri="{FF2B5EF4-FFF2-40B4-BE49-F238E27FC236}">
              <a16:creationId xmlns:a16="http://schemas.microsoft.com/office/drawing/2014/main" id="{00000000-0008-0000-0300-000064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1" name="TextBox 2660">
          <a:extLst>
            <a:ext uri="{FF2B5EF4-FFF2-40B4-BE49-F238E27FC236}">
              <a16:creationId xmlns:a16="http://schemas.microsoft.com/office/drawing/2014/main" id="{00000000-0008-0000-0300-000065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2" name="TextBox 2661">
          <a:extLst>
            <a:ext uri="{FF2B5EF4-FFF2-40B4-BE49-F238E27FC236}">
              <a16:creationId xmlns:a16="http://schemas.microsoft.com/office/drawing/2014/main" id="{00000000-0008-0000-0300-000066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3" name="TextBox 2662">
          <a:extLst>
            <a:ext uri="{FF2B5EF4-FFF2-40B4-BE49-F238E27FC236}">
              <a16:creationId xmlns:a16="http://schemas.microsoft.com/office/drawing/2014/main" id="{00000000-0008-0000-0300-000067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4" name="TextBox 2663">
          <a:extLst>
            <a:ext uri="{FF2B5EF4-FFF2-40B4-BE49-F238E27FC236}">
              <a16:creationId xmlns:a16="http://schemas.microsoft.com/office/drawing/2014/main" id="{00000000-0008-0000-0300-000068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5" name="TextBox 2664">
          <a:extLst>
            <a:ext uri="{FF2B5EF4-FFF2-40B4-BE49-F238E27FC236}">
              <a16:creationId xmlns:a16="http://schemas.microsoft.com/office/drawing/2014/main" id="{00000000-0008-0000-0300-000069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6" name="TextBox 2665">
          <a:extLst>
            <a:ext uri="{FF2B5EF4-FFF2-40B4-BE49-F238E27FC236}">
              <a16:creationId xmlns:a16="http://schemas.microsoft.com/office/drawing/2014/main" id="{00000000-0008-0000-0300-00006A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7" name="TextBox 2666">
          <a:extLst>
            <a:ext uri="{FF2B5EF4-FFF2-40B4-BE49-F238E27FC236}">
              <a16:creationId xmlns:a16="http://schemas.microsoft.com/office/drawing/2014/main" id="{00000000-0008-0000-0300-00006B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8" name="TextBox 2667">
          <a:extLst>
            <a:ext uri="{FF2B5EF4-FFF2-40B4-BE49-F238E27FC236}">
              <a16:creationId xmlns:a16="http://schemas.microsoft.com/office/drawing/2014/main" id="{00000000-0008-0000-0300-00006C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9" name="TextBox 2668">
          <a:extLst>
            <a:ext uri="{FF2B5EF4-FFF2-40B4-BE49-F238E27FC236}">
              <a16:creationId xmlns:a16="http://schemas.microsoft.com/office/drawing/2014/main" id="{00000000-0008-0000-0300-00006D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0" name="TextBox 2669">
          <a:extLst>
            <a:ext uri="{FF2B5EF4-FFF2-40B4-BE49-F238E27FC236}">
              <a16:creationId xmlns:a16="http://schemas.microsoft.com/office/drawing/2014/main" id="{00000000-0008-0000-0300-00006E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1" name="TextBox 2670">
          <a:extLst>
            <a:ext uri="{FF2B5EF4-FFF2-40B4-BE49-F238E27FC236}">
              <a16:creationId xmlns:a16="http://schemas.microsoft.com/office/drawing/2014/main" id="{00000000-0008-0000-0300-00006F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2" name="TextBox 2671">
          <a:extLst>
            <a:ext uri="{FF2B5EF4-FFF2-40B4-BE49-F238E27FC236}">
              <a16:creationId xmlns:a16="http://schemas.microsoft.com/office/drawing/2014/main" id="{00000000-0008-0000-0300-000070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3" name="TextBox 2672">
          <a:extLst>
            <a:ext uri="{FF2B5EF4-FFF2-40B4-BE49-F238E27FC236}">
              <a16:creationId xmlns:a16="http://schemas.microsoft.com/office/drawing/2014/main" id="{00000000-0008-0000-0300-000071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4" name="TextBox 2673">
          <a:extLst>
            <a:ext uri="{FF2B5EF4-FFF2-40B4-BE49-F238E27FC236}">
              <a16:creationId xmlns:a16="http://schemas.microsoft.com/office/drawing/2014/main" id="{00000000-0008-0000-0300-000072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5" name="TextBox 2674">
          <a:extLst>
            <a:ext uri="{FF2B5EF4-FFF2-40B4-BE49-F238E27FC236}">
              <a16:creationId xmlns:a16="http://schemas.microsoft.com/office/drawing/2014/main" id="{00000000-0008-0000-0300-000073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6" name="TextBox 2675">
          <a:extLst>
            <a:ext uri="{FF2B5EF4-FFF2-40B4-BE49-F238E27FC236}">
              <a16:creationId xmlns:a16="http://schemas.microsoft.com/office/drawing/2014/main" id="{00000000-0008-0000-0300-000074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7" name="TextBox 2676">
          <a:extLst>
            <a:ext uri="{FF2B5EF4-FFF2-40B4-BE49-F238E27FC236}">
              <a16:creationId xmlns:a16="http://schemas.microsoft.com/office/drawing/2014/main" id="{00000000-0008-0000-0300-000075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8" name="TextBox 2677">
          <a:extLst>
            <a:ext uri="{FF2B5EF4-FFF2-40B4-BE49-F238E27FC236}">
              <a16:creationId xmlns:a16="http://schemas.microsoft.com/office/drawing/2014/main" id="{00000000-0008-0000-0300-000076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9" name="TextBox 2678">
          <a:extLst>
            <a:ext uri="{FF2B5EF4-FFF2-40B4-BE49-F238E27FC236}">
              <a16:creationId xmlns:a16="http://schemas.microsoft.com/office/drawing/2014/main" id="{00000000-0008-0000-0300-000077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0" name="TextBox 2679">
          <a:extLst>
            <a:ext uri="{FF2B5EF4-FFF2-40B4-BE49-F238E27FC236}">
              <a16:creationId xmlns:a16="http://schemas.microsoft.com/office/drawing/2014/main" id="{00000000-0008-0000-0300-000078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1" name="TextBox 2680">
          <a:extLst>
            <a:ext uri="{FF2B5EF4-FFF2-40B4-BE49-F238E27FC236}">
              <a16:creationId xmlns:a16="http://schemas.microsoft.com/office/drawing/2014/main" id="{00000000-0008-0000-0300-000079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2" name="TextBox 2681">
          <a:extLst>
            <a:ext uri="{FF2B5EF4-FFF2-40B4-BE49-F238E27FC236}">
              <a16:creationId xmlns:a16="http://schemas.microsoft.com/office/drawing/2014/main" id="{00000000-0008-0000-0300-00007A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3" name="TextBox 2682">
          <a:extLst>
            <a:ext uri="{FF2B5EF4-FFF2-40B4-BE49-F238E27FC236}">
              <a16:creationId xmlns:a16="http://schemas.microsoft.com/office/drawing/2014/main" id="{00000000-0008-0000-0300-00007B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4" name="TextBox 2683">
          <a:extLst>
            <a:ext uri="{FF2B5EF4-FFF2-40B4-BE49-F238E27FC236}">
              <a16:creationId xmlns:a16="http://schemas.microsoft.com/office/drawing/2014/main" id="{00000000-0008-0000-0300-00007C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5" name="TextBox 2684">
          <a:extLst>
            <a:ext uri="{FF2B5EF4-FFF2-40B4-BE49-F238E27FC236}">
              <a16:creationId xmlns:a16="http://schemas.microsoft.com/office/drawing/2014/main" id="{00000000-0008-0000-0300-00007D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6" name="TextBox 2685">
          <a:extLst>
            <a:ext uri="{FF2B5EF4-FFF2-40B4-BE49-F238E27FC236}">
              <a16:creationId xmlns:a16="http://schemas.microsoft.com/office/drawing/2014/main" id="{00000000-0008-0000-0300-00007E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7" name="TextBox 2686">
          <a:extLst>
            <a:ext uri="{FF2B5EF4-FFF2-40B4-BE49-F238E27FC236}">
              <a16:creationId xmlns:a16="http://schemas.microsoft.com/office/drawing/2014/main" id="{00000000-0008-0000-0300-00007F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8" name="TextBox 2687">
          <a:extLst>
            <a:ext uri="{FF2B5EF4-FFF2-40B4-BE49-F238E27FC236}">
              <a16:creationId xmlns:a16="http://schemas.microsoft.com/office/drawing/2014/main" id="{00000000-0008-0000-0300-000080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9" name="TextBox 2688">
          <a:extLst>
            <a:ext uri="{FF2B5EF4-FFF2-40B4-BE49-F238E27FC236}">
              <a16:creationId xmlns:a16="http://schemas.microsoft.com/office/drawing/2014/main" id="{00000000-0008-0000-0300-0000810A0000}"/>
            </a:ext>
          </a:extLst>
        </xdr:cNvPr>
        <xdr:cNvSpPr txBox="1"/>
      </xdr:nvSpPr>
      <xdr:spPr>
        <a:xfrm>
          <a:off x="6353175" y="478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0" name="TextBox 2689">
          <a:extLst>
            <a:ext uri="{FF2B5EF4-FFF2-40B4-BE49-F238E27FC236}">
              <a16:creationId xmlns:a16="http://schemas.microsoft.com/office/drawing/2014/main" id="{00000000-0008-0000-0300-000082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1" name="TextBox 2690">
          <a:extLst>
            <a:ext uri="{FF2B5EF4-FFF2-40B4-BE49-F238E27FC236}">
              <a16:creationId xmlns:a16="http://schemas.microsoft.com/office/drawing/2014/main" id="{00000000-0008-0000-0300-000083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2" name="TextBox 2691">
          <a:extLst>
            <a:ext uri="{FF2B5EF4-FFF2-40B4-BE49-F238E27FC236}">
              <a16:creationId xmlns:a16="http://schemas.microsoft.com/office/drawing/2014/main" id="{00000000-0008-0000-0300-000084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3" name="TextBox 2692">
          <a:extLst>
            <a:ext uri="{FF2B5EF4-FFF2-40B4-BE49-F238E27FC236}">
              <a16:creationId xmlns:a16="http://schemas.microsoft.com/office/drawing/2014/main" id="{00000000-0008-0000-0300-000085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4" name="TextBox 2693">
          <a:extLst>
            <a:ext uri="{FF2B5EF4-FFF2-40B4-BE49-F238E27FC236}">
              <a16:creationId xmlns:a16="http://schemas.microsoft.com/office/drawing/2014/main" id="{00000000-0008-0000-0300-000086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5" name="TextBox 2694">
          <a:extLst>
            <a:ext uri="{FF2B5EF4-FFF2-40B4-BE49-F238E27FC236}">
              <a16:creationId xmlns:a16="http://schemas.microsoft.com/office/drawing/2014/main" id="{00000000-0008-0000-0300-000087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6" name="TextBox 2695">
          <a:extLst>
            <a:ext uri="{FF2B5EF4-FFF2-40B4-BE49-F238E27FC236}">
              <a16:creationId xmlns:a16="http://schemas.microsoft.com/office/drawing/2014/main" id="{00000000-0008-0000-0300-000088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7" name="TextBox 2696">
          <a:extLst>
            <a:ext uri="{FF2B5EF4-FFF2-40B4-BE49-F238E27FC236}">
              <a16:creationId xmlns:a16="http://schemas.microsoft.com/office/drawing/2014/main" id="{00000000-0008-0000-0300-000089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8" name="TextBox 2697">
          <a:extLst>
            <a:ext uri="{FF2B5EF4-FFF2-40B4-BE49-F238E27FC236}">
              <a16:creationId xmlns:a16="http://schemas.microsoft.com/office/drawing/2014/main" id="{00000000-0008-0000-0300-00008A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9" name="TextBox 2698">
          <a:extLst>
            <a:ext uri="{FF2B5EF4-FFF2-40B4-BE49-F238E27FC236}">
              <a16:creationId xmlns:a16="http://schemas.microsoft.com/office/drawing/2014/main" id="{00000000-0008-0000-0300-00008B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0" name="TextBox 2699">
          <a:extLst>
            <a:ext uri="{FF2B5EF4-FFF2-40B4-BE49-F238E27FC236}">
              <a16:creationId xmlns:a16="http://schemas.microsoft.com/office/drawing/2014/main" id="{00000000-0008-0000-0300-00008C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1" name="TextBox 2700">
          <a:extLst>
            <a:ext uri="{FF2B5EF4-FFF2-40B4-BE49-F238E27FC236}">
              <a16:creationId xmlns:a16="http://schemas.microsoft.com/office/drawing/2014/main" id="{00000000-0008-0000-0300-00008D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2" name="TextBox 2701">
          <a:extLst>
            <a:ext uri="{FF2B5EF4-FFF2-40B4-BE49-F238E27FC236}">
              <a16:creationId xmlns:a16="http://schemas.microsoft.com/office/drawing/2014/main" id="{00000000-0008-0000-0300-00008E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3" name="TextBox 2702">
          <a:extLst>
            <a:ext uri="{FF2B5EF4-FFF2-40B4-BE49-F238E27FC236}">
              <a16:creationId xmlns:a16="http://schemas.microsoft.com/office/drawing/2014/main" id="{00000000-0008-0000-0300-00008F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4" name="TextBox 2703">
          <a:extLst>
            <a:ext uri="{FF2B5EF4-FFF2-40B4-BE49-F238E27FC236}">
              <a16:creationId xmlns:a16="http://schemas.microsoft.com/office/drawing/2014/main" id="{00000000-0008-0000-0300-000090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5" name="TextBox 2704">
          <a:extLst>
            <a:ext uri="{FF2B5EF4-FFF2-40B4-BE49-F238E27FC236}">
              <a16:creationId xmlns:a16="http://schemas.microsoft.com/office/drawing/2014/main" id="{00000000-0008-0000-0300-000091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6" name="TextBox 2705">
          <a:extLst>
            <a:ext uri="{FF2B5EF4-FFF2-40B4-BE49-F238E27FC236}">
              <a16:creationId xmlns:a16="http://schemas.microsoft.com/office/drawing/2014/main" id="{00000000-0008-0000-0300-000092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7" name="TextBox 2706">
          <a:extLst>
            <a:ext uri="{FF2B5EF4-FFF2-40B4-BE49-F238E27FC236}">
              <a16:creationId xmlns:a16="http://schemas.microsoft.com/office/drawing/2014/main" id="{00000000-0008-0000-0300-000093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8" name="TextBox 2707">
          <a:extLst>
            <a:ext uri="{FF2B5EF4-FFF2-40B4-BE49-F238E27FC236}">
              <a16:creationId xmlns:a16="http://schemas.microsoft.com/office/drawing/2014/main" id="{00000000-0008-0000-0300-000094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9" name="TextBox 2708">
          <a:extLst>
            <a:ext uri="{FF2B5EF4-FFF2-40B4-BE49-F238E27FC236}">
              <a16:creationId xmlns:a16="http://schemas.microsoft.com/office/drawing/2014/main" id="{00000000-0008-0000-0300-000095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0" name="TextBox 2709">
          <a:extLst>
            <a:ext uri="{FF2B5EF4-FFF2-40B4-BE49-F238E27FC236}">
              <a16:creationId xmlns:a16="http://schemas.microsoft.com/office/drawing/2014/main" id="{00000000-0008-0000-0300-000096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1" name="TextBox 2710">
          <a:extLst>
            <a:ext uri="{FF2B5EF4-FFF2-40B4-BE49-F238E27FC236}">
              <a16:creationId xmlns:a16="http://schemas.microsoft.com/office/drawing/2014/main" id="{00000000-0008-0000-0300-000097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2" name="TextBox 2711">
          <a:extLst>
            <a:ext uri="{FF2B5EF4-FFF2-40B4-BE49-F238E27FC236}">
              <a16:creationId xmlns:a16="http://schemas.microsoft.com/office/drawing/2014/main" id="{00000000-0008-0000-0300-000098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3" name="TextBox 2712">
          <a:extLst>
            <a:ext uri="{FF2B5EF4-FFF2-40B4-BE49-F238E27FC236}">
              <a16:creationId xmlns:a16="http://schemas.microsoft.com/office/drawing/2014/main" id="{00000000-0008-0000-0300-000099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4" name="TextBox 2713">
          <a:extLst>
            <a:ext uri="{FF2B5EF4-FFF2-40B4-BE49-F238E27FC236}">
              <a16:creationId xmlns:a16="http://schemas.microsoft.com/office/drawing/2014/main" id="{00000000-0008-0000-0300-00009A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5" name="TextBox 2714">
          <a:extLst>
            <a:ext uri="{FF2B5EF4-FFF2-40B4-BE49-F238E27FC236}">
              <a16:creationId xmlns:a16="http://schemas.microsoft.com/office/drawing/2014/main" id="{00000000-0008-0000-0300-00009B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6" name="TextBox 2715">
          <a:extLst>
            <a:ext uri="{FF2B5EF4-FFF2-40B4-BE49-F238E27FC236}">
              <a16:creationId xmlns:a16="http://schemas.microsoft.com/office/drawing/2014/main" id="{00000000-0008-0000-0300-00009C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7" name="TextBox 2716">
          <a:extLst>
            <a:ext uri="{FF2B5EF4-FFF2-40B4-BE49-F238E27FC236}">
              <a16:creationId xmlns:a16="http://schemas.microsoft.com/office/drawing/2014/main" id="{00000000-0008-0000-0300-00009D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8" name="TextBox 2717">
          <a:extLst>
            <a:ext uri="{FF2B5EF4-FFF2-40B4-BE49-F238E27FC236}">
              <a16:creationId xmlns:a16="http://schemas.microsoft.com/office/drawing/2014/main" id="{00000000-0008-0000-0300-00009E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9" name="TextBox 2718">
          <a:extLst>
            <a:ext uri="{FF2B5EF4-FFF2-40B4-BE49-F238E27FC236}">
              <a16:creationId xmlns:a16="http://schemas.microsoft.com/office/drawing/2014/main" id="{00000000-0008-0000-0300-00009F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0" name="TextBox 2719">
          <a:extLst>
            <a:ext uri="{FF2B5EF4-FFF2-40B4-BE49-F238E27FC236}">
              <a16:creationId xmlns:a16="http://schemas.microsoft.com/office/drawing/2014/main" id="{00000000-0008-0000-0300-0000A0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1" name="TextBox 2720">
          <a:extLst>
            <a:ext uri="{FF2B5EF4-FFF2-40B4-BE49-F238E27FC236}">
              <a16:creationId xmlns:a16="http://schemas.microsoft.com/office/drawing/2014/main" id="{00000000-0008-0000-0300-0000A1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2" name="TextBox 2721">
          <a:extLst>
            <a:ext uri="{FF2B5EF4-FFF2-40B4-BE49-F238E27FC236}">
              <a16:creationId xmlns:a16="http://schemas.microsoft.com/office/drawing/2014/main" id="{00000000-0008-0000-0300-0000A2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3" name="TextBox 2722">
          <a:extLst>
            <a:ext uri="{FF2B5EF4-FFF2-40B4-BE49-F238E27FC236}">
              <a16:creationId xmlns:a16="http://schemas.microsoft.com/office/drawing/2014/main" id="{00000000-0008-0000-0300-0000A3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4" name="TextBox 2723">
          <a:extLst>
            <a:ext uri="{FF2B5EF4-FFF2-40B4-BE49-F238E27FC236}">
              <a16:creationId xmlns:a16="http://schemas.microsoft.com/office/drawing/2014/main" id="{00000000-0008-0000-0300-0000A4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5" name="TextBox 2724">
          <a:extLst>
            <a:ext uri="{FF2B5EF4-FFF2-40B4-BE49-F238E27FC236}">
              <a16:creationId xmlns:a16="http://schemas.microsoft.com/office/drawing/2014/main" id="{00000000-0008-0000-0300-0000A50A0000}"/>
            </a:ext>
          </a:extLst>
        </xdr:cNvPr>
        <xdr:cNvSpPr txBox="1"/>
      </xdr:nvSpPr>
      <xdr:spPr>
        <a:xfrm>
          <a:off x="6353175" y="480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6" name="TextBox 2725">
          <a:extLst>
            <a:ext uri="{FF2B5EF4-FFF2-40B4-BE49-F238E27FC236}">
              <a16:creationId xmlns:a16="http://schemas.microsoft.com/office/drawing/2014/main" id="{00000000-0008-0000-0300-0000A6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7" name="TextBox 2726">
          <a:extLst>
            <a:ext uri="{FF2B5EF4-FFF2-40B4-BE49-F238E27FC236}">
              <a16:creationId xmlns:a16="http://schemas.microsoft.com/office/drawing/2014/main" id="{00000000-0008-0000-0300-0000A7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8" name="TextBox 2727">
          <a:extLst>
            <a:ext uri="{FF2B5EF4-FFF2-40B4-BE49-F238E27FC236}">
              <a16:creationId xmlns:a16="http://schemas.microsoft.com/office/drawing/2014/main" id="{00000000-0008-0000-0300-0000A8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9" name="TextBox 2728">
          <a:extLst>
            <a:ext uri="{FF2B5EF4-FFF2-40B4-BE49-F238E27FC236}">
              <a16:creationId xmlns:a16="http://schemas.microsoft.com/office/drawing/2014/main" id="{00000000-0008-0000-0300-0000A9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0" name="TextBox 2729">
          <a:extLst>
            <a:ext uri="{FF2B5EF4-FFF2-40B4-BE49-F238E27FC236}">
              <a16:creationId xmlns:a16="http://schemas.microsoft.com/office/drawing/2014/main" id="{00000000-0008-0000-0300-0000AA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1" name="TextBox 2730">
          <a:extLst>
            <a:ext uri="{FF2B5EF4-FFF2-40B4-BE49-F238E27FC236}">
              <a16:creationId xmlns:a16="http://schemas.microsoft.com/office/drawing/2014/main" id="{00000000-0008-0000-0300-0000AB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2" name="TextBox 2731">
          <a:extLst>
            <a:ext uri="{FF2B5EF4-FFF2-40B4-BE49-F238E27FC236}">
              <a16:creationId xmlns:a16="http://schemas.microsoft.com/office/drawing/2014/main" id="{00000000-0008-0000-0300-0000AC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3" name="TextBox 2732">
          <a:extLst>
            <a:ext uri="{FF2B5EF4-FFF2-40B4-BE49-F238E27FC236}">
              <a16:creationId xmlns:a16="http://schemas.microsoft.com/office/drawing/2014/main" id="{00000000-0008-0000-0300-0000AD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4" name="TextBox 2733">
          <a:extLst>
            <a:ext uri="{FF2B5EF4-FFF2-40B4-BE49-F238E27FC236}">
              <a16:creationId xmlns:a16="http://schemas.microsoft.com/office/drawing/2014/main" id="{00000000-0008-0000-0300-0000AE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5" name="TextBox 2734">
          <a:extLst>
            <a:ext uri="{FF2B5EF4-FFF2-40B4-BE49-F238E27FC236}">
              <a16:creationId xmlns:a16="http://schemas.microsoft.com/office/drawing/2014/main" id="{00000000-0008-0000-0300-0000AF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6" name="TextBox 2735">
          <a:extLst>
            <a:ext uri="{FF2B5EF4-FFF2-40B4-BE49-F238E27FC236}">
              <a16:creationId xmlns:a16="http://schemas.microsoft.com/office/drawing/2014/main" id="{00000000-0008-0000-0300-0000B0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7" name="TextBox 2736">
          <a:extLst>
            <a:ext uri="{FF2B5EF4-FFF2-40B4-BE49-F238E27FC236}">
              <a16:creationId xmlns:a16="http://schemas.microsoft.com/office/drawing/2014/main" id="{00000000-0008-0000-0300-0000B1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8" name="TextBox 2737">
          <a:extLst>
            <a:ext uri="{FF2B5EF4-FFF2-40B4-BE49-F238E27FC236}">
              <a16:creationId xmlns:a16="http://schemas.microsoft.com/office/drawing/2014/main" id="{00000000-0008-0000-0300-0000B2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9" name="TextBox 2738">
          <a:extLst>
            <a:ext uri="{FF2B5EF4-FFF2-40B4-BE49-F238E27FC236}">
              <a16:creationId xmlns:a16="http://schemas.microsoft.com/office/drawing/2014/main" id="{00000000-0008-0000-0300-0000B3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0" name="TextBox 2739">
          <a:extLst>
            <a:ext uri="{FF2B5EF4-FFF2-40B4-BE49-F238E27FC236}">
              <a16:creationId xmlns:a16="http://schemas.microsoft.com/office/drawing/2014/main" id="{00000000-0008-0000-0300-0000B4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1" name="TextBox 2740">
          <a:extLst>
            <a:ext uri="{FF2B5EF4-FFF2-40B4-BE49-F238E27FC236}">
              <a16:creationId xmlns:a16="http://schemas.microsoft.com/office/drawing/2014/main" id="{00000000-0008-0000-0300-0000B5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2" name="TextBox 2741">
          <a:extLst>
            <a:ext uri="{FF2B5EF4-FFF2-40B4-BE49-F238E27FC236}">
              <a16:creationId xmlns:a16="http://schemas.microsoft.com/office/drawing/2014/main" id="{00000000-0008-0000-0300-0000B6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3" name="TextBox 2742">
          <a:extLst>
            <a:ext uri="{FF2B5EF4-FFF2-40B4-BE49-F238E27FC236}">
              <a16:creationId xmlns:a16="http://schemas.microsoft.com/office/drawing/2014/main" id="{00000000-0008-0000-0300-0000B7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4" name="TextBox 2743">
          <a:extLst>
            <a:ext uri="{FF2B5EF4-FFF2-40B4-BE49-F238E27FC236}">
              <a16:creationId xmlns:a16="http://schemas.microsoft.com/office/drawing/2014/main" id="{00000000-0008-0000-0300-0000B8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5" name="TextBox 2744">
          <a:extLst>
            <a:ext uri="{FF2B5EF4-FFF2-40B4-BE49-F238E27FC236}">
              <a16:creationId xmlns:a16="http://schemas.microsoft.com/office/drawing/2014/main" id="{00000000-0008-0000-0300-0000B9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6" name="TextBox 2745">
          <a:extLst>
            <a:ext uri="{FF2B5EF4-FFF2-40B4-BE49-F238E27FC236}">
              <a16:creationId xmlns:a16="http://schemas.microsoft.com/office/drawing/2014/main" id="{00000000-0008-0000-0300-0000BA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7" name="TextBox 2746">
          <a:extLst>
            <a:ext uri="{FF2B5EF4-FFF2-40B4-BE49-F238E27FC236}">
              <a16:creationId xmlns:a16="http://schemas.microsoft.com/office/drawing/2014/main" id="{00000000-0008-0000-0300-0000BB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8" name="TextBox 2747">
          <a:extLst>
            <a:ext uri="{FF2B5EF4-FFF2-40B4-BE49-F238E27FC236}">
              <a16:creationId xmlns:a16="http://schemas.microsoft.com/office/drawing/2014/main" id="{00000000-0008-0000-0300-0000BC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9" name="TextBox 2748">
          <a:extLst>
            <a:ext uri="{FF2B5EF4-FFF2-40B4-BE49-F238E27FC236}">
              <a16:creationId xmlns:a16="http://schemas.microsoft.com/office/drawing/2014/main" id="{00000000-0008-0000-0300-0000BD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0" name="TextBox 2749">
          <a:extLst>
            <a:ext uri="{FF2B5EF4-FFF2-40B4-BE49-F238E27FC236}">
              <a16:creationId xmlns:a16="http://schemas.microsoft.com/office/drawing/2014/main" id="{00000000-0008-0000-0300-0000BE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1" name="TextBox 2750">
          <a:extLst>
            <a:ext uri="{FF2B5EF4-FFF2-40B4-BE49-F238E27FC236}">
              <a16:creationId xmlns:a16="http://schemas.microsoft.com/office/drawing/2014/main" id="{00000000-0008-0000-0300-0000BF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2" name="TextBox 2751">
          <a:extLst>
            <a:ext uri="{FF2B5EF4-FFF2-40B4-BE49-F238E27FC236}">
              <a16:creationId xmlns:a16="http://schemas.microsoft.com/office/drawing/2014/main" id="{00000000-0008-0000-0300-0000C0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3" name="TextBox 2752">
          <a:extLst>
            <a:ext uri="{FF2B5EF4-FFF2-40B4-BE49-F238E27FC236}">
              <a16:creationId xmlns:a16="http://schemas.microsoft.com/office/drawing/2014/main" id="{00000000-0008-0000-0300-0000C1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4" name="TextBox 2753">
          <a:extLst>
            <a:ext uri="{FF2B5EF4-FFF2-40B4-BE49-F238E27FC236}">
              <a16:creationId xmlns:a16="http://schemas.microsoft.com/office/drawing/2014/main" id="{00000000-0008-0000-0300-0000C2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5" name="TextBox 2754">
          <a:extLst>
            <a:ext uri="{FF2B5EF4-FFF2-40B4-BE49-F238E27FC236}">
              <a16:creationId xmlns:a16="http://schemas.microsoft.com/office/drawing/2014/main" id="{00000000-0008-0000-0300-0000C3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6" name="TextBox 2755">
          <a:extLst>
            <a:ext uri="{FF2B5EF4-FFF2-40B4-BE49-F238E27FC236}">
              <a16:creationId xmlns:a16="http://schemas.microsoft.com/office/drawing/2014/main" id="{00000000-0008-0000-0300-0000C4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7" name="TextBox 2756">
          <a:extLst>
            <a:ext uri="{FF2B5EF4-FFF2-40B4-BE49-F238E27FC236}">
              <a16:creationId xmlns:a16="http://schemas.microsoft.com/office/drawing/2014/main" id="{00000000-0008-0000-0300-0000C5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8" name="TextBox 2757">
          <a:extLst>
            <a:ext uri="{FF2B5EF4-FFF2-40B4-BE49-F238E27FC236}">
              <a16:creationId xmlns:a16="http://schemas.microsoft.com/office/drawing/2014/main" id="{00000000-0008-0000-0300-0000C6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9" name="TextBox 2758">
          <a:extLst>
            <a:ext uri="{FF2B5EF4-FFF2-40B4-BE49-F238E27FC236}">
              <a16:creationId xmlns:a16="http://schemas.microsoft.com/office/drawing/2014/main" id="{00000000-0008-0000-0300-0000C7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0" name="TextBox 2759">
          <a:extLst>
            <a:ext uri="{FF2B5EF4-FFF2-40B4-BE49-F238E27FC236}">
              <a16:creationId xmlns:a16="http://schemas.microsoft.com/office/drawing/2014/main" id="{00000000-0008-0000-0300-0000C8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1" name="TextBox 2760">
          <a:extLst>
            <a:ext uri="{FF2B5EF4-FFF2-40B4-BE49-F238E27FC236}">
              <a16:creationId xmlns:a16="http://schemas.microsoft.com/office/drawing/2014/main" id="{00000000-0008-0000-0300-0000C90A0000}"/>
            </a:ext>
          </a:extLst>
        </xdr:cNvPr>
        <xdr:cNvSpPr txBox="1"/>
      </xdr:nvSpPr>
      <xdr:spPr>
        <a:xfrm>
          <a:off x="6353175"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2" name="TextBox 2761">
          <a:extLst>
            <a:ext uri="{FF2B5EF4-FFF2-40B4-BE49-F238E27FC236}">
              <a16:creationId xmlns:a16="http://schemas.microsoft.com/office/drawing/2014/main" id="{00000000-0008-0000-0300-0000CA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3" name="TextBox 2762">
          <a:extLst>
            <a:ext uri="{FF2B5EF4-FFF2-40B4-BE49-F238E27FC236}">
              <a16:creationId xmlns:a16="http://schemas.microsoft.com/office/drawing/2014/main" id="{00000000-0008-0000-0300-0000CB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4" name="TextBox 2763">
          <a:extLst>
            <a:ext uri="{FF2B5EF4-FFF2-40B4-BE49-F238E27FC236}">
              <a16:creationId xmlns:a16="http://schemas.microsoft.com/office/drawing/2014/main" id="{00000000-0008-0000-0300-0000CC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5" name="TextBox 2764">
          <a:extLst>
            <a:ext uri="{FF2B5EF4-FFF2-40B4-BE49-F238E27FC236}">
              <a16:creationId xmlns:a16="http://schemas.microsoft.com/office/drawing/2014/main" id="{00000000-0008-0000-0300-0000CD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6" name="TextBox 2765">
          <a:extLst>
            <a:ext uri="{FF2B5EF4-FFF2-40B4-BE49-F238E27FC236}">
              <a16:creationId xmlns:a16="http://schemas.microsoft.com/office/drawing/2014/main" id="{00000000-0008-0000-0300-0000CE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7" name="TextBox 2766">
          <a:extLst>
            <a:ext uri="{FF2B5EF4-FFF2-40B4-BE49-F238E27FC236}">
              <a16:creationId xmlns:a16="http://schemas.microsoft.com/office/drawing/2014/main" id="{00000000-0008-0000-0300-0000CF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8" name="TextBox 2767">
          <a:extLst>
            <a:ext uri="{FF2B5EF4-FFF2-40B4-BE49-F238E27FC236}">
              <a16:creationId xmlns:a16="http://schemas.microsoft.com/office/drawing/2014/main" id="{00000000-0008-0000-0300-0000D0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9" name="TextBox 2768">
          <a:extLst>
            <a:ext uri="{FF2B5EF4-FFF2-40B4-BE49-F238E27FC236}">
              <a16:creationId xmlns:a16="http://schemas.microsoft.com/office/drawing/2014/main" id="{00000000-0008-0000-0300-0000D1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0" name="TextBox 2769">
          <a:extLst>
            <a:ext uri="{FF2B5EF4-FFF2-40B4-BE49-F238E27FC236}">
              <a16:creationId xmlns:a16="http://schemas.microsoft.com/office/drawing/2014/main" id="{00000000-0008-0000-0300-0000D2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1" name="TextBox 2770">
          <a:extLst>
            <a:ext uri="{FF2B5EF4-FFF2-40B4-BE49-F238E27FC236}">
              <a16:creationId xmlns:a16="http://schemas.microsoft.com/office/drawing/2014/main" id="{00000000-0008-0000-0300-0000D3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2" name="TextBox 2771">
          <a:extLst>
            <a:ext uri="{FF2B5EF4-FFF2-40B4-BE49-F238E27FC236}">
              <a16:creationId xmlns:a16="http://schemas.microsoft.com/office/drawing/2014/main" id="{00000000-0008-0000-0300-0000D4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3" name="TextBox 2772">
          <a:extLst>
            <a:ext uri="{FF2B5EF4-FFF2-40B4-BE49-F238E27FC236}">
              <a16:creationId xmlns:a16="http://schemas.microsoft.com/office/drawing/2014/main" id="{00000000-0008-0000-0300-0000D5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4" name="TextBox 2773">
          <a:extLst>
            <a:ext uri="{FF2B5EF4-FFF2-40B4-BE49-F238E27FC236}">
              <a16:creationId xmlns:a16="http://schemas.microsoft.com/office/drawing/2014/main" id="{00000000-0008-0000-0300-0000D6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5" name="TextBox 2774">
          <a:extLst>
            <a:ext uri="{FF2B5EF4-FFF2-40B4-BE49-F238E27FC236}">
              <a16:creationId xmlns:a16="http://schemas.microsoft.com/office/drawing/2014/main" id="{00000000-0008-0000-0300-0000D7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6" name="TextBox 2775">
          <a:extLst>
            <a:ext uri="{FF2B5EF4-FFF2-40B4-BE49-F238E27FC236}">
              <a16:creationId xmlns:a16="http://schemas.microsoft.com/office/drawing/2014/main" id="{00000000-0008-0000-0300-0000D8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7" name="TextBox 2776">
          <a:extLst>
            <a:ext uri="{FF2B5EF4-FFF2-40B4-BE49-F238E27FC236}">
              <a16:creationId xmlns:a16="http://schemas.microsoft.com/office/drawing/2014/main" id="{00000000-0008-0000-0300-0000D9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8" name="TextBox 2777">
          <a:extLst>
            <a:ext uri="{FF2B5EF4-FFF2-40B4-BE49-F238E27FC236}">
              <a16:creationId xmlns:a16="http://schemas.microsoft.com/office/drawing/2014/main" id="{00000000-0008-0000-0300-0000DA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9" name="TextBox 2778">
          <a:extLst>
            <a:ext uri="{FF2B5EF4-FFF2-40B4-BE49-F238E27FC236}">
              <a16:creationId xmlns:a16="http://schemas.microsoft.com/office/drawing/2014/main" id="{00000000-0008-0000-0300-0000DB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0" name="TextBox 2779">
          <a:extLst>
            <a:ext uri="{FF2B5EF4-FFF2-40B4-BE49-F238E27FC236}">
              <a16:creationId xmlns:a16="http://schemas.microsoft.com/office/drawing/2014/main" id="{00000000-0008-0000-0300-0000DC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1" name="TextBox 2780">
          <a:extLst>
            <a:ext uri="{FF2B5EF4-FFF2-40B4-BE49-F238E27FC236}">
              <a16:creationId xmlns:a16="http://schemas.microsoft.com/office/drawing/2014/main" id="{00000000-0008-0000-0300-0000DD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2" name="TextBox 2781">
          <a:extLst>
            <a:ext uri="{FF2B5EF4-FFF2-40B4-BE49-F238E27FC236}">
              <a16:creationId xmlns:a16="http://schemas.microsoft.com/office/drawing/2014/main" id="{00000000-0008-0000-0300-0000DE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3" name="TextBox 2782">
          <a:extLst>
            <a:ext uri="{FF2B5EF4-FFF2-40B4-BE49-F238E27FC236}">
              <a16:creationId xmlns:a16="http://schemas.microsoft.com/office/drawing/2014/main" id="{00000000-0008-0000-0300-0000DF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4" name="TextBox 2783">
          <a:extLst>
            <a:ext uri="{FF2B5EF4-FFF2-40B4-BE49-F238E27FC236}">
              <a16:creationId xmlns:a16="http://schemas.microsoft.com/office/drawing/2014/main" id="{00000000-0008-0000-0300-0000E0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5" name="TextBox 2784">
          <a:extLst>
            <a:ext uri="{FF2B5EF4-FFF2-40B4-BE49-F238E27FC236}">
              <a16:creationId xmlns:a16="http://schemas.microsoft.com/office/drawing/2014/main" id="{00000000-0008-0000-0300-0000E1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6" name="TextBox 2785">
          <a:extLst>
            <a:ext uri="{FF2B5EF4-FFF2-40B4-BE49-F238E27FC236}">
              <a16:creationId xmlns:a16="http://schemas.microsoft.com/office/drawing/2014/main" id="{00000000-0008-0000-0300-0000E2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7" name="TextBox 2786">
          <a:extLst>
            <a:ext uri="{FF2B5EF4-FFF2-40B4-BE49-F238E27FC236}">
              <a16:creationId xmlns:a16="http://schemas.microsoft.com/office/drawing/2014/main" id="{00000000-0008-0000-0300-0000E3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8" name="TextBox 2787">
          <a:extLst>
            <a:ext uri="{FF2B5EF4-FFF2-40B4-BE49-F238E27FC236}">
              <a16:creationId xmlns:a16="http://schemas.microsoft.com/office/drawing/2014/main" id="{00000000-0008-0000-0300-0000E4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9" name="TextBox 2788">
          <a:extLst>
            <a:ext uri="{FF2B5EF4-FFF2-40B4-BE49-F238E27FC236}">
              <a16:creationId xmlns:a16="http://schemas.microsoft.com/office/drawing/2014/main" id="{00000000-0008-0000-0300-0000E5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0" name="TextBox 2789">
          <a:extLst>
            <a:ext uri="{FF2B5EF4-FFF2-40B4-BE49-F238E27FC236}">
              <a16:creationId xmlns:a16="http://schemas.microsoft.com/office/drawing/2014/main" id="{00000000-0008-0000-0300-0000E6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1" name="TextBox 2790">
          <a:extLst>
            <a:ext uri="{FF2B5EF4-FFF2-40B4-BE49-F238E27FC236}">
              <a16:creationId xmlns:a16="http://schemas.microsoft.com/office/drawing/2014/main" id="{00000000-0008-0000-0300-0000E7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2" name="TextBox 2791">
          <a:extLst>
            <a:ext uri="{FF2B5EF4-FFF2-40B4-BE49-F238E27FC236}">
              <a16:creationId xmlns:a16="http://schemas.microsoft.com/office/drawing/2014/main" id="{00000000-0008-0000-0300-0000E8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3" name="TextBox 2792">
          <a:extLst>
            <a:ext uri="{FF2B5EF4-FFF2-40B4-BE49-F238E27FC236}">
              <a16:creationId xmlns:a16="http://schemas.microsoft.com/office/drawing/2014/main" id="{00000000-0008-0000-0300-0000E9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4" name="TextBox 2793">
          <a:extLst>
            <a:ext uri="{FF2B5EF4-FFF2-40B4-BE49-F238E27FC236}">
              <a16:creationId xmlns:a16="http://schemas.microsoft.com/office/drawing/2014/main" id="{00000000-0008-0000-0300-0000EA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5" name="TextBox 2794">
          <a:extLst>
            <a:ext uri="{FF2B5EF4-FFF2-40B4-BE49-F238E27FC236}">
              <a16:creationId xmlns:a16="http://schemas.microsoft.com/office/drawing/2014/main" id="{00000000-0008-0000-0300-0000EB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6" name="TextBox 2795">
          <a:extLst>
            <a:ext uri="{FF2B5EF4-FFF2-40B4-BE49-F238E27FC236}">
              <a16:creationId xmlns:a16="http://schemas.microsoft.com/office/drawing/2014/main" id="{00000000-0008-0000-0300-0000EC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7" name="TextBox 2796">
          <a:extLst>
            <a:ext uri="{FF2B5EF4-FFF2-40B4-BE49-F238E27FC236}">
              <a16:creationId xmlns:a16="http://schemas.microsoft.com/office/drawing/2014/main" id="{00000000-0008-0000-0300-0000ED0A0000}"/>
            </a:ext>
          </a:extLst>
        </xdr:cNvPr>
        <xdr:cNvSpPr txBox="1"/>
      </xdr:nvSpPr>
      <xdr:spPr>
        <a:xfrm>
          <a:off x="6353175" y="484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8" name="TextBox 2797">
          <a:extLst>
            <a:ext uri="{FF2B5EF4-FFF2-40B4-BE49-F238E27FC236}">
              <a16:creationId xmlns:a16="http://schemas.microsoft.com/office/drawing/2014/main" id="{00000000-0008-0000-0300-0000EE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9" name="TextBox 2798">
          <a:extLst>
            <a:ext uri="{FF2B5EF4-FFF2-40B4-BE49-F238E27FC236}">
              <a16:creationId xmlns:a16="http://schemas.microsoft.com/office/drawing/2014/main" id="{00000000-0008-0000-0300-0000EF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0" name="TextBox 2799">
          <a:extLst>
            <a:ext uri="{FF2B5EF4-FFF2-40B4-BE49-F238E27FC236}">
              <a16:creationId xmlns:a16="http://schemas.microsoft.com/office/drawing/2014/main" id="{00000000-0008-0000-0300-0000F0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1" name="TextBox 2800">
          <a:extLst>
            <a:ext uri="{FF2B5EF4-FFF2-40B4-BE49-F238E27FC236}">
              <a16:creationId xmlns:a16="http://schemas.microsoft.com/office/drawing/2014/main" id="{00000000-0008-0000-0300-0000F1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2" name="TextBox 2801">
          <a:extLst>
            <a:ext uri="{FF2B5EF4-FFF2-40B4-BE49-F238E27FC236}">
              <a16:creationId xmlns:a16="http://schemas.microsoft.com/office/drawing/2014/main" id="{00000000-0008-0000-0300-0000F2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3" name="TextBox 2802">
          <a:extLst>
            <a:ext uri="{FF2B5EF4-FFF2-40B4-BE49-F238E27FC236}">
              <a16:creationId xmlns:a16="http://schemas.microsoft.com/office/drawing/2014/main" id="{00000000-0008-0000-0300-0000F3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4" name="TextBox 2803">
          <a:extLst>
            <a:ext uri="{FF2B5EF4-FFF2-40B4-BE49-F238E27FC236}">
              <a16:creationId xmlns:a16="http://schemas.microsoft.com/office/drawing/2014/main" id="{00000000-0008-0000-0300-0000F4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5" name="TextBox 2804">
          <a:extLst>
            <a:ext uri="{FF2B5EF4-FFF2-40B4-BE49-F238E27FC236}">
              <a16:creationId xmlns:a16="http://schemas.microsoft.com/office/drawing/2014/main" id="{00000000-0008-0000-0300-0000F5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6" name="TextBox 2805">
          <a:extLst>
            <a:ext uri="{FF2B5EF4-FFF2-40B4-BE49-F238E27FC236}">
              <a16:creationId xmlns:a16="http://schemas.microsoft.com/office/drawing/2014/main" id="{00000000-0008-0000-0300-0000F6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7" name="TextBox 2806">
          <a:extLst>
            <a:ext uri="{FF2B5EF4-FFF2-40B4-BE49-F238E27FC236}">
              <a16:creationId xmlns:a16="http://schemas.microsoft.com/office/drawing/2014/main" id="{00000000-0008-0000-0300-0000F7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8" name="TextBox 2807">
          <a:extLst>
            <a:ext uri="{FF2B5EF4-FFF2-40B4-BE49-F238E27FC236}">
              <a16:creationId xmlns:a16="http://schemas.microsoft.com/office/drawing/2014/main" id="{00000000-0008-0000-0300-0000F8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9" name="TextBox 2808">
          <a:extLst>
            <a:ext uri="{FF2B5EF4-FFF2-40B4-BE49-F238E27FC236}">
              <a16:creationId xmlns:a16="http://schemas.microsoft.com/office/drawing/2014/main" id="{00000000-0008-0000-0300-0000F9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0" name="TextBox 2809">
          <a:extLst>
            <a:ext uri="{FF2B5EF4-FFF2-40B4-BE49-F238E27FC236}">
              <a16:creationId xmlns:a16="http://schemas.microsoft.com/office/drawing/2014/main" id="{00000000-0008-0000-0300-0000FA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1" name="TextBox 2810">
          <a:extLst>
            <a:ext uri="{FF2B5EF4-FFF2-40B4-BE49-F238E27FC236}">
              <a16:creationId xmlns:a16="http://schemas.microsoft.com/office/drawing/2014/main" id="{00000000-0008-0000-0300-0000FB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2" name="TextBox 2811">
          <a:extLst>
            <a:ext uri="{FF2B5EF4-FFF2-40B4-BE49-F238E27FC236}">
              <a16:creationId xmlns:a16="http://schemas.microsoft.com/office/drawing/2014/main" id="{00000000-0008-0000-0300-0000FC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3" name="TextBox 2812">
          <a:extLst>
            <a:ext uri="{FF2B5EF4-FFF2-40B4-BE49-F238E27FC236}">
              <a16:creationId xmlns:a16="http://schemas.microsoft.com/office/drawing/2014/main" id="{00000000-0008-0000-0300-0000FD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4" name="TextBox 2813">
          <a:extLst>
            <a:ext uri="{FF2B5EF4-FFF2-40B4-BE49-F238E27FC236}">
              <a16:creationId xmlns:a16="http://schemas.microsoft.com/office/drawing/2014/main" id="{00000000-0008-0000-0300-0000FE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5" name="TextBox 2814">
          <a:extLst>
            <a:ext uri="{FF2B5EF4-FFF2-40B4-BE49-F238E27FC236}">
              <a16:creationId xmlns:a16="http://schemas.microsoft.com/office/drawing/2014/main" id="{00000000-0008-0000-0300-0000FF0A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6" name="TextBox 2815">
          <a:extLst>
            <a:ext uri="{FF2B5EF4-FFF2-40B4-BE49-F238E27FC236}">
              <a16:creationId xmlns:a16="http://schemas.microsoft.com/office/drawing/2014/main" id="{00000000-0008-0000-0300-000000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7" name="TextBox 2816">
          <a:extLst>
            <a:ext uri="{FF2B5EF4-FFF2-40B4-BE49-F238E27FC236}">
              <a16:creationId xmlns:a16="http://schemas.microsoft.com/office/drawing/2014/main" id="{00000000-0008-0000-0300-000001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8" name="TextBox 2817">
          <a:extLst>
            <a:ext uri="{FF2B5EF4-FFF2-40B4-BE49-F238E27FC236}">
              <a16:creationId xmlns:a16="http://schemas.microsoft.com/office/drawing/2014/main" id="{00000000-0008-0000-0300-000002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9" name="TextBox 2818">
          <a:extLst>
            <a:ext uri="{FF2B5EF4-FFF2-40B4-BE49-F238E27FC236}">
              <a16:creationId xmlns:a16="http://schemas.microsoft.com/office/drawing/2014/main" id="{00000000-0008-0000-0300-000003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0" name="TextBox 2819">
          <a:extLst>
            <a:ext uri="{FF2B5EF4-FFF2-40B4-BE49-F238E27FC236}">
              <a16:creationId xmlns:a16="http://schemas.microsoft.com/office/drawing/2014/main" id="{00000000-0008-0000-0300-000004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1" name="TextBox 2820">
          <a:extLst>
            <a:ext uri="{FF2B5EF4-FFF2-40B4-BE49-F238E27FC236}">
              <a16:creationId xmlns:a16="http://schemas.microsoft.com/office/drawing/2014/main" id="{00000000-0008-0000-0300-000005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2" name="TextBox 2821">
          <a:extLst>
            <a:ext uri="{FF2B5EF4-FFF2-40B4-BE49-F238E27FC236}">
              <a16:creationId xmlns:a16="http://schemas.microsoft.com/office/drawing/2014/main" id="{00000000-0008-0000-0300-000006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3" name="TextBox 2822">
          <a:extLst>
            <a:ext uri="{FF2B5EF4-FFF2-40B4-BE49-F238E27FC236}">
              <a16:creationId xmlns:a16="http://schemas.microsoft.com/office/drawing/2014/main" id="{00000000-0008-0000-0300-000007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4" name="TextBox 2823">
          <a:extLst>
            <a:ext uri="{FF2B5EF4-FFF2-40B4-BE49-F238E27FC236}">
              <a16:creationId xmlns:a16="http://schemas.microsoft.com/office/drawing/2014/main" id="{00000000-0008-0000-0300-000008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5" name="TextBox 2824">
          <a:extLst>
            <a:ext uri="{FF2B5EF4-FFF2-40B4-BE49-F238E27FC236}">
              <a16:creationId xmlns:a16="http://schemas.microsoft.com/office/drawing/2014/main" id="{00000000-0008-0000-0300-000009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6" name="TextBox 2825">
          <a:extLst>
            <a:ext uri="{FF2B5EF4-FFF2-40B4-BE49-F238E27FC236}">
              <a16:creationId xmlns:a16="http://schemas.microsoft.com/office/drawing/2014/main" id="{00000000-0008-0000-0300-00000A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7" name="TextBox 2826">
          <a:extLst>
            <a:ext uri="{FF2B5EF4-FFF2-40B4-BE49-F238E27FC236}">
              <a16:creationId xmlns:a16="http://schemas.microsoft.com/office/drawing/2014/main" id="{00000000-0008-0000-0300-00000B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8" name="TextBox 2827">
          <a:extLst>
            <a:ext uri="{FF2B5EF4-FFF2-40B4-BE49-F238E27FC236}">
              <a16:creationId xmlns:a16="http://schemas.microsoft.com/office/drawing/2014/main" id="{00000000-0008-0000-0300-00000C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9" name="TextBox 2828">
          <a:extLst>
            <a:ext uri="{FF2B5EF4-FFF2-40B4-BE49-F238E27FC236}">
              <a16:creationId xmlns:a16="http://schemas.microsoft.com/office/drawing/2014/main" id="{00000000-0008-0000-0300-00000D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0" name="TextBox 2829">
          <a:extLst>
            <a:ext uri="{FF2B5EF4-FFF2-40B4-BE49-F238E27FC236}">
              <a16:creationId xmlns:a16="http://schemas.microsoft.com/office/drawing/2014/main" id="{00000000-0008-0000-0300-00000E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1" name="TextBox 2830">
          <a:extLst>
            <a:ext uri="{FF2B5EF4-FFF2-40B4-BE49-F238E27FC236}">
              <a16:creationId xmlns:a16="http://schemas.microsoft.com/office/drawing/2014/main" id="{00000000-0008-0000-0300-00000F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2" name="TextBox 2831">
          <a:extLst>
            <a:ext uri="{FF2B5EF4-FFF2-40B4-BE49-F238E27FC236}">
              <a16:creationId xmlns:a16="http://schemas.microsoft.com/office/drawing/2014/main" id="{00000000-0008-0000-0300-000010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3" name="TextBox 2832">
          <a:extLst>
            <a:ext uri="{FF2B5EF4-FFF2-40B4-BE49-F238E27FC236}">
              <a16:creationId xmlns:a16="http://schemas.microsoft.com/office/drawing/2014/main" id="{00000000-0008-0000-0300-0000110B0000}"/>
            </a:ext>
          </a:extLst>
        </xdr:cNvPr>
        <xdr:cNvSpPr txBox="1"/>
      </xdr:nvSpPr>
      <xdr:spPr>
        <a:xfrm>
          <a:off x="6353175"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4" name="TextBox 2833">
          <a:extLst>
            <a:ext uri="{FF2B5EF4-FFF2-40B4-BE49-F238E27FC236}">
              <a16:creationId xmlns:a16="http://schemas.microsoft.com/office/drawing/2014/main" id="{00000000-0008-0000-0300-000012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5" name="TextBox 2834">
          <a:extLst>
            <a:ext uri="{FF2B5EF4-FFF2-40B4-BE49-F238E27FC236}">
              <a16:creationId xmlns:a16="http://schemas.microsoft.com/office/drawing/2014/main" id="{00000000-0008-0000-0300-000013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6" name="TextBox 2835">
          <a:extLst>
            <a:ext uri="{FF2B5EF4-FFF2-40B4-BE49-F238E27FC236}">
              <a16:creationId xmlns:a16="http://schemas.microsoft.com/office/drawing/2014/main" id="{00000000-0008-0000-0300-000014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7" name="TextBox 2836">
          <a:extLst>
            <a:ext uri="{FF2B5EF4-FFF2-40B4-BE49-F238E27FC236}">
              <a16:creationId xmlns:a16="http://schemas.microsoft.com/office/drawing/2014/main" id="{00000000-0008-0000-0300-000015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8" name="TextBox 2837">
          <a:extLst>
            <a:ext uri="{FF2B5EF4-FFF2-40B4-BE49-F238E27FC236}">
              <a16:creationId xmlns:a16="http://schemas.microsoft.com/office/drawing/2014/main" id="{00000000-0008-0000-0300-000016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9" name="TextBox 2838">
          <a:extLst>
            <a:ext uri="{FF2B5EF4-FFF2-40B4-BE49-F238E27FC236}">
              <a16:creationId xmlns:a16="http://schemas.microsoft.com/office/drawing/2014/main" id="{00000000-0008-0000-0300-000017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0" name="TextBox 2839">
          <a:extLst>
            <a:ext uri="{FF2B5EF4-FFF2-40B4-BE49-F238E27FC236}">
              <a16:creationId xmlns:a16="http://schemas.microsoft.com/office/drawing/2014/main" id="{00000000-0008-0000-0300-000018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1" name="TextBox 2840">
          <a:extLst>
            <a:ext uri="{FF2B5EF4-FFF2-40B4-BE49-F238E27FC236}">
              <a16:creationId xmlns:a16="http://schemas.microsoft.com/office/drawing/2014/main" id="{00000000-0008-0000-0300-000019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2" name="TextBox 2841">
          <a:extLst>
            <a:ext uri="{FF2B5EF4-FFF2-40B4-BE49-F238E27FC236}">
              <a16:creationId xmlns:a16="http://schemas.microsoft.com/office/drawing/2014/main" id="{00000000-0008-0000-0300-00001A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3" name="TextBox 2842">
          <a:extLst>
            <a:ext uri="{FF2B5EF4-FFF2-40B4-BE49-F238E27FC236}">
              <a16:creationId xmlns:a16="http://schemas.microsoft.com/office/drawing/2014/main" id="{00000000-0008-0000-0300-00001B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4" name="TextBox 2843">
          <a:extLst>
            <a:ext uri="{FF2B5EF4-FFF2-40B4-BE49-F238E27FC236}">
              <a16:creationId xmlns:a16="http://schemas.microsoft.com/office/drawing/2014/main" id="{00000000-0008-0000-0300-00001C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5" name="TextBox 2844">
          <a:extLst>
            <a:ext uri="{FF2B5EF4-FFF2-40B4-BE49-F238E27FC236}">
              <a16:creationId xmlns:a16="http://schemas.microsoft.com/office/drawing/2014/main" id="{00000000-0008-0000-0300-00001D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6" name="TextBox 2845">
          <a:extLst>
            <a:ext uri="{FF2B5EF4-FFF2-40B4-BE49-F238E27FC236}">
              <a16:creationId xmlns:a16="http://schemas.microsoft.com/office/drawing/2014/main" id="{00000000-0008-0000-0300-00001E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7" name="TextBox 2846">
          <a:extLst>
            <a:ext uri="{FF2B5EF4-FFF2-40B4-BE49-F238E27FC236}">
              <a16:creationId xmlns:a16="http://schemas.microsoft.com/office/drawing/2014/main" id="{00000000-0008-0000-0300-00001F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8" name="TextBox 2847">
          <a:extLst>
            <a:ext uri="{FF2B5EF4-FFF2-40B4-BE49-F238E27FC236}">
              <a16:creationId xmlns:a16="http://schemas.microsoft.com/office/drawing/2014/main" id="{00000000-0008-0000-0300-000020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9" name="TextBox 2848">
          <a:extLst>
            <a:ext uri="{FF2B5EF4-FFF2-40B4-BE49-F238E27FC236}">
              <a16:creationId xmlns:a16="http://schemas.microsoft.com/office/drawing/2014/main" id="{00000000-0008-0000-0300-000021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0" name="TextBox 2849">
          <a:extLst>
            <a:ext uri="{FF2B5EF4-FFF2-40B4-BE49-F238E27FC236}">
              <a16:creationId xmlns:a16="http://schemas.microsoft.com/office/drawing/2014/main" id="{00000000-0008-0000-0300-000022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1" name="TextBox 2850">
          <a:extLst>
            <a:ext uri="{FF2B5EF4-FFF2-40B4-BE49-F238E27FC236}">
              <a16:creationId xmlns:a16="http://schemas.microsoft.com/office/drawing/2014/main" id="{00000000-0008-0000-0300-000023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2" name="TextBox 2851">
          <a:extLst>
            <a:ext uri="{FF2B5EF4-FFF2-40B4-BE49-F238E27FC236}">
              <a16:creationId xmlns:a16="http://schemas.microsoft.com/office/drawing/2014/main" id="{00000000-0008-0000-0300-000024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3" name="TextBox 2852">
          <a:extLst>
            <a:ext uri="{FF2B5EF4-FFF2-40B4-BE49-F238E27FC236}">
              <a16:creationId xmlns:a16="http://schemas.microsoft.com/office/drawing/2014/main" id="{00000000-0008-0000-0300-000025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4" name="TextBox 2853">
          <a:extLst>
            <a:ext uri="{FF2B5EF4-FFF2-40B4-BE49-F238E27FC236}">
              <a16:creationId xmlns:a16="http://schemas.microsoft.com/office/drawing/2014/main" id="{00000000-0008-0000-0300-000026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5" name="TextBox 2854">
          <a:extLst>
            <a:ext uri="{FF2B5EF4-FFF2-40B4-BE49-F238E27FC236}">
              <a16:creationId xmlns:a16="http://schemas.microsoft.com/office/drawing/2014/main" id="{00000000-0008-0000-0300-000027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6" name="TextBox 2855">
          <a:extLst>
            <a:ext uri="{FF2B5EF4-FFF2-40B4-BE49-F238E27FC236}">
              <a16:creationId xmlns:a16="http://schemas.microsoft.com/office/drawing/2014/main" id="{00000000-0008-0000-0300-000028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7" name="TextBox 2856">
          <a:extLst>
            <a:ext uri="{FF2B5EF4-FFF2-40B4-BE49-F238E27FC236}">
              <a16:creationId xmlns:a16="http://schemas.microsoft.com/office/drawing/2014/main" id="{00000000-0008-0000-0300-000029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8" name="TextBox 2857">
          <a:extLst>
            <a:ext uri="{FF2B5EF4-FFF2-40B4-BE49-F238E27FC236}">
              <a16:creationId xmlns:a16="http://schemas.microsoft.com/office/drawing/2014/main" id="{00000000-0008-0000-0300-00002A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9" name="TextBox 2858">
          <a:extLst>
            <a:ext uri="{FF2B5EF4-FFF2-40B4-BE49-F238E27FC236}">
              <a16:creationId xmlns:a16="http://schemas.microsoft.com/office/drawing/2014/main" id="{00000000-0008-0000-0300-00002B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0" name="TextBox 2859">
          <a:extLst>
            <a:ext uri="{FF2B5EF4-FFF2-40B4-BE49-F238E27FC236}">
              <a16:creationId xmlns:a16="http://schemas.microsoft.com/office/drawing/2014/main" id="{00000000-0008-0000-0300-00002C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1" name="TextBox 2860">
          <a:extLst>
            <a:ext uri="{FF2B5EF4-FFF2-40B4-BE49-F238E27FC236}">
              <a16:creationId xmlns:a16="http://schemas.microsoft.com/office/drawing/2014/main" id="{00000000-0008-0000-0300-00002D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2" name="TextBox 2861">
          <a:extLst>
            <a:ext uri="{FF2B5EF4-FFF2-40B4-BE49-F238E27FC236}">
              <a16:creationId xmlns:a16="http://schemas.microsoft.com/office/drawing/2014/main" id="{00000000-0008-0000-0300-00002E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3" name="TextBox 2862">
          <a:extLst>
            <a:ext uri="{FF2B5EF4-FFF2-40B4-BE49-F238E27FC236}">
              <a16:creationId xmlns:a16="http://schemas.microsoft.com/office/drawing/2014/main" id="{00000000-0008-0000-0300-00002F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4" name="TextBox 2863">
          <a:extLst>
            <a:ext uri="{FF2B5EF4-FFF2-40B4-BE49-F238E27FC236}">
              <a16:creationId xmlns:a16="http://schemas.microsoft.com/office/drawing/2014/main" id="{00000000-0008-0000-0300-000030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5" name="TextBox 2864">
          <a:extLst>
            <a:ext uri="{FF2B5EF4-FFF2-40B4-BE49-F238E27FC236}">
              <a16:creationId xmlns:a16="http://schemas.microsoft.com/office/drawing/2014/main" id="{00000000-0008-0000-0300-000031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6" name="TextBox 2865">
          <a:extLst>
            <a:ext uri="{FF2B5EF4-FFF2-40B4-BE49-F238E27FC236}">
              <a16:creationId xmlns:a16="http://schemas.microsoft.com/office/drawing/2014/main" id="{00000000-0008-0000-0300-000032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7" name="TextBox 2866">
          <a:extLst>
            <a:ext uri="{FF2B5EF4-FFF2-40B4-BE49-F238E27FC236}">
              <a16:creationId xmlns:a16="http://schemas.microsoft.com/office/drawing/2014/main" id="{00000000-0008-0000-0300-000033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8" name="TextBox 2867">
          <a:extLst>
            <a:ext uri="{FF2B5EF4-FFF2-40B4-BE49-F238E27FC236}">
              <a16:creationId xmlns:a16="http://schemas.microsoft.com/office/drawing/2014/main" id="{00000000-0008-0000-0300-000034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9" name="TextBox 2868">
          <a:extLst>
            <a:ext uri="{FF2B5EF4-FFF2-40B4-BE49-F238E27FC236}">
              <a16:creationId xmlns:a16="http://schemas.microsoft.com/office/drawing/2014/main" id="{00000000-0008-0000-0300-0000350B0000}"/>
            </a:ext>
          </a:extLst>
        </xdr:cNvPr>
        <xdr:cNvSpPr txBox="1"/>
      </xdr:nvSpPr>
      <xdr:spPr>
        <a:xfrm>
          <a:off x="6353175" y="488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0" name="TextBox 2869">
          <a:extLst>
            <a:ext uri="{FF2B5EF4-FFF2-40B4-BE49-F238E27FC236}">
              <a16:creationId xmlns:a16="http://schemas.microsoft.com/office/drawing/2014/main" id="{00000000-0008-0000-0300-000036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1" name="TextBox 2870">
          <a:extLst>
            <a:ext uri="{FF2B5EF4-FFF2-40B4-BE49-F238E27FC236}">
              <a16:creationId xmlns:a16="http://schemas.microsoft.com/office/drawing/2014/main" id="{00000000-0008-0000-0300-000037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2" name="TextBox 2871">
          <a:extLst>
            <a:ext uri="{FF2B5EF4-FFF2-40B4-BE49-F238E27FC236}">
              <a16:creationId xmlns:a16="http://schemas.microsoft.com/office/drawing/2014/main" id="{00000000-0008-0000-0300-000038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3" name="TextBox 2872">
          <a:extLst>
            <a:ext uri="{FF2B5EF4-FFF2-40B4-BE49-F238E27FC236}">
              <a16:creationId xmlns:a16="http://schemas.microsoft.com/office/drawing/2014/main" id="{00000000-0008-0000-0300-000039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4" name="TextBox 2873">
          <a:extLst>
            <a:ext uri="{FF2B5EF4-FFF2-40B4-BE49-F238E27FC236}">
              <a16:creationId xmlns:a16="http://schemas.microsoft.com/office/drawing/2014/main" id="{00000000-0008-0000-0300-00003A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5" name="TextBox 2874">
          <a:extLst>
            <a:ext uri="{FF2B5EF4-FFF2-40B4-BE49-F238E27FC236}">
              <a16:creationId xmlns:a16="http://schemas.microsoft.com/office/drawing/2014/main" id="{00000000-0008-0000-0300-00003B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6" name="TextBox 2875">
          <a:extLst>
            <a:ext uri="{FF2B5EF4-FFF2-40B4-BE49-F238E27FC236}">
              <a16:creationId xmlns:a16="http://schemas.microsoft.com/office/drawing/2014/main" id="{00000000-0008-0000-0300-00003C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7" name="TextBox 2876">
          <a:extLst>
            <a:ext uri="{FF2B5EF4-FFF2-40B4-BE49-F238E27FC236}">
              <a16:creationId xmlns:a16="http://schemas.microsoft.com/office/drawing/2014/main" id="{00000000-0008-0000-0300-00003D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8" name="TextBox 2877">
          <a:extLst>
            <a:ext uri="{FF2B5EF4-FFF2-40B4-BE49-F238E27FC236}">
              <a16:creationId xmlns:a16="http://schemas.microsoft.com/office/drawing/2014/main" id="{00000000-0008-0000-0300-00003E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9" name="TextBox 2878">
          <a:extLst>
            <a:ext uri="{FF2B5EF4-FFF2-40B4-BE49-F238E27FC236}">
              <a16:creationId xmlns:a16="http://schemas.microsoft.com/office/drawing/2014/main" id="{00000000-0008-0000-0300-00003F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0" name="TextBox 2879">
          <a:extLst>
            <a:ext uri="{FF2B5EF4-FFF2-40B4-BE49-F238E27FC236}">
              <a16:creationId xmlns:a16="http://schemas.microsoft.com/office/drawing/2014/main" id="{00000000-0008-0000-0300-000040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1" name="TextBox 2880">
          <a:extLst>
            <a:ext uri="{FF2B5EF4-FFF2-40B4-BE49-F238E27FC236}">
              <a16:creationId xmlns:a16="http://schemas.microsoft.com/office/drawing/2014/main" id="{00000000-0008-0000-0300-000041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2" name="TextBox 2881">
          <a:extLst>
            <a:ext uri="{FF2B5EF4-FFF2-40B4-BE49-F238E27FC236}">
              <a16:creationId xmlns:a16="http://schemas.microsoft.com/office/drawing/2014/main" id="{00000000-0008-0000-0300-000042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3" name="TextBox 2882">
          <a:extLst>
            <a:ext uri="{FF2B5EF4-FFF2-40B4-BE49-F238E27FC236}">
              <a16:creationId xmlns:a16="http://schemas.microsoft.com/office/drawing/2014/main" id="{00000000-0008-0000-0300-000043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4" name="TextBox 2883">
          <a:extLst>
            <a:ext uri="{FF2B5EF4-FFF2-40B4-BE49-F238E27FC236}">
              <a16:creationId xmlns:a16="http://schemas.microsoft.com/office/drawing/2014/main" id="{00000000-0008-0000-0300-000044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5" name="TextBox 2884">
          <a:extLst>
            <a:ext uri="{FF2B5EF4-FFF2-40B4-BE49-F238E27FC236}">
              <a16:creationId xmlns:a16="http://schemas.microsoft.com/office/drawing/2014/main" id="{00000000-0008-0000-0300-000045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6" name="TextBox 2885">
          <a:extLst>
            <a:ext uri="{FF2B5EF4-FFF2-40B4-BE49-F238E27FC236}">
              <a16:creationId xmlns:a16="http://schemas.microsoft.com/office/drawing/2014/main" id="{00000000-0008-0000-0300-000046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7" name="TextBox 2886">
          <a:extLst>
            <a:ext uri="{FF2B5EF4-FFF2-40B4-BE49-F238E27FC236}">
              <a16:creationId xmlns:a16="http://schemas.microsoft.com/office/drawing/2014/main" id="{00000000-0008-0000-0300-000047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8" name="TextBox 2887">
          <a:extLst>
            <a:ext uri="{FF2B5EF4-FFF2-40B4-BE49-F238E27FC236}">
              <a16:creationId xmlns:a16="http://schemas.microsoft.com/office/drawing/2014/main" id="{00000000-0008-0000-0300-000048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9" name="TextBox 2888">
          <a:extLst>
            <a:ext uri="{FF2B5EF4-FFF2-40B4-BE49-F238E27FC236}">
              <a16:creationId xmlns:a16="http://schemas.microsoft.com/office/drawing/2014/main" id="{00000000-0008-0000-0300-000049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0" name="TextBox 2889">
          <a:extLst>
            <a:ext uri="{FF2B5EF4-FFF2-40B4-BE49-F238E27FC236}">
              <a16:creationId xmlns:a16="http://schemas.microsoft.com/office/drawing/2014/main" id="{00000000-0008-0000-0300-00004A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1" name="TextBox 2890">
          <a:extLst>
            <a:ext uri="{FF2B5EF4-FFF2-40B4-BE49-F238E27FC236}">
              <a16:creationId xmlns:a16="http://schemas.microsoft.com/office/drawing/2014/main" id="{00000000-0008-0000-0300-00004B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2" name="TextBox 2891">
          <a:extLst>
            <a:ext uri="{FF2B5EF4-FFF2-40B4-BE49-F238E27FC236}">
              <a16:creationId xmlns:a16="http://schemas.microsoft.com/office/drawing/2014/main" id="{00000000-0008-0000-0300-00004C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3" name="TextBox 2892">
          <a:extLst>
            <a:ext uri="{FF2B5EF4-FFF2-40B4-BE49-F238E27FC236}">
              <a16:creationId xmlns:a16="http://schemas.microsoft.com/office/drawing/2014/main" id="{00000000-0008-0000-0300-00004D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4" name="TextBox 2893">
          <a:extLst>
            <a:ext uri="{FF2B5EF4-FFF2-40B4-BE49-F238E27FC236}">
              <a16:creationId xmlns:a16="http://schemas.microsoft.com/office/drawing/2014/main" id="{00000000-0008-0000-0300-00004E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5" name="TextBox 2894">
          <a:extLst>
            <a:ext uri="{FF2B5EF4-FFF2-40B4-BE49-F238E27FC236}">
              <a16:creationId xmlns:a16="http://schemas.microsoft.com/office/drawing/2014/main" id="{00000000-0008-0000-0300-00004F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6" name="TextBox 2895">
          <a:extLst>
            <a:ext uri="{FF2B5EF4-FFF2-40B4-BE49-F238E27FC236}">
              <a16:creationId xmlns:a16="http://schemas.microsoft.com/office/drawing/2014/main" id="{00000000-0008-0000-0300-000050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7" name="TextBox 2896">
          <a:extLst>
            <a:ext uri="{FF2B5EF4-FFF2-40B4-BE49-F238E27FC236}">
              <a16:creationId xmlns:a16="http://schemas.microsoft.com/office/drawing/2014/main" id="{00000000-0008-0000-0300-000051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8" name="TextBox 2897">
          <a:extLst>
            <a:ext uri="{FF2B5EF4-FFF2-40B4-BE49-F238E27FC236}">
              <a16:creationId xmlns:a16="http://schemas.microsoft.com/office/drawing/2014/main" id="{00000000-0008-0000-0300-000052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9" name="TextBox 2898">
          <a:extLst>
            <a:ext uri="{FF2B5EF4-FFF2-40B4-BE49-F238E27FC236}">
              <a16:creationId xmlns:a16="http://schemas.microsoft.com/office/drawing/2014/main" id="{00000000-0008-0000-0300-000053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0" name="TextBox 2899">
          <a:extLst>
            <a:ext uri="{FF2B5EF4-FFF2-40B4-BE49-F238E27FC236}">
              <a16:creationId xmlns:a16="http://schemas.microsoft.com/office/drawing/2014/main" id="{00000000-0008-0000-0300-000054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1" name="TextBox 2900">
          <a:extLst>
            <a:ext uri="{FF2B5EF4-FFF2-40B4-BE49-F238E27FC236}">
              <a16:creationId xmlns:a16="http://schemas.microsoft.com/office/drawing/2014/main" id="{00000000-0008-0000-0300-000055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2" name="TextBox 2901">
          <a:extLst>
            <a:ext uri="{FF2B5EF4-FFF2-40B4-BE49-F238E27FC236}">
              <a16:creationId xmlns:a16="http://schemas.microsoft.com/office/drawing/2014/main" id="{00000000-0008-0000-0300-000056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3" name="TextBox 2902">
          <a:extLst>
            <a:ext uri="{FF2B5EF4-FFF2-40B4-BE49-F238E27FC236}">
              <a16:creationId xmlns:a16="http://schemas.microsoft.com/office/drawing/2014/main" id="{00000000-0008-0000-0300-000057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4" name="TextBox 2903">
          <a:extLst>
            <a:ext uri="{FF2B5EF4-FFF2-40B4-BE49-F238E27FC236}">
              <a16:creationId xmlns:a16="http://schemas.microsoft.com/office/drawing/2014/main" id="{00000000-0008-0000-0300-000058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5" name="TextBox 2904">
          <a:extLst>
            <a:ext uri="{FF2B5EF4-FFF2-40B4-BE49-F238E27FC236}">
              <a16:creationId xmlns:a16="http://schemas.microsoft.com/office/drawing/2014/main" id="{00000000-0008-0000-0300-0000590B0000}"/>
            </a:ext>
          </a:extLst>
        </xdr:cNvPr>
        <xdr:cNvSpPr txBox="1"/>
      </xdr:nvSpPr>
      <xdr:spPr>
        <a:xfrm>
          <a:off x="6353175" y="490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6" name="TextBox 2905">
          <a:extLst>
            <a:ext uri="{FF2B5EF4-FFF2-40B4-BE49-F238E27FC236}">
              <a16:creationId xmlns:a16="http://schemas.microsoft.com/office/drawing/2014/main" id="{00000000-0008-0000-0300-00005A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7" name="TextBox 2906">
          <a:extLst>
            <a:ext uri="{FF2B5EF4-FFF2-40B4-BE49-F238E27FC236}">
              <a16:creationId xmlns:a16="http://schemas.microsoft.com/office/drawing/2014/main" id="{00000000-0008-0000-0300-00005B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8" name="TextBox 2907">
          <a:extLst>
            <a:ext uri="{FF2B5EF4-FFF2-40B4-BE49-F238E27FC236}">
              <a16:creationId xmlns:a16="http://schemas.microsoft.com/office/drawing/2014/main" id="{00000000-0008-0000-0300-00005C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9" name="TextBox 2908">
          <a:extLst>
            <a:ext uri="{FF2B5EF4-FFF2-40B4-BE49-F238E27FC236}">
              <a16:creationId xmlns:a16="http://schemas.microsoft.com/office/drawing/2014/main" id="{00000000-0008-0000-0300-00005D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0" name="TextBox 2909">
          <a:extLst>
            <a:ext uri="{FF2B5EF4-FFF2-40B4-BE49-F238E27FC236}">
              <a16:creationId xmlns:a16="http://schemas.microsoft.com/office/drawing/2014/main" id="{00000000-0008-0000-0300-00005E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1" name="TextBox 2910">
          <a:extLst>
            <a:ext uri="{FF2B5EF4-FFF2-40B4-BE49-F238E27FC236}">
              <a16:creationId xmlns:a16="http://schemas.microsoft.com/office/drawing/2014/main" id="{00000000-0008-0000-0300-00005F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2" name="TextBox 2911">
          <a:extLst>
            <a:ext uri="{FF2B5EF4-FFF2-40B4-BE49-F238E27FC236}">
              <a16:creationId xmlns:a16="http://schemas.microsoft.com/office/drawing/2014/main" id="{00000000-0008-0000-0300-000060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3" name="TextBox 2912">
          <a:extLst>
            <a:ext uri="{FF2B5EF4-FFF2-40B4-BE49-F238E27FC236}">
              <a16:creationId xmlns:a16="http://schemas.microsoft.com/office/drawing/2014/main" id="{00000000-0008-0000-0300-000061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4" name="TextBox 2913">
          <a:extLst>
            <a:ext uri="{FF2B5EF4-FFF2-40B4-BE49-F238E27FC236}">
              <a16:creationId xmlns:a16="http://schemas.microsoft.com/office/drawing/2014/main" id="{00000000-0008-0000-0300-000062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5" name="TextBox 2914">
          <a:extLst>
            <a:ext uri="{FF2B5EF4-FFF2-40B4-BE49-F238E27FC236}">
              <a16:creationId xmlns:a16="http://schemas.microsoft.com/office/drawing/2014/main" id="{00000000-0008-0000-0300-000063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6" name="TextBox 2915">
          <a:extLst>
            <a:ext uri="{FF2B5EF4-FFF2-40B4-BE49-F238E27FC236}">
              <a16:creationId xmlns:a16="http://schemas.microsoft.com/office/drawing/2014/main" id="{00000000-0008-0000-0300-000064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7" name="TextBox 2916">
          <a:extLst>
            <a:ext uri="{FF2B5EF4-FFF2-40B4-BE49-F238E27FC236}">
              <a16:creationId xmlns:a16="http://schemas.microsoft.com/office/drawing/2014/main" id="{00000000-0008-0000-0300-000065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8" name="TextBox 2917">
          <a:extLst>
            <a:ext uri="{FF2B5EF4-FFF2-40B4-BE49-F238E27FC236}">
              <a16:creationId xmlns:a16="http://schemas.microsoft.com/office/drawing/2014/main" id="{00000000-0008-0000-0300-000066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9" name="TextBox 2918">
          <a:extLst>
            <a:ext uri="{FF2B5EF4-FFF2-40B4-BE49-F238E27FC236}">
              <a16:creationId xmlns:a16="http://schemas.microsoft.com/office/drawing/2014/main" id="{00000000-0008-0000-0300-000067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0" name="TextBox 2919">
          <a:extLst>
            <a:ext uri="{FF2B5EF4-FFF2-40B4-BE49-F238E27FC236}">
              <a16:creationId xmlns:a16="http://schemas.microsoft.com/office/drawing/2014/main" id="{00000000-0008-0000-0300-000068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1" name="TextBox 2920">
          <a:extLst>
            <a:ext uri="{FF2B5EF4-FFF2-40B4-BE49-F238E27FC236}">
              <a16:creationId xmlns:a16="http://schemas.microsoft.com/office/drawing/2014/main" id="{00000000-0008-0000-0300-000069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2" name="TextBox 2921">
          <a:extLst>
            <a:ext uri="{FF2B5EF4-FFF2-40B4-BE49-F238E27FC236}">
              <a16:creationId xmlns:a16="http://schemas.microsoft.com/office/drawing/2014/main" id="{00000000-0008-0000-0300-00006A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3" name="TextBox 2922">
          <a:extLst>
            <a:ext uri="{FF2B5EF4-FFF2-40B4-BE49-F238E27FC236}">
              <a16:creationId xmlns:a16="http://schemas.microsoft.com/office/drawing/2014/main" id="{00000000-0008-0000-0300-00006B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4" name="TextBox 2923">
          <a:extLst>
            <a:ext uri="{FF2B5EF4-FFF2-40B4-BE49-F238E27FC236}">
              <a16:creationId xmlns:a16="http://schemas.microsoft.com/office/drawing/2014/main" id="{00000000-0008-0000-0300-00006C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5" name="TextBox 2924">
          <a:extLst>
            <a:ext uri="{FF2B5EF4-FFF2-40B4-BE49-F238E27FC236}">
              <a16:creationId xmlns:a16="http://schemas.microsoft.com/office/drawing/2014/main" id="{00000000-0008-0000-0300-00006D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6" name="TextBox 2925">
          <a:extLst>
            <a:ext uri="{FF2B5EF4-FFF2-40B4-BE49-F238E27FC236}">
              <a16:creationId xmlns:a16="http://schemas.microsoft.com/office/drawing/2014/main" id="{00000000-0008-0000-0300-00006E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7" name="TextBox 2926">
          <a:extLst>
            <a:ext uri="{FF2B5EF4-FFF2-40B4-BE49-F238E27FC236}">
              <a16:creationId xmlns:a16="http://schemas.microsoft.com/office/drawing/2014/main" id="{00000000-0008-0000-0300-00006F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8" name="TextBox 2927">
          <a:extLst>
            <a:ext uri="{FF2B5EF4-FFF2-40B4-BE49-F238E27FC236}">
              <a16:creationId xmlns:a16="http://schemas.microsoft.com/office/drawing/2014/main" id="{00000000-0008-0000-0300-000070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9" name="TextBox 2928">
          <a:extLst>
            <a:ext uri="{FF2B5EF4-FFF2-40B4-BE49-F238E27FC236}">
              <a16:creationId xmlns:a16="http://schemas.microsoft.com/office/drawing/2014/main" id="{00000000-0008-0000-0300-000071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0" name="TextBox 2929">
          <a:extLst>
            <a:ext uri="{FF2B5EF4-FFF2-40B4-BE49-F238E27FC236}">
              <a16:creationId xmlns:a16="http://schemas.microsoft.com/office/drawing/2014/main" id="{00000000-0008-0000-0300-000072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1" name="TextBox 2930">
          <a:extLst>
            <a:ext uri="{FF2B5EF4-FFF2-40B4-BE49-F238E27FC236}">
              <a16:creationId xmlns:a16="http://schemas.microsoft.com/office/drawing/2014/main" id="{00000000-0008-0000-0300-000073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2" name="TextBox 2931">
          <a:extLst>
            <a:ext uri="{FF2B5EF4-FFF2-40B4-BE49-F238E27FC236}">
              <a16:creationId xmlns:a16="http://schemas.microsoft.com/office/drawing/2014/main" id="{00000000-0008-0000-0300-000074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3" name="TextBox 2932">
          <a:extLst>
            <a:ext uri="{FF2B5EF4-FFF2-40B4-BE49-F238E27FC236}">
              <a16:creationId xmlns:a16="http://schemas.microsoft.com/office/drawing/2014/main" id="{00000000-0008-0000-0300-000075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4" name="TextBox 2933">
          <a:extLst>
            <a:ext uri="{FF2B5EF4-FFF2-40B4-BE49-F238E27FC236}">
              <a16:creationId xmlns:a16="http://schemas.microsoft.com/office/drawing/2014/main" id="{00000000-0008-0000-0300-000076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5" name="TextBox 2934">
          <a:extLst>
            <a:ext uri="{FF2B5EF4-FFF2-40B4-BE49-F238E27FC236}">
              <a16:creationId xmlns:a16="http://schemas.microsoft.com/office/drawing/2014/main" id="{00000000-0008-0000-0300-000077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6" name="TextBox 2935">
          <a:extLst>
            <a:ext uri="{FF2B5EF4-FFF2-40B4-BE49-F238E27FC236}">
              <a16:creationId xmlns:a16="http://schemas.microsoft.com/office/drawing/2014/main" id="{00000000-0008-0000-0300-000078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7" name="TextBox 2936">
          <a:extLst>
            <a:ext uri="{FF2B5EF4-FFF2-40B4-BE49-F238E27FC236}">
              <a16:creationId xmlns:a16="http://schemas.microsoft.com/office/drawing/2014/main" id="{00000000-0008-0000-0300-000079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8" name="TextBox 2937">
          <a:extLst>
            <a:ext uri="{FF2B5EF4-FFF2-40B4-BE49-F238E27FC236}">
              <a16:creationId xmlns:a16="http://schemas.microsoft.com/office/drawing/2014/main" id="{00000000-0008-0000-0300-00007A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9" name="TextBox 2938">
          <a:extLst>
            <a:ext uri="{FF2B5EF4-FFF2-40B4-BE49-F238E27FC236}">
              <a16:creationId xmlns:a16="http://schemas.microsoft.com/office/drawing/2014/main" id="{00000000-0008-0000-0300-00007B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0" name="TextBox 2939">
          <a:extLst>
            <a:ext uri="{FF2B5EF4-FFF2-40B4-BE49-F238E27FC236}">
              <a16:creationId xmlns:a16="http://schemas.microsoft.com/office/drawing/2014/main" id="{00000000-0008-0000-0300-00007C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1" name="TextBox 2940">
          <a:extLst>
            <a:ext uri="{FF2B5EF4-FFF2-40B4-BE49-F238E27FC236}">
              <a16:creationId xmlns:a16="http://schemas.microsoft.com/office/drawing/2014/main" id="{00000000-0008-0000-0300-00007D0B0000}"/>
            </a:ext>
          </a:extLst>
        </xdr:cNvPr>
        <xdr:cNvSpPr txBox="1"/>
      </xdr:nvSpPr>
      <xdr:spPr>
        <a:xfrm>
          <a:off x="6353175" y="492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2" name="TextBox 2941">
          <a:extLst>
            <a:ext uri="{FF2B5EF4-FFF2-40B4-BE49-F238E27FC236}">
              <a16:creationId xmlns:a16="http://schemas.microsoft.com/office/drawing/2014/main" id="{00000000-0008-0000-0300-00007E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3" name="TextBox 2942">
          <a:extLst>
            <a:ext uri="{FF2B5EF4-FFF2-40B4-BE49-F238E27FC236}">
              <a16:creationId xmlns:a16="http://schemas.microsoft.com/office/drawing/2014/main" id="{00000000-0008-0000-0300-00007F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4" name="TextBox 2943">
          <a:extLst>
            <a:ext uri="{FF2B5EF4-FFF2-40B4-BE49-F238E27FC236}">
              <a16:creationId xmlns:a16="http://schemas.microsoft.com/office/drawing/2014/main" id="{00000000-0008-0000-0300-000080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5" name="TextBox 2944">
          <a:extLst>
            <a:ext uri="{FF2B5EF4-FFF2-40B4-BE49-F238E27FC236}">
              <a16:creationId xmlns:a16="http://schemas.microsoft.com/office/drawing/2014/main" id="{00000000-0008-0000-0300-000081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6" name="TextBox 2945">
          <a:extLst>
            <a:ext uri="{FF2B5EF4-FFF2-40B4-BE49-F238E27FC236}">
              <a16:creationId xmlns:a16="http://schemas.microsoft.com/office/drawing/2014/main" id="{00000000-0008-0000-0300-000082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7" name="TextBox 2946">
          <a:extLst>
            <a:ext uri="{FF2B5EF4-FFF2-40B4-BE49-F238E27FC236}">
              <a16:creationId xmlns:a16="http://schemas.microsoft.com/office/drawing/2014/main" id="{00000000-0008-0000-0300-000083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8" name="TextBox 2947">
          <a:extLst>
            <a:ext uri="{FF2B5EF4-FFF2-40B4-BE49-F238E27FC236}">
              <a16:creationId xmlns:a16="http://schemas.microsoft.com/office/drawing/2014/main" id="{00000000-0008-0000-0300-000084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9" name="TextBox 2948">
          <a:extLst>
            <a:ext uri="{FF2B5EF4-FFF2-40B4-BE49-F238E27FC236}">
              <a16:creationId xmlns:a16="http://schemas.microsoft.com/office/drawing/2014/main" id="{00000000-0008-0000-0300-000085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0" name="TextBox 2949">
          <a:extLst>
            <a:ext uri="{FF2B5EF4-FFF2-40B4-BE49-F238E27FC236}">
              <a16:creationId xmlns:a16="http://schemas.microsoft.com/office/drawing/2014/main" id="{00000000-0008-0000-0300-000086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1" name="TextBox 2950">
          <a:extLst>
            <a:ext uri="{FF2B5EF4-FFF2-40B4-BE49-F238E27FC236}">
              <a16:creationId xmlns:a16="http://schemas.microsoft.com/office/drawing/2014/main" id="{00000000-0008-0000-0300-000087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2" name="TextBox 2951">
          <a:extLst>
            <a:ext uri="{FF2B5EF4-FFF2-40B4-BE49-F238E27FC236}">
              <a16:creationId xmlns:a16="http://schemas.microsoft.com/office/drawing/2014/main" id="{00000000-0008-0000-0300-000088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3" name="TextBox 2952">
          <a:extLst>
            <a:ext uri="{FF2B5EF4-FFF2-40B4-BE49-F238E27FC236}">
              <a16:creationId xmlns:a16="http://schemas.microsoft.com/office/drawing/2014/main" id="{00000000-0008-0000-0300-000089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4" name="TextBox 2953">
          <a:extLst>
            <a:ext uri="{FF2B5EF4-FFF2-40B4-BE49-F238E27FC236}">
              <a16:creationId xmlns:a16="http://schemas.microsoft.com/office/drawing/2014/main" id="{00000000-0008-0000-0300-00008A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5" name="TextBox 2954">
          <a:extLst>
            <a:ext uri="{FF2B5EF4-FFF2-40B4-BE49-F238E27FC236}">
              <a16:creationId xmlns:a16="http://schemas.microsoft.com/office/drawing/2014/main" id="{00000000-0008-0000-0300-00008B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6" name="TextBox 2955">
          <a:extLst>
            <a:ext uri="{FF2B5EF4-FFF2-40B4-BE49-F238E27FC236}">
              <a16:creationId xmlns:a16="http://schemas.microsoft.com/office/drawing/2014/main" id="{00000000-0008-0000-0300-00008C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7" name="TextBox 2956">
          <a:extLst>
            <a:ext uri="{FF2B5EF4-FFF2-40B4-BE49-F238E27FC236}">
              <a16:creationId xmlns:a16="http://schemas.microsoft.com/office/drawing/2014/main" id="{00000000-0008-0000-0300-00008D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8" name="TextBox 2957">
          <a:extLst>
            <a:ext uri="{FF2B5EF4-FFF2-40B4-BE49-F238E27FC236}">
              <a16:creationId xmlns:a16="http://schemas.microsoft.com/office/drawing/2014/main" id="{00000000-0008-0000-0300-00008E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9" name="TextBox 2958">
          <a:extLst>
            <a:ext uri="{FF2B5EF4-FFF2-40B4-BE49-F238E27FC236}">
              <a16:creationId xmlns:a16="http://schemas.microsoft.com/office/drawing/2014/main" id="{00000000-0008-0000-0300-00008F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0" name="TextBox 2959">
          <a:extLst>
            <a:ext uri="{FF2B5EF4-FFF2-40B4-BE49-F238E27FC236}">
              <a16:creationId xmlns:a16="http://schemas.microsoft.com/office/drawing/2014/main" id="{00000000-0008-0000-0300-000090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1" name="TextBox 2960">
          <a:extLst>
            <a:ext uri="{FF2B5EF4-FFF2-40B4-BE49-F238E27FC236}">
              <a16:creationId xmlns:a16="http://schemas.microsoft.com/office/drawing/2014/main" id="{00000000-0008-0000-0300-000091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2" name="TextBox 2961">
          <a:extLst>
            <a:ext uri="{FF2B5EF4-FFF2-40B4-BE49-F238E27FC236}">
              <a16:creationId xmlns:a16="http://schemas.microsoft.com/office/drawing/2014/main" id="{00000000-0008-0000-0300-000092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3" name="TextBox 2962">
          <a:extLst>
            <a:ext uri="{FF2B5EF4-FFF2-40B4-BE49-F238E27FC236}">
              <a16:creationId xmlns:a16="http://schemas.microsoft.com/office/drawing/2014/main" id="{00000000-0008-0000-0300-000093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4" name="TextBox 2963">
          <a:extLst>
            <a:ext uri="{FF2B5EF4-FFF2-40B4-BE49-F238E27FC236}">
              <a16:creationId xmlns:a16="http://schemas.microsoft.com/office/drawing/2014/main" id="{00000000-0008-0000-0300-000094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5" name="TextBox 2964">
          <a:extLst>
            <a:ext uri="{FF2B5EF4-FFF2-40B4-BE49-F238E27FC236}">
              <a16:creationId xmlns:a16="http://schemas.microsoft.com/office/drawing/2014/main" id="{00000000-0008-0000-0300-000095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6" name="TextBox 2965">
          <a:extLst>
            <a:ext uri="{FF2B5EF4-FFF2-40B4-BE49-F238E27FC236}">
              <a16:creationId xmlns:a16="http://schemas.microsoft.com/office/drawing/2014/main" id="{00000000-0008-0000-0300-000096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7" name="TextBox 2966">
          <a:extLst>
            <a:ext uri="{FF2B5EF4-FFF2-40B4-BE49-F238E27FC236}">
              <a16:creationId xmlns:a16="http://schemas.microsoft.com/office/drawing/2014/main" id="{00000000-0008-0000-0300-000097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8" name="TextBox 2967">
          <a:extLst>
            <a:ext uri="{FF2B5EF4-FFF2-40B4-BE49-F238E27FC236}">
              <a16:creationId xmlns:a16="http://schemas.microsoft.com/office/drawing/2014/main" id="{00000000-0008-0000-0300-000098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9" name="TextBox 2968">
          <a:extLst>
            <a:ext uri="{FF2B5EF4-FFF2-40B4-BE49-F238E27FC236}">
              <a16:creationId xmlns:a16="http://schemas.microsoft.com/office/drawing/2014/main" id="{00000000-0008-0000-0300-000099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0" name="TextBox 2969">
          <a:extLst>
            <a:ext uri="{FF2B5EF4-FFF2-40B4-BE49-F238E27FC236}">
              <a16:creationId xmlns:a16="http://schemas.microsoft.com/office/drawing/2014/main" id="{00000000-0008-0000-0300-00009A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1" name="TextBox 2970">
          <a:extLst>
            <a:ext uri="{FF2B5EF4-FFF2-40B4-BE49-F238E27FC236}">
              <a16:creationId xmlns:a16="http://schemas.microsoft.com/office/drawing/2014/main" id="{00000000-0008-0000-0300-00009B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2" name="TextBox 2971">
          <a:extLst>
            <a:ext uri="{FF2B5EF4-FFF2-40B4-BE49-F238E27FC236}">
              <a16:creationId xmlns:a16="http://schemas.microsoft.com/office/drawing/2014/main" id="{00000000-0008-0000-0300-00009C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3" name="TextBox 2972">
          <a:extLst>
            <a:ext uri="{FF2B5EF4-FFF2-40B4-BE49-F238E27FC236}">
              <a16:creationId xmlns:a16="http://schemas.microsoft.com/office/drawing/2014/main" id="{00000000-0008-0000-0300-00009D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4" name="TextBox 2973">
          <a:extLst>
            <a:ext uri="{FF2B5EF4-FFF2-40B4-BE49-F238E27FC236}">
              <a16:creationId xmlns:a16="http://schemas.microsoft.com/office/drawing/2014/main" id="{00000000-0008-0000-0300-00009E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5" name="TextBox 2974">
          <a:extLst>
            <a:ext uri="{FF2B5EF4-FFF2-40B4-BE49-F238E27FC236}">
              <a16:creationId xmlns:a16="http://schemas.microsoft.com/office/drawing/2014/main" id="{00000000-0008-0000-0300-00009F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6" name="TextBox 2975">
          <a:extLst>
            <a:ext uri="{FF2B5EF4-FFF2-40B4-BE49-F238E27FC236}">
              <a16:creationId xmlns:a16="http://schemas.microsoft.com/office/drawing/2014/main" id="{00000000-0008-0000-0300-0000A0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7" name="TextBox 2976">
          <a:extLst>
            <a:ext uri="{FF2B5EF4-FFF2-40B4-BE49-F238E27FC236}">
              <a16:creationId xmlns:a16="http://schemas.microsoft.com/office/drawing/2014/main" id="{00000000-0008-0000-0300-0000A10B0000}"/>
            </a:ext>
          </a:extLst>
        </xdr:cNvPr>
        <xdr:cNvSpPr txBox="1"/>
      </xdr:nvSpPr>
      <xdr:spPr>
        <a:xfrm>
          <a:off x="6353175" y="493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8" name="TextBox 2977">
          <a:extLst>
            <a:ext uri="{FF2B5EF4-FFF2-40B4-BE49-F238E27FC236}">
              <a16:creationId xmlns:a16="http://schemas.microsoft.com/office/drawing/2014/main" id="{00000000-0008-0000-0300-0000A2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9" name="TextBox 2978">
          <a:extLst>
            <a:ext uri="{FF2B5EF4-FFF2-40B4-BE49-F238E27FC236}">
              <a16:creationId xmlns:a16="http://schemas.microsoft.com/office/drawing/2014/main" id="{00000000-0008-0000-0300-0000A3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0" name="TextBox 2979">
          <a:extLst>
            <a:ext uri="{FF2B5EF4-FFF2-40B4-BE49-F238E27FC236}">
              <a16:creationId xmlns:a16="http://schemas.microsoft.com/office/drawing/2014/main" id="{00000000-0008-0000-0300-0000A4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1" name="TextBox 2980">
          <a:extLst>
            <a:ext uri="{FF2B5EF4-FFF2-40B4-BE49-F238E27FC236}">
              <a16:creationId xmlns:a16="http://schemas.microsoft.com/office/drawing/2014/main" id="{00000000-0008-0000-0300-0000A5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2" name="TextBox 2981">
          <a:extLst>
            <a:ext uri="{FF2B5EF4-FFF2-40B4-BE49-F238E27FC236}">
              <a16:creationId xmlns:a16="http://schemas.microsoft.com/office/drawing/2014/main" id="{00000000-0008-0000-0300-0000A6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3" name="TextBox 2982">
          <a:extLst>
            <a:ext uri="{FF2B5EF4-FFF2-40B4-BE49-F238E27FC236}">
              <a16:creationId xmlns:a16="http://schemas.microsoft.com/office/drawing/2014/main" id="{00000000-0008-0000-0300-0000A7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4" name="TextBox 2983">
          <a:extLst>
            <a:ext uri="{FF2B5EF4-FFF2-40B4-BE49-F238E27FC236}">
              <a16:creationId xmlns:a16="http://schemas.microsoft.com/office/drawing/2014/main" id="{00000000-0008-0000-0300-0000A8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5" name="TextBox 2984">
          <a:extLst>
            <a:ext uri="{FF2B5EF4-FFF2-40B4-BE49-F238E27FC236}">
              <a16:creationId xmlns:a16="http://schemas.microsoft.com/office/drawing/2014/main" id="{00000000-0008-0000-0300-0000A9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6" name="TextBox 2985">
          <a:extLst>
            <a:ext uri="{FF2B5EF4-FFF2-40B4-BE49-F238E27FC236}">
              <a16:creationId xmlns:a16="http://schemas.microsoft.com/office/drawing/2014/main" id="{00000000-0008-0000-0300-0000AA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7" name="TextBox 2986">
          <a:extLst>
            <a:ext uri="{FF2B5EF4-FFF2-40B4-BE49-F238E27FC236}">
              <a16:creationId xmlns:a16="http://schemas.microsoft.com/office/drawing/2014/main" id="{00000000-0008-0000-0300-0000AB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8" name="TextBox 2987">
          <a:extLst>
            <a:ext uri="{FF2B5EF4-FFF2-40B4-BE49-F238E27FC236}">
              <a16:creationId xmlns:a16="http://schemas.microsoft.com/office/drawing/2014/main" id="{00000000-0008-0000-0300-0000AC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9" name="TextBox 2988">
          <a:extLst>
            <a:ext uri="{FF2B5EF4-FFF2-40B4-BE49-F238E27FC236}">
              <a16:creationId xmlns:a16="http://schemas.microsoft.com/office/drawing/2014/main" id="{00000000-0008-0000-0300-0000AD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0" name="TextBox 2989">
          <a:extLst>
            <a:ext uri="{FF2B5EF4-FFF2-40B4-BE49-F238E27FC236}">
              <a16:creationId xmlns:a16="http://schemas.microsoft.com/office/drawing/2014/main" id="{00000000-0008-0000-0300-0000AE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1" name="TextBox 2990">
          <a:extLst>
            <a:ext uri="{FF2B5EF4-FFF2-40B4-BE49-F238E27FC236}">
              <a16:creationId xmlns:a16="http://schemas.microsoft.com/office/drawing/2014/main" id="{00000000-0008-0000-0300-0000AF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2" name="TextBox 2991">
          <a:extLst>
            <a:ext uri="{FF2B5EF4-FFF2-40B4-BE49-F238E27FC236}">
              <a16:creationId xmlns:a16="http://schemas.microsoft.com/office/drawing/2014/main" id="{00000000-0008-0000-0300-0000B0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3" name="TextBox 2992">
          <a:extLst>
            <a:ext uri="{FF2B5EF4-FFF2-40B4-BE49-F238E27FC236}">
              <a16:creationId xmlns:a16="http://schemas.microsoft.com/office/drawing/2014/main" id="{00000000-0008-0000-0300-0000B1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4" name="TextBox 2993">
          <a:extLst>
            <a:ext uri="{FF2B5EF4-FFF2-40B4-BE49-F238E27FC236}">
              <a16:creationId xmlns:a16="http://schemas.microsoft.com/office/drawing/2014/main" id="{00000000-0008-0000-0300-0000B2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5" name="TextBox 2994">
          <a:extLst>
            <a:ext uri="{FF2B5EF4-FFF2-40B4-BE49-F238E27FC236}">
              <a16:creationId xmlns:a16="http://schemas.microsoft.com/office/drawing/2014/main" id="{00000000-0008-0000-0300-0000B3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6" name="TextBox 2995">
          <a:extLst>
            <a:ext uri="{FF2B5EF4-FFF2-40B4-BE49-F238E27FC236}">
              <a16:creationId xmlns:a16="http://schemas.microsoft.com/office/drawing/2014/main" id="{00000000-0008-0000-0300-0000B4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7" name="TextBox 2996">
          <a:extLst>
            <a:ext uri="{FF2B5EF4-FFF2-40B4-BE49-F238E27FC236}">
              <a16:creationId xmlns:a16="http://schemas.microsoft.com/office/drawing/2014/main" id="{00000000-0008-0000-0300-0000B5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8" name="TextBox 2997">
          <a:extLst>
            <a:ext uri="{FF2B5EF4-FFF2-40B4-BE49-F238E27FC236}">
              <a16:creationId xmlns:a16="http://schemas.microsoft.com/office/drawing/2014/main" id="{00000000-0008-0000-0300-0000B6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9" name="TextBox 2998">
          <a:extLst>
            <a:ext uri="{FF2B5EF4-FFF2-40B4-BE49-F238E27FC236}">
              <a16:creationId xmlns:a16="http://schemas.microsoft.com/office/drawing/2014/main" id="{00000000-0008-0000-0300-0000B7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0" name="TextBox 2999">
          <a:extLst>
            <a:ext uri="{FF2B5EF4-FFF2-40B4-BE49-F238E27FC236}">
              <a16:creationId xmlns:a16="http://schemas.microsoft.com/office/drawing/2014/main" id="{00000000-0008-0000-0300-0000B8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1" name="TextBox 3000">
          <a:extLst>
            <a:ext uri="{FF2B5EF4-FFF2-40B4-BE49-F238E27FC236}">
              <a16:creationId xmlns:a16="http://schemas.microsoft.com/office/drawing/2014/main" id="{00000000-0008-0000-0300-0000B9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2" name="TextBox 3001">
          <a:extLst>
            <a:ext uri="{FF2B5EF4-FFF2-40B4-BE49-F238E27FC236}">
              <a16:creationId xmlns:a16="http://schemas.microsoft.com/office/drawing/2014/main" id="{00000000-0008-0000-0300-0000BA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3" name="TextBox 3002">
          <a:extLst>
            <a:ext uri="{FF2B5EF4-FFF2-40B4-BE49-F238E27FC236}">
              <a16:creationId xmlns:a16="http://schemas.microsoft.com/office/drawing/2014/main" id="{00000000-0008-0000-0300-0000BB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4" name="TextBox 3003">
          <a:extLst>
            <a:ext uri="{FF2B5EF4-FFF2-40B4-BE49-F238E27FC236}">
              <a16:creationId xmlns:a16="http://schemas.microsoft.com/office/drawing/2014/main" id="{00000000-0008-0000-0300-0000BC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5" name="TextBox 3004">
          <a:extLst>
            <a:ext uri="{FF2B5EF4-FFF2-40B4-BE49-F238E27FC236}">
              <a16:creationId xmlns:a16="http://schemas.microsoft.com/office/drawing/2014/main" id="{00000000-0008-0000-0300-0000BD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6" name="TextBox 3005">
          <a:extLst>
            <a:ext uri="{FF2B5EF4-FFF2-40B4-BE49-F238E27FC236}">
              <a16:creationId xmlns:a16="http://schemas.microsoft.com/office/drawing/2014/main" id="{00000000-0008-0000-0300-0000BE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7" name="TextBox 3006">
          <a:extLst>
            <a:ext uri="{FF2B5EF4-FFF2-40B4-BE49-F238E27FC236}">
              <a16:creationId xmlns:a16="http://schemas.microsoft.com/office/drawing/2014/main" id="{00000000-0008-0000-0300-0000BF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8" name="TextBox 3007">
          <a:extLst>
            <a:ext uri="{FF2B5EF4-FFF2-40B4-BE49-F238E27FC236}">
              <a16:creationId xmlns:a16="http://schemas.microsoft.com/office/drawing/2014/main" id="{00000000-0008-0000-0300-0000C0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9" name="TextBox 3008">
          <a:extLst>
            <a:ext uri="{FF2B5EF4-FFF2-40B4-BE49-F238E27FC236}">
              <a16:creationId xmlns:a16="http://schemas.microsoft.com/office/drawing/2014/main" id="{00000000-0008-0000-0300-0000C1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0" name="TextBox 3009">
          <a:extLst>
            <a:ext uri="{FF2B5EF4-FFF2-40B4-BE49-F238E27FC236}">
              <a16:creationId xmlns:a16="http://schemas.microsoft.com/office/drawing/2014/main" id="{00000000-0008-0000-0300-0000C2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1" name="TextBox 3010">
          <a:extLst>
            <a:ext uri="{FF2B5EF4-FFF2-40B4-BE49-F238E27FC236}">
              <a16:creationId xmlns:a16="http://schemas.microsoft.com/office/drawing/2014/main" id="{00000000-0008-0000-0300-0000C3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2" name="TextBox 3011">
          <a:extLst>
            <a:ext uri="{FF2B5EF4-FFF2-40B4-BE49-F238E27FC236}">
              <a16:creationId xmlns:a16="http://schemas.microsoft.com/office/drawing/2014/main" id="{00000000-0008-0000-0300-0000C4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3" name="TextBox 3012">
          <a:extLst>
            <a:ext uri="{FF2B5EF4-FFF2-40B4-BE49-F238E27FC236}">
              <a16:creationId xmlns:a16="http://schemas.microsoft.com/office/drawing/2014/main" id="{00000000-0008-0000-0300-0000C50B0000}"/>
            </a:ext>
          </a:extLst>
        </xdr:cNvPr>
        <xdr:cNvSpPr txBox="1"/>
      </xdr:nvSpPr>
      <xdr:spPr>
        <a:xfrm>
          <a:off x="6353175" y="495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4" name="TextBox 3013">
          <a:extLst>
            <a:ext uri="{FF2B5EF4-FFF2-40B4-BE49-F238E27FC236}">
              <a16:creationId xmlns:a16="http://schemas.microsoft.com/office/drawing/2014/main" id="{00000000-0008-0000-0300-0000C6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5" name="TextBox 3014">
          <a:extLst>
            <a:ext uri="{FF2B5EF4-FFF2-40B4-BE49-F238E27FC236}">
              <a16:creationId xmlns:a16="http://schemas.microsoft.com/office/drawing/2014/main" id="{00000000-0008-0000-0300-0000C7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6" name="TextBox 3015">
          <a:extLst>
            <a:ext uri="{FF2B5EF4-FFF2-40B4-BE49-F238E27FC236}">
              <a16:creationId xmlns:a16="http://schemas.microsoft.com/office/drawing/2014/main" id="{00000000-0008-0000-0300-0000C8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7" name="TextBox 3016">
          <a:extLst>
            <a:ext uri="{FF2B5EF4-FFF2-40B4-BE49-F238E27FC236}">
              <a16:creationId xmlns:a16="http://schemas.microsoft.com/office/drawing/2014/main" id="{00000000-0008-0000-0300-0000C9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8" name="TextBox 3017">
          <a:extLst>
            <a:ext uri="{FF2B5EF4-FFF2-40B4-BE49-F238E27FC236}">
              <a16:creationId xmlns:a16="http://schemas.microsoft.com/office/drawing/2014/main" id="{00000000-0008-0000-0300-0000CA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9" name="TextBox 3018">
          <a:extLst>
            <a:ext uri="{FF2B5EF4-FFF2-40B4-BE49-F238E27FC236}">
              <a16:creationId xmlns:a16="http://schemas.microsoft.com/office/drawing/2014/main" id="{00000000-0008-0000-0300-0000CB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0" name="TextBox 3019">
          <a:extLst>
            <a:ext uri="{FF2B5EF4-FFF2-40B4-BE49-F238E27FC236}">
              <a16:creationId xmlns:a16="http://schemas.microsoft.com/office/drawing/2014/main" id="{00000000-0008-0000-0300-0000CC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1" name="TextBox 3020">
          <a:extLst>
            <a:ext uri="{FF2B5EF4-FFF2-40B4-BE49-F238E27FC236}">
              <a16:creationId xmlns:a16="http://schemas.microsoft.com/office/drawing/2014/main" id="{00000000-0008-0000-0300-0000CD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2" name="TextBox 3021">
          <a:extLst>
            <a:ext uri="{FF2B5EF4-FFF2-40B4-BE49-F238E27FC236}">
              <a16:creationId xmlns:a16="http://schemas.microsoft.com/office/drawing/2014/main" id="{00000000-0008-0000-0300-0000CE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3" name="TextBox 3022">
          <a:extLst>
            <a:ext uri="{FF2B5EF4-FFF2-40B4-BE49-F238E27FC236}">
              <a16:creationId xmlns:a16="http://schemas.microsoft.com/office/drawing/2014/main" id="{00000000-0008-0000-0300-0000CF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4" name="TextBox 3023">
          <a:extLst>
            <a:ext uri="{FF2B5EF4-FFF2-40B4-BE49-F238E27FC236}">
              <a16:creationId xmlns:a16="http://schemas.microsoft.com/office/drawing/2014/main" id="{00000000-0008-0000-0300-0000D0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5" name="TextBox 3024">
          <a:extLst>
            <a:ext uri="{FF2B5EF4-FFF2-40B4-BE49-F238E27FC236}">
              <a16:creationId xmlns:a16="http://schemas.microsoft.com/office/drawing/2014/main" id="{00000000-0008-0000-0300-0000D1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6" name="TextBox 3025">
          <a:extLst>
            <a:ext uri="{FF2B5EF4-FFF2-40B4-BE49-F238E27FC236}">
              <a16:creationId xmlns:a16="http://schemas.microsoft.com/office/drawing/2014/main" id="{00000000-0008-0000-0300-0000D2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7" name="TextBox 3026">
          <a:extLst>
            <a:ext uri="{FF2B5EF4-FFF2-40B4-BE49-F238E27FC236}">
              <a16:creationId xmlns:a16="http://schemas.microsoft.com/office/drawing/2014/main" id="{00000000-0008-0000-0300-0000D3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8" name="TextBox 3027">
          <a:extLst>
            <a:ext uri="{FF2B5EF4-FFF2-40B4-BE49-F238E27FC236}">
              <a16:creationId xmlns:a16="http://schemas.microsoft.com/office/drawing/2014/main" id="{00000000-0008-0000-0300-0000D4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9" name="TextBox 3028">
          <a:extLst>
            <a:ext uri="{FF2B5EF4-FFF2-40B4-BE49-F238E27FC236}">
              <a16:creationId xmlns:a16="http://schemas.microsoft.com/office/drawing/2014/main" id="{00000000-0008-0000-0300-0000D5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0" name="TextBox 3029">
          <a:extLst>
            <a:ext uri="{FF2B5EF4-FFF2-40B4-BE49-F238E27FC236}">
              <a16:creationId xmlns:a16="http://schemas.microsoft.com/office/drawing/2014/main" id="{00000000-0008-0000-0300-0000D6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1" name="TextBox 3030">
          <a:extLst>
            <a:ext uri="{FF2B5EF4-FFF2-40B4-BE49-F238E27FC236}">
              <a16:creationId xmlns:a16="http://schemas.microsoft.com/office/drawing/2014/main" id="{00000000-0008-0000-0300-0000D7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2" name="TextBox 3031">
          <a:extLst>
            <a:ext uri="{FF2B5EF4-FFF2-40B4-BE49-F238E27FC236}">
              <a16:creationId xmlns:a16="http://schemas.microsoft.com/office/drawing/2014/main" id="{00000000-0008-0000-0300-0000D8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3" name="TextBox 3032">
          <a:extLst>
            <a:ext uri="{FF2B5EF4-FFF2-40B4-BE49-F238E27FC236}">
              <a16:creationId xmlns:a16="http://schemas.microsoft.com/office/drawing/2014/main" id="{00000000-0008-0000-0300-0000D9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4" name="TextBox 3033">
          <a:extLst>
            <a:ext uri="{FF2B5EF4-FFF2-40B4-BE49-F238E27FC236}">
              <a16:creationId xmlns:a16="http://schemas.microsoft.com/office/drawing/2014/main" id="{00000000-0008-0000-0300-0000DA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5" name="TextBox 3034">
          <a:extLst>
            <a:ext uri="{FF2B5EF4-FFF2-40B4-BE49-F238E27FC236}">
              <a16:creationId xmlns:a16="http://schemas.microsoft.com/office/drawing/2014/main" id="{00000000-0008-0000-0300-0000DB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6" name="TextBox 3035">
          <a:extLst>
            <a:ext uri="{FF2B5EF4-FFF2-40B4-BE49-F238E27FC236}">
              <a16:creationId xmlns:a16="http://schemas.microsoft.com/office/drawing/2014/main" id="{00000000-0008-0000-0300-0000DC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7" name="TextBox 3036">
          <a:extLst>
            <a:ext uri="{FF2B5EF4-FFF2-40B4-BE49-F238E27FC236}">
              <a16:creationId xmlns:a16="http://schemas.microsoft.com/office/drawing/2014/main" id="{00000000-0008-0000-0300-0000DD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8" name="TextBox 3037">
          <a:extLst>
            <a:ext uri="{FF2B5EF4-FFF2-40B4-BE49-F238E27FC236}">
              <a16:creationId xmlns:a16="http://schemas.microsoft.com/office/drawing/2014/main" id="{00000000-0008-0000-0300-0000DE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9" name="TextBox 3038">
          <a:extLst>
            <a:ext uri="{FF2B5EF4-FFF2-40B4-BE49-F238E27FC236}">
              <a16:creationId xmlns:a16="http://schemas.microsoft.com/office/drawing/2014/main" id="{00000000-0008-0000-0300-0000DF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0" name="TextBox 3039">
          <a:extLst>
            <a:ext uri="{FF2B5EF4-FFF2-40B4-BE49-F238E27FC236}">
              <a16:creationId xmlns:a16="http://schemas.microsoft.com/office/drawing/2014/main" id="{00000000-0008-0000-0300-0000E0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1" name="TextBox 3040">
          <a:extLst>
            <a:ext uri="{FF2B5EF4-FFF2-40B4-BE49-F238E27FC236}">
              <a16:creationId xmlns:a16="http://schemas.microsoft.com/office/drawing/2014/main" id="{00000000-0008-0000-0300-0000E1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2" name="TextBox 3041">
          <a:extLst>
            <a:ext uri="{FF2B5EF4-FFF2-40B4-BE49-F238E27FC236}">
              <a16:creationId xmlns:a16="http://schemas.microsoft.com/office/drawing/2014/main" id="{00000000-0008-0000-0300-0000E2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3" name="TextBox 3042">
          <a:extLst>
            <a:ext uri="{FF2B5EF4-FFF2-40B4-BE49-F238E27FC236}">
              <a16:creationId xmlns:a16="http://schemas.microsoft.com/office/drawing/2014/main" id="{00000000-0008-0000-0300-0000E3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4" name="TextBox 3043">
          <a:extLst>
            <a:ext uri="{FF2B5EF4-FFF2-40B4-BE49-F238E27FC236}">
              <a16:creationId xmlns:a16="http://schemas.microsoft.com/office/drawing/2014/main" id="{00000000-0008-0000-0300-0000E4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5" name="TextBox 3044">
          <a:extLst>
            <a:ext uri="{FF2B5EF4-FFF2-40B4-BE49-F238E27FC236}">
              <a16:creationId xmlns:a16="http://schemas.microsoft.com/office/drawing/2014/main" id="{00000000-0008-0000-0300-0000E5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6" name="TextBox 3045">
          <a:extLst>
            <a:ext uri="{FF2B5EF4-FFF2-40B4-BE49-F238E27FC236}">
              <a16:creationId xmlns:a16="http://schemas.microsoft.com/office/drawing/2014/main" id="{00000000-0008-0000-0300-0000E6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7" name="TextBox 3046">
          <a:extLst>
            <a:ext uri="{FF2B5EF4-FFF2-40B4-BE49-F238E27FC236}">
              <a16:creationId xmlns:a16="http://schemas.microsoft.com/office/drawing/2014/main" id="{00000000-0008-0000-0300-0000E7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8" name="TextBox 3047">
          <a:extLst>
            <a:ext uri="{FF2B5EF4-FFF2-40B4-BE49-F238E27FC236}">
              <a16:creationId xmlns:a16="http://schemas.microsoft.com/office/drawing/2014/main" id="{00000000-0008-0000-0300-0000E8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9" name="TextBox 3048">
          <a:extLst>
            <a:ext uri="{FF2B5EF4-FFF2-40B4-BE49-F238E27FC236}">
              <a16:creationId xmlns:a16="http://schemas.microsoft.com/office/drawing/2014/main" id="{00000000-0008-0000-0300-0000E90B0000}"/>
            </a:ext>
          </a:extLst>
        </xdr:cNvPr>
        <xdr:cNvSpPr txBox="1"/>
      </xdr:nvSpPr>
      <xdr:spPr>
        <a:xfrm>
          <a:off x="6353175" y="497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0" name="TextBox 3049">
          <a:extLst>
            <a:ext uri="{FF2B5EF4-FFF2-40B4-BE49-F238E27FC236}">
              <a16:creationId xmlns:a16="http://schemas.microsoft.com/office/drawing/2014/main" id="{00000000-0008-0000-0300-0000EA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1" name="TextBox 3050">
          <a:extLst>
            <a:ext uri="{FF2B5EF4-FFF2-40B4-BE49-F238E27FC236}">
              <a16:creationId xmlns:a16="http://schemas.microsoft.com/office/drawing/2014/main" id="{00000000-0008-0000-0300-0000EB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2" name="TextBox 3051">
          <a:extLst>
            <a:ext uri="{FF2B5EF4-FFF2-40B4-BE49-F238E27FC236}">
              <a16:creationId xmlns:a16="http://schemas.microsoft.com/office/drawing/2014/main" id="{00000000-0008-0000-0300-0000EC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3" name="TextBox 3052">
          <a:extLst>
            <a:ext uri="{FF2B5EF4-FFF2-40B4-BE49-F238E27FC236}">
              <a16:creationId xmlns:a16="http://schemas.microsoft.com/office/drawing/2014/main" id="{00000000-0008-0000-0300-0000ED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4" name="TextBox 3053">
          <a:extLst>
            <a:ext uri="{FF2B5EF4-FFF2-40B4-BE49-F238E27FC236}">
              <a16:creationId xmlns:a16="http://schemas.microsoft.com/office/drawing/2014/main" id="{00000000-0008-0000-0300-0000EE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5" name="TextBox 3054">
          <a:extLst>
            <a:ext uri="{FF2B5EF4-FFF2-40B4-BE49-F238E27FC236}">
              <a16:creationId xmlns:a16="http://schemas.microsoft.com/office/drawing/2014/main" id="{00000000-0008-0000-0300-0000EF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6" name="TextBox 3055">
          <a:extLst>
            <a:ext uri="{FF2B5EF4-FFF2-40B4-BE49-F238E27FC236}">
              <a16:creationId xmlns:a16="http://schemas.microsoft.com/office/drawing/2014/main" id="{00000000-0008-0000-0300-0000F0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7" name="TextBox 3056">
          <a:extLst>
            <a:ext uri="{FF2B5EF4-FFF2-40B4-BE49-F238E27FC236}">
              <a16:creationId xmlns:a16="http://schemas.microsoft.com/office/drawing/2014/main" id="{00000000-0008-0000-0300-0000F1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8" name="TextBox 3057">
          <a:extLst>
            <a:ext uri="{FF2B5EF4-FFF2-40B4-BE49-F238E27FC236}">
              <a16:creationId xmlns:a16="http://schemas.microsoft.com/office/drawing/2014/main" id="{00000000-0008-0000-0300-0000F2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9" name="TextBox 3058">
          <a:extLst>
            <a:ext uri="{FF2B5EF4-FFF2-40B4-BE49-F238E27FC236}">
              <a16:creationId xmlns:a16="http://schemas.microsoft.com/office/drawing/2014/main" id="{00000000-0008-0000-0300-0000F3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0" name="TextBox 3059">
          <a:extLst>
            <a:ext uri="{FF2B5EF4-FFF2-40B4-BE49-F238E27FC236}">
              <a16:creationId xmlns:a16="http://schemas.microsoft.com/office/drawing/2014/main" id="{00000000-0008-0000-0300-0000F4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1" name="TextBox 3060">
          <a:extLst>
            <a:ext uri="{FF2B5EF4-FFF2-40B4-BE49-F238E27FC236}">
              <a16:creationId xmlns:a16="http://schemas.microsoft.com/office/drawing/2014/main" id="{00000000-0008-0000-0300-0000F5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2" name="TextBox 3061">
          <a:extLst>
            <a:ext uri="{FF2B5EF4-FFF2-40B4-BE49-F238E27FC236}">
              <a16:creationId xmlns:a16="http://schemas.microsoft.com/office/drawing/2014/main" id="{00000000-0008-0000-0300-0000F6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3" name="TextBox 3062">
          <a:extLst>
            <a:ext uri="{FF2B5EF4-FFF2-40B4-BE49-F238E27FC236}">
              <a16:creationId xmlns:a16="http://schemas.microsoft.com/office/drawing/2014/main" id="{00000000-0008-0000-0300-0000F7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4" name="TextBox 3063">
          <a:extLst>
            <a:ext uri="{FF2B5EF4-FFF2-40B4-BE49-F238E27FC236}">
              <a16:creationId xmlns:a16="http://schemas.microsoft.com/office/drawing/2014/main" id="{00000000-0008-0000-0300-0000F8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5" name="TextBox 3064">
          <a:extLst>
            <a:ext uri="{FF2B5EF4-FFF2-40B4-BE49-F238E27FC236}">
              <a16:creationId xmlns:a16="http://schemas.microsoft.com/office/drawing/2014/main" id="{00000000-0008-0000-0300-0000F9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6" name="TextBox 3065">
          <a:extLst>
            <a:ext uri="{FF2B5EF4-FFF2-40B4-BE49-F238E27FC236}">
              <a16:creationId xmlns:a16="http://schemas.microsoft.com/office/drawing/2014/main" id="{00000000-0008-0000-0300-0000FA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7" name="TextBox 3066">
          <a:extLst>
            <a:ext uri="{FF2B5EF4-FFF2-40B4-BE49-F238E27FC236}">
              <a16:creationId xmlns:a16="http://schemas.microsoft.com/office/drawing/2014/main" id="{00000000-0008-0000-0300-0000FB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8" name="TextBox 3067">
          <a:extLst>
            <a:ext uri="{FF2B5EF4-FFF2-40B4-BE49-F238E27FC236}">
              <a16:creationId xmlns:a16="http://schemas.microsoft.com/office/drawing/2014/main" id="{00000000-0008-0000-0300-0000FC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9" name="TextBox 3068">
          <a:extLst>
            <a:ext uri="{FF2B5EF4-FFF2-40B4-BE49-F238E27FC236}">
              <a16:creationId xmlns:a16="http://schemas.microsoft.com/office/drawing/2014/main" id="{00000000-0008-0000-0300-0000FD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0" name="TextBox 3069">
          <a:extLst>
            <a:ext uri="{FF2B5EF4-FFF2-40B4-BE49-F238E27FC236}">
              <a16:creationId xmlns:a16="http://schemas.microsoft.com/office/drawing/2014/main" id="{00000000-0008-0000-0300-0000FE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1" name="TextBox 3070">
          <a:extLst>
            <a:ext uri="{FF2B5EF4-FFF2-40B4-BE49-F238E27FC236}">
              <a16:creationId xmlns:a16="http://schemas.microsoft.com/office/drawing/2014/main" id="{00000000-0008-0000-0300-0000FF0B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2" name="TextBox 3071">
          <a:extLst>
            <a:ext uri="{FF2B5EF4-FFF2-40B4-BE49-F238E27FC236}">
              <a16:creationId xmlns:a16="http://schemas.microsoft.com/office/drawing/2014/main" id="{00000000-0008-0000-0300-000000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3" name="TextBox 3072">
          <a:extLst>
            <a:ext uri="{FF2B5EF4-FFF2-40B4-BE49-F238E27FC236}">
              <a16:creationId xmlns:a16="http://schemas.microsoft.com/office/drawing/2014/main" id="{00000000-0008-0000-0300-000001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4" name="TextBox 3073">
          <a:extLst>
            <a:ext uri="{FF2B5EF4-FFF2-40B4-BE49-F238E27FC236}">
              <a16:creationId xmlns:a16="http://schemas.microsoft.com/office/drawing/2014/main" id="{00000000-0008-0000-0300-000002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5" name="TextBox 3074">
          <a:extLst>
            <a:ext uri="{FF2B5EF4-FFF2-40B4-BE49-F238E27FC236}">
              <a16:creationId xmlns:a16="http://schemas.microsoft.com/office/drawing/2014/main" id="{00000000-0008-0000-0300-000003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6" name="TextBox 3075">
          <a:extLst>
            <a:ext uri="{FF2B5EF4-FFF2-40B4-BE49-F238E27FC236}">
              <a16:creationId xmlns:a16="http://schemas.microsoft.com/office/drawing/2014/main" id="{00000000-0008-0000-0300-000004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7" name="TextBox 3076">
          <a:extLst>
            <a:ext uri="{FF2B5EF4-FFF2-40B4-BE49-F238E27FC236}">
              <a16:creationId xmlns:a16="http://schemas.microsoft.com/office/drawing/2014/main" id="{00000000-0008-0000-0300-000005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8" name="TextBox 3077">
          <a:extLst>
            <a:ext uri="{FF2B5EF4-FFF2-40B4-BE49-F238E27FC236}">
              <a16:creationId xmlns:a16="http://schemas.microsoft.com/office/drawing/2014/main" id="{00000000-0008-0000-0300-000006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9" name="TextBox 3078">
          <a:extLst>
            <a:ext uri="{FF2B5EF4-FFF2-40B4-BE49-F238E27FC236}">
              <a16:creationId xmlns:a16="http://schemas.microsoft.com/office/drawing/2014/main" id="{00000000-0008-0000-0300-000007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0" name="TextBox 3079">
          <a:extLst>
            <a:ext uri="{FF2B5EF4-FFF2-40B4-BE49-F238E27FC236}">
              <a16:creationId xmlns:a16="http://schemas.microsoft.com/office/drawing/2014/main" id="{00000000-0008-0000-0300-000008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1" name="TextBox 3080">
          <a:extLst>
            <a:ext uri="{FF2B5EF4-FFF2-40B4-BE49-F238E27FC236}">
              <a16:creationId xmlns:a16="http://schemas.microsoft.com/office/drawing/2014/main" id="{00000000-0008-0000-0300-000009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2" name="TextBox 3081">
          <a:extLst>
            <a:ext uri="{FF2B5EF4-FFF2-40B4-BE49-F238E27FC236}">
              <a16:creationId xmlns:a16="http://schemas.microsoft.com/office/drawing/2014/main" id="{00000000-0008-0000-0300-00000A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3" name="TextBox 3082">
          <a:extLst>
            <a:ext uri="{FF2B5EF4-FFF2-40B4-BE49-F238E27FC236}">
              <a16:creationId xmlns:a16="http://schemas.microsoft.com/office/drawing/2014/main" id="{00000000-0008-0000-0300-00000B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4" name="TextBox 3083">
          <a:extLst>
            <a:ext uri="{FF2B5EF4-FFF2-40B4-BE49-F238E27FC236}">
              <a16:creationId xmlns:a16="http://schemas.microsoft.com/office/drawing/2014/main" id="{00000000-0008-0000-0300-00000C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5" name="TextBox 3084">
          <a:extLst>
            <a:ext uri="{FF2B5EF4-FFF2-40B4-BE49-F238E27FC236}">
              <a16:creationId xmlns:a16="http://schemas.microsoft.com/office/drawing/2014/main" id="{00000000-0008-0000-0300-00000D0C0000}"/>
            </a:ext>
          </a:extLst>
        </xdr:cNvPr>
        <xdr:cNvSpPr txBox="1"/>
      </xdr:nvSpPr>
      <xdr:spPr>
        <a:xfrm>
          <a:off x="6353175" y="499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6" name="TextBox 3085">
          <a:extLst>
            <a:ext uri="{FF2B5EF4-FFF2-40B4-BE49-F238E27FC236}">
              <a16:creationId xmlns:a16="http://schemas.microsoft.com/office/drawing/2014/main" id="{00000000-0008-0000-0300-00000E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7" name="TextBox 3086">
          <a:extLst>
            <a:ext uri="{FF2B5EF4-FFF2-40B4-BE49-F238E27FC236}">
              <a16:creationId xmlns:a16="http://schemas.microsoft.com/office/drawing/2014/main" id="{00000000-0008-0000-0300-00000F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8" name="TextBox 3087">
          <a:extLst>
            <a:ext uri="{FF2B5EF4-FFF2-40B4-BE49-F238E27FC236}">
              <a16:creationId xmlns:a16="http://schemas.microsoft.com/office/drawing/2014/main" id="{00000000-0008-0000-0300-000010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9" name="TextBox 3088">
          <a:extLst>
            <a:ext uri="{FF2B5EF4-FFF2-40B4-BE49-F238E27FC236}">
              <a16:creationId xmlns:a16="http://schemas.microsoft.com/office/drawing/2014/main" id="{00000000-0008-0000-0300-000011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0" name="TextBox 3089">
          <a:extLst>
            <a:ext uri="{FF2B5EF4-FFF2-40B4-BE49-F238E27FC236}">
              <a16:creationId xmlns:a16="http://schemas.microsoft.com/office/drawing/2014/main" id="{00000000-0008-0000-0300-000012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1" name="TextBox 3090">
          <a:extLst>
            <a:ext uri="{FF2B5EF4-FFF2-40B4-BE49-F238E27FC236}">
              <a16:creationId xmlns:a16="http://schemas.microsoft.com/office/drawing/2014/main" id="{00000000-0008-0000-0300-000013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2" name="TextBox 3091">
          <a:extLst>
            <a:ext uri="{FF2B5EF4-FFF2-40B4-BE49-F238E27FC236}">
              <a16:creationId xmlns:a16="http://schemas.microsoft.com/office/drawing/2014/main" id="{00000000-0008-0000-0300-000014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3" name="TextBox 3092">
          <a:extLst>
            <a:ext uri="{FF2B5EF4-FFF2-40B4-BE49-F238E27FC236}">
              <a16:creationId xmlns:a16="http://schemas.microsoft.com/office/drawing/2014/main" id="{00000000-0008-0000-0300-000015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4" name="TextBox 3093">
          <a:extLst>
            <a:ext uri="{FF2B5EF4-FFF2-40B4-BE49-F238E27FC236}">
              <a16:creationId xmlns:a16="http://schemas.microsoft.com/office/drawing/2014/main" id="{00000000-0008-0000-0300-000016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5" name="TextBox 3094">
          <a:extLst>
            <a:ext uri="{FF2B5EF4-FFF2-40B4-BE49-F238E27FC236}">
              <a16:creationId xmlns:a16="http://schemas.microsoft.com/office/drawing/2014/main" id="{00000000-0008-0000-0300-000017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6" name="TextBox 3095">
          <a:extLst>
            <a:ext uri="{FF2B5EF4-FFF2-40B4-BE49-F238E27FC236}">
              <a16:creationId xmlns:a16="http://schemas.microsoft.com/office/drawing/2014/main" id="{00000000-0008-0000-0300-000018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7" name="TextBox 3096">
          <a:extLst>
            <a:ext uri="{FF2B5EF4-FFF2-40B4-BE49-F238E27FC236}">
              <a16:creationId xmlns:a16="http://schemas.microsoft.com/office/drawing/2014/main" id="{00000000-0008-0000-0300-000019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8" name="TextBox 3097">
          <a:extLst>
            <a:ext uri="{FF2B5EF4-FFF2-40B4-BE49-F238E27FC236}">
              <a16:creationId xmlns:a16="http://schemas.microsoft.com/office/drawing/2014/main" id="{00000000-0008-0000-0300-00001A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9" name="TextBox 3098">
          <a:extLst>
            <a:ext uri="{FF2B5EF4-FFF2-40B4-BE49-F238E27FC236}">
              <a16:creationId xmlns:a16="http://schemas.microsoft.com/office/drawing/2014/main" id="{00000000-0008-0000-0300-00001B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0" name="TextBox 3099">
          <a:extLst>
            <a:ext uri="{FF2B5EF4-FFF2-40B4-BE49-F238E27FC236}">
              <a16:creationId xmlns:a16="http://schemas.microsoft.com/office/drawing/2014/main" id="{00000000-0008-0000-0300-00001C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1" name="TextBox 3100">
          <a:extLst>
            <a:ext uri="{FF2B5EF4-FFF2-40B4-BE49-F238E27FC236}">
              <a16:creationId xmlns:a16="http://schemas.microsoft.com/office/drawing/2014/main" id="{00000000-0008-0000-0300-00001D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2" name="TextBox 3101">
          <a:extLst>
            <a:ext uri="{FF2B5EF4-FFF2-40B4-BE49-F238E27FC236}">
              <a16:creationId xmlns:a16="http://schemas.microsoft.com/office/drawing/2014/main" id="{00000000-0008-0000-0300-00001E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3" name="TextBox 3102">
          <a:extLst>
            <a:ext uri="{FF2B5EF4-FFF2-40B4-BE49-F238E27FC236}">
              <a16:creationId xmlns:a16="http://schemas.microsoft.com/office/drawing/2014/main" id="{00000000-0008-0000-0300-00001F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4" name="TextBox 3103">
          <a:extLst>
            <a:ext uri="{FF2B5EF4-FFF2-40B4-BE49-F238E27FC236}">
              <a16:creationId xmlns:a16="http://schemas.microsoft.com/office/drawing/2014/main" id="{00000000-0008-0000-0300-000020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5" name="TextBox 3104">
          <a:extLst>
            <a:ext uri="{FF2B5EF4-FFF2-40B4-BE49-F238E27FC236}">
              <a16:creationId xmlns:a16="http://schemas.microsoft.com/office/drawing/2014/main" id="{00000000-0008-0000-0300-000021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6" name="TextBox 3105">
          <a:extLst>
            <a:ext uri="{FF2B5EF4-FFF2-40B4-BE49-F238E27FC236}">
              <a16:creationId xmlns:a16="http://schemas.microsoft.com/office/drawing/2014/main" id="{00000000-0008-0000-0300-000022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7" name="TextBox 3106">
          <a:extLst>
            <a:ext uri="{FF2B5EF4-FFF2-40B4-BE49-F238E27FC236}">
              <a16:creationId xmlns:a16="http://schemas.microsoft.com/office/drawing/2014/main" id="{00000000-0008-0000-0300-000023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8" name="TextBox 3107">
          <a:extLst>
            <a:ext uri="{FF2B5EF4-FFF2-40B4-BE49-F238E27FC236}">
              <a16:creationId xmlns:a16="http://schemas.microsoft.com/office/drawing/2014/main" id="{00000000-0008-0000-0300-000024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9" name="TextBox 3108">
          <a:extLst>
            <a:ext uri="{FF2B5EF4-FFF2-40B4-BE49-F238E27FC236}">
              <a16:creationId xmlns:a16="http://schemas.microsoft.com/office/drawing/2014/main" id="{00000000-0008-0000-0300-000025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0" name="TextBox 3109">
          <a:extLst>
            <a:ext uri="{FF2B5EF4-FFF2-40B4-BE49-F238E27FC236}">
              <a16:creationId xmlns:a16="http://schemas.microsoft.com/office/drawing/2014/main" id="{00000000-0008-0000-0300-000026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1" name="TextBox 3110">
          <a:extLst>
            <a:ext uri="{FF2B5EF4-FFF2-40B4-BE49-F238E27FC236}">
              <a16:creationId xmlns:a16="http://schemas.microsoft.com/office/drawing/2014/main" id="{00000000-0008-0000-0300-000027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2" name="TextBox 3111">
          <a:extLst>
            <a:ext uri="{FF2B5EF4-FFF2-40B4-BE49-F238E27FC236}">
              <a16:creationId xmlns:a16="http://schemas.microsoft.com/office/drawing/2014/main" id="{00000000-0008-0000-0300-000028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3" name="TextBox 3112">
          <a:extLst>
            <a:ext uri="{FF2B5EF4-FFF2-40B4-BE49-F238E27FC236}">
              <a16:creationId xmlns:a16="http://schemas.microsoft.com/office/drawing/2014/main" id="{00000000-0008-0000-0300-000029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4" name="TextBox 3113">
          <a:extLst>
            <a:ext uri="{FF2B5EF4-FFF2-40B4-BE49-F238E27FC236}">
              <a16:creationId xmlns:a16="http://schemas.microsoft.com/office/drawing/2014/main" id="{00000000-0008-0000-0300-00002A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5" name="TextBox 3114">
          <a:extLst>
            <a:ext uri="{FF2B5EF4-FFF2-40B4-BE49-F238E27FC236}">
              <a16:creationId xmlns:a16="http://schemas.microsoft.com/office/drawing/2014/main" id="{00000000-0008-0000-0300-00002B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6" name="TextBox 3115">
          <a:extLst>
            <a:ext uri="{FF2B5EF4-FFF2-40B4-BE49-F238E27FC236}">
              <a16:creationId xmlns:a16="http://schemas.microsoft.com/office/drawing/2014/main" id="{00000000-0008-0000-0300-00002C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7" name="TextBox 3116">
          <a:extLst>
            <a:ext uri="{FF2B5EF4-FFF2-40B4-BE49-F238E27FC236}">
              <a16:creationId xmlns:a16="http://schemas.microsoft.com/office/drawing/2014/main" id="{00000000-0008-0000-0300-00002D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8" name="TextBox 3117">
          <a:extLst>
            <a:ext uri="{FF2B5EF4-FFF2-40B4-BE49-F238E27FC236}">
              <a16:creationId xmlns:a16="http://schemas.microsoft.com/office/drawing/2014/main" id="{00000000-0008-0000-0300-00002E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9" name="TextBox 3118">
          <a:extLst>
            <a:ext uri="{FF2B5EF4-FFF2-40B4-BE49-F238E27FC236}">
              <a16:creationId xmlns:a16="http://schemas.microsoft.com/office/drawing/2014/main" id="{00000000-0008-0000-0300-00002F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0" name="TextBox 3119">
          <a:extLst>
            <a:ext uri="{FF2B5EF4-FFF2-40B4-BE49-F238E27FC236}">
              <a16:creationId xmlns:a16="http://schemas.microsoft.com/office/drawing/2014/main" id="{00000000-0008-0000-0300-000030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1" name="TextBox 3120">
          <a:extLst>
            <a:ext uri="{FF2B5EF4-FFF2-40B4-BE49-F238E27FC236}">
              <a16:creationId xmlns:a16="http://schemas.microsoft.com/office/drawing/2014/main" id="{00000000-0008-0000-0300-0000310C0000}"/>
            </a:ext>
          </a:extLst>
        </xdr:cNvPr>
        <xdr:cNvSpPr txBox="1"/>
      </xdr:nvSpPr>
      <xdr:spPr>
        <a:xfrm>
          <a:off x="635317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2" name="TextBox 3121">
          <a:extLst>
            <a:ext uri="{FF2B5EF4-FFF2-40B4-BE49-F238E27FC236}">
              <a16:creationId xmlns:a16="http://schemas.microsoft.com/office/drawing/2014/main" id="{00000000-0008-0000-0300-000032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3" name="TextBox 3122">
          <a:extLst>
            <a:ext uri="{FF2B5EF4-FFF2-40B4-BE49-F238E27FC236}">
              <a16:creationId xmlns:a16="http://schemas.microsoft.com/office/drawing/2014/main" id="{00000000-0008-0000-0300-000033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4" name="TextBox 3123">
          <a:extLst>
            <a:ext uri="{FF2B5EF4-FFF2-40B4-BE49-F238E27FC236}">
              <a16:creationId xmlns:a16="http://schemas.microsoft.com/office/drawing/2014/main" id="{00000000-0008-0000-0300-000034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5" name="TextBox 3124">
          <a:extLst>
            <a:ext uri="{FF2B5EF4-FFF2-40B4-BE49-F238E27FC236}">
              <a16:creationId xmlns:a16="http://schemas.microsoft.com/office/drawing/2014/main" id="{00000000-0008-0000-0300-000035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6" name="TextBox 3125">
          <a:extLst>
            <a:ext uri="{FF2B5EF4-FFF2-40B4-BE49-F238E27FC236}">
              <a16:creationId xmlns:a16="http://schemas.microsoft.com/office/drawing/2014/main" id="{00000000-0008-0000-0300-000036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7" name="TextBox 3126">
          <a:extLst>
            <a:ext uri="{FF2B5EF4-FFF2-40B4-BE49-F238E27FC236}">
              <a16:creationId xmlns:a16="http://schemas.microsoft.com/office/drawing/2014/main" id="{00000000-0008-0000-0300-000037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8" name="TextBox 3127">
          <a:extLst>
            <a:ext uri="{FF2B5EF4-FFF2-40B4-BE49-F238E27FC236}">
              <a16:creationId xmlns:a16="http://schemas.microsoft.com/office/drawing/2014/main" id="{00000000-0008-0000-0300-000038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9" name="TextBox 3128">
          <a:extLst>
            <a:ext uri="{FF2B5EF4-FFF2-40B4-BE49-F238E27FC236}">
              <a16:creationId xmlns:a16="http://schemas.microsoft.com/office/drawing/2014/main" id="{00000000-0008-0000-0300-000039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0" name="TextBox 3129">
          <a:extLst>
            <a:ext uri="{FF2B5EF4-FFF2-40B4-BE49-F238E27FC236}">
              <a16:creationId xmlns:a16="http://schemas.microsoft.com/office/drawing/2014/main" id="{00000000-0008-0000-0300-00003A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1" name="TextBox 3130">
          <a:extLst>
            <a:ext uri="{FF2B5EF4-FFF2-40B4-BE49-F238E27FC236}">
              <a16:creationId xmlns:a16="http://schemas.microsoft.com/office/drawing/2014/main" id="{00000000-0008-0000-0300-00003B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2" name="TextBox 3131">
          <a:extLst>
            <a:ext uri="{FF2B5EF4-FFF2-40B4-BE49-F238E27FC236}">
              <a16:creationId xmlns:a16="http://schemas.microsoft.com/office/drawing/2014/main" id="{00000000-0008-0000-0300-00003C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3" name="TextBox 3132">
          <a:extLst>
            <a:ext uri="{FF2B5EF4-FFF2-40B4-BE49-F238E27FC236}">
              <a16:creationId xmlns:a16="http://schemas.microsoft.com/office/drawing/2014/main" id="{00000000-0008-0000-0300-00003D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4" name="TextBox 3133">
          <a:extLst>
            <a:ext uri="{FF2B5EF4-FFF2-40B4-BE49-F238E27FC236}">
              <a16:creationId xmlns:a16="http://schemas.microsoft.com/office/drawing/2014/main" id="{00000000-0008-0000-0300-00003E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5" name="TextBox 3134">
          <a:extLst>
            <a:ext uri="{FF2B5EF4-FFF2-40B4-BE49-F238E27FC236}">
              <a16:creationId xmlns:a16="http://schemas.microsoft.com/office/drawing/2014/main" id="{00000000-0008-0000-0300-00003F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6" name="TextBox 3135">
          <a:extLst>
            <a:ext uri="{FF2B5EF4-FFF2-40B4-BE49-F238E27FC236}">
              <a16:creationId xmlns:a16="http://schemas.microsoft.com/office/drawing/2014/main" id="{00000000-0008-0000-0300-000040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7" name="TextBox 3136">
          <a:extLst>
            <a:ext uri="{FF2B5EF4-FFF2-40B4-BE49-F238E27FC236}">
              <a16:creationId xmlns:a16="http://schemas.microsoft.com/office/drawing/2014/main" id="{00000000-0008-0000-0300-000041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8" name="TextBox 3137">
          <a:extLst>
            <a:ext uri="{FF2B5EF4-FFF2-40B4-BE49-F238E27FC236}">
              <a16:creationId xmlns:a16="http://schemas.microsoft.com/office/drawing/2014/main" id="{00000000-0008-0000-0300-000042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9" name="TextBox 3138">
          <a:extLst>
            <a:ext uri="{FF2B5EF4-FFF2-40B4-BE49-F238E27FC236}">
              <a16:creationId xmlns:a16="http://schemas.microsoft.com/office/drawing/2014/main" id="{00000000-0008-0000-0300-000043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0" name="TextBox 3139">
          <a:extLst>
            <a:ext uri="{FF2B5EF4-FFF2-40B4-BE49-F238E27FC236}">
              <a16:creationId xmlns:a16="http://schemas.microsoft.com/office/drawing/2014/main" id="{00000000-0008-0000-0300-000044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1" name="TextBox 3140">
          <a:extLst>
            <a:ext uri="{FF2B5EF4-FFF2-40B4-BE49-F238E27FC236}">
              <a16:creationId xmlns:a16="http://schemas.microsoft.com/office/drawing/2014/main" id="{00000000-0008-0000-0300-000045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2" name="TextBox 3141">
          <a:extLst>
            <a:ext uri="{FF2B5EF4-FFF2-40B4-BE49-F238E27FC236}">
              <a16:creationId xmlns:a16="http://schemas.microsoft.com/office/drawing/2014/main" id="{00000000-0008-0000-0300-000046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3" name="TextBox 3142">
          <a:extLst>
            <a:ext uri="{FF2B5EF4-FFF2-40B4-BE49-F238E27FC236}">
              <a16:creationId xmlns:a16="http://schemas.microsoft.com/office/drawing/2014/main" id="{00000000-0008-0000-0300-000047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4" name="TextBox 3143">
          <a:extLst>
            <a:ext uri="{FF2B5EF4-FFF2-40B4-BE49-F238E27FC236}">
              <a16:creationId xmlns:a16="http://schemas.microsoft.com/office/drawing/2014/main" id="{00000000-0008-0000-0300-000048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5" name="TextBox 3144">
          <a:extLst>
            <a:ext uri="{FF2B5EF4-FFF2-40B4-BE49-F238E27FC236}">
              <a16:creationId xmlns:a16="http://schemas.microsoft.com/office/drawing/2014/main" id="{00000000-0008-0000-0300-000049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6" name="TextBox 3145">
          <a:extLst>
            <a:ext uri="{FF2B5EF4-FFF2-40B4-BE49-F238E27FC236}">
              <a16:creationId xmlns:a16="http://schemas.microsoft.com/office/drawing/2014/main" id="{00000000-0008-0000-0300-00004A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7" name="TextBox 3146">
          <a:extLst>
            <a:ext uri="{FF2B5EF4-FFF2-40B4-BE49-F238E27FC236}">
              <a16:creationId xmlns:a16="http://schemas.microsoft.com/office/drawing/2014/main" id="{00000000-0008-0000-0300-00004B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8" name="TextBox 3147">
          <a:extLst>
            <a:ext uri="{FF2B5EF4-FFF2-40B4-BE49-F238E27FC236}">
              <a16:creationId xmlns:a16="http://schemas.microsoft.com/office/drawing/2014/main" id="{00000000-0008-0000-0300-00004C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9" name="TextBox 3148">
          <a:extLst>
            <a:ext uri="{FF2B5EF4-FFF2-40B4-BE49-F238E27FC236}">
              <a16:creationId xmlns:a16="http://schemas.microsoft.com/office/drawing/2014/main" id="{00000000-0008-0000-0300-00004D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0" name="TextBox 3149">
          <a:extLst>
            <a:ext uri="{FF2B5EF4-FFF2-40B4-BE49-F238E27FC236}">
              <a16:creationId xmlns:a16="http://schemas.microsoft.com/office/drawing/2014/main" id="{00000000-0008-0000-0300-00004E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1" name="TextBox 3150">
          <a:extLst>
            <a:ext uri="{FF2B5EF4-FFF2-40B4-BE49-F238E27FC236}">
              <a16:creationId xmlns:a16="http://schemas.microsoft.com/office/drawing/2014/main" id="{00000000-0008-0000-0300-00004F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2" name="TextBox 3151">
          <a:extLst>
            <a:ext uri="{FF2B5EF4-FFF2-40B4-BE49-F238E27FC236}">
              <a16:creationId xmlns:a16="http://schemas.microsoft.com/office/drawing/2014/main" id="{00000000-0008-0000-0300-000050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3" name="TextBox 3152">
          <a:extLst>
            <a:ext uri="{FF2B5EF4-FFF2-40B4-BE49-F238E27FC236}">
              <a16:creationId xmlns:a16="http://schemas.microsoft.com/office/drawing/2014/main" id="{00000000-0008-0000-0300-000051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4" name="TextBox 3153">
          <a:extLst>
            <a:ext uri="{FF2B5EF4-FFF2-40B4-BE49-F238E27FC236}">
              <a16:creationId xmlns:a16="http://schemas.microsoft.com/office/drawing/2014/main" id="{00000000-0008-0000-0300-000052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5" name="TextBox 3154">
          <a:extLst>
            <a:ext uri="{FF2B5EF4-FFF2-40B4-BE49-F238E27FC236}">
              <a16:creationId xmlns:a16="http://schemas.microsoft.com/office/drawing/2014/main" id="{00000000-0008-0000-0300-0000530C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6" name="TextBox 3155">
          <a:extLst>
            <a:ext uri="{FF2B5EF4-FFF2-40B4-BE49-F238E27FC236}">
              <a16:creationId xmlns:a16="http://schemas.microsoft.com/office/drawing/2014/main" id="{00000000-0008-0000-0300-000054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7" name="TextBox 3156">
          <a:extLst>
            <a:ext uri="{FF2B5EF4-FFF2-40B4-BE49-F238E27FC236}">
              <a16:creationId xmlns:a16="http://schemas.microsoft.com/office/drawing/2014/main" id="{00000000-0008-0000-0300-000055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8" name="TextBox 3157">
          <a:extLst>
            <a:ext uri="{FF2B5EF4-FFF2-40B4-BE49-F238E27FC236}">
              <a16:creationId xmlns:a16="http://schemas.microsoft.com/office/drawing/2014/main" id="{00000000-0008-0000-0300-000056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9" name="TextBox 3158">
          <a:extLst>
            <a:ext uri="{FF2B5EF4-FFF2-40B4-BE49-F238E27FC236}">
              <a16:creationId xmlns:a16="http://schemas.microsoft.com/office/drawing/2014/main" id="{00000000-0008-0000-0300-000057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0" name="TextBox 3159">
          <a:extLst>
            <a:ext uri="{FF2B5EF4-FFF2-40B4-BE49-F238E27FC236}">
              <a16:creationId xmlns:a16="http://schemas.microsoft.com/office/drawing/2014/main" id="{00000000-0008-0000-0300-000058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1" name="TextBox 3160">
          <a:extLst>
            <a:ext uri="{FF2B5EF4-FFF2-40B4-BE49-F238E27FC236}">
              <a16:creationId xmlns:a16="http://schemas.microsoft.com/office/drawing/2014/main" id="{00000000-0008-0000-0300-000059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2" name="TextBox 3161">
          <a:extLst>
            <a:ext uri="{FF2B5EF4-FFF2-40B4-BE49-F238E27FC236}">
              <a16:creationId xmlns:a16="http://schemas.microsoft.com/office/drawing/2014/main" id="{00000000-0008-0000-0300-00005A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3" name="TextBox 3162">
          <a:extLst>
            <a:ext uri="{FF2B5EF4-FFF2-40B4-BE49-F238E27FC236}">
              <a16:creationId xmlns:a16="http://schemas.microsoft.com/office/drawing/2014/main" id="{00000000-0008-0000-0300-00005B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4" name="TextBox 3163">
          <a:extLst>
            <a:ext uri="{FF2B5EF4-FFF2-40B4-BE49-F238E27FC236}">
              <a16:creationId xmlns:a16="http://schemas.microsoft.com/office/drawing/2014/main" id="{00000000-0008-0000-0300-00005C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5" name="TextBox 3164">
          <a:extLst>
            <a:ext uri="{FF2B5EF4-FFF2-40B4-BE49-F238E27FC236}">
              <a16:creationId xmlns:a16="http://schemas.microsoft.com/office/drawing/2014/main" id="{00000000-0008-0000-0300-00005D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6" name="TextBox 3165">
          <a:extLst>
            <a:ext uri="{FF2B5EF4-FFF2-40B4-BE49-F238E27FC236}">
              <a16:creationId xmlns:a16="http://schemas.microsoft.com/office/drawing/2014/main" id="{00000000-0008-0000-0300-00005E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7" name="TextBox 3166">
          <a:extLst>
            <a:ext uri="{FF2B5EF4-FFF2-40B4-BE49-F238E27FC236}">
              <a16:creationId xmlns:a16="http://schemas.microsoft.com/office/drawing/2014/main" id="{00000000-0008-0000-0300-00005F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8" name="TextBox 3167">
          <a:extLst>
            <a:ext uri="{FF2B5EF4-FFF2-40B4-BE49-F238E27FC236}">
              <a16:creationId xmlns:a16="http://schemas.microsoft.com/office/drawing/2014/main" id="{00000000-0008-0000-0300-000060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9" name="TextBox 3168">
          <a:extLst>
            <a:ext uri="{FF2B5EF4-FFF2-40B4-BE49-F238E27FC236}">
              <a16:creationId xmlns:a16="http://schemas.microsoft.com/office/drawing/2014/main" id="{00000000-0008-0000-0300-000061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0" name="TextBox 3169">
          <a:extLst>
            <a:ext uri="{FF2B5EF4-FFF2-40B4-BE49-F238E27FC236}">
              <a16:creationId xmlns:a16="http://schemas.microsoft.com/office/drawing/2014/main" id="{00000000-0008-0000-0300-000062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1" name="TextBox 3170">
          <a:extLst>
            <a:ext uri="{FF2B5EF4-FFF2-40B4-BE49-F238E27FC236}">
              <a16:creationId xmlns:a16="http://schemas.microsoft.com/office/drawing/2014/main" id="{00000000-0008-0000-0300-000063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2" name="TextBox 3171">
          <a:extLst>
            <a:ext uri="{FF2B5EF4-FFF2-40B4-BE49-F238E27FC236}">
              <a16:creationId xmlns:a16="http://schemas.microsoft.com/office/drawing/2014/main" id="{00000000-0008-0000-0300-000064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3" name="TextBox 3172">
          <a:extLst>
            <a:ext uri="{FF2B5EF4-FFF2-40B4-BE49-F238E27FC236}">
              <a16:creationId xmlns:a16="http://schemas.microsoft.com/office/drawing/2014/main" id="{00000000-0008-0000-0300-000065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4" name="TextBox 3173">
          <a:extLst>
            <a:ext uri="{FF2B5EF4-FFF2-40B4-BE49-F238E27FC236}">
              <a16:creationId xmlns:a16="http://schemas.microsoft.com/office/drawing/2014/main" id="{00000000-0008-0000-0300-000066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5" name="TextBox 3174">
          <a:extLst>
            <a:ext uri="{FF2B5EF4-FFF2-40B4-BE49-F238E27FC236}">
              <a16:creationId xmlns:a16="http://schemas.microsoft.com/office/drawing/2014/main" id="{00000000-0008-0000-0300-000067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6" name="TextBox 3175">
          <a:extLst>
            <a:ext uri="{FF2B5EF4-FFF2-40B4-BE49-F238E27FC236}">
              <a16:creationId xmlns:a16="http://schemas.microsoft.com/office/drawing/2014/main" id="{00000000-0008-0000-0300-000068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7" name="TextBox 3176">
          <a:extLst>
            <a:ext uri="{FF2B5EF4-FFF2-40B4-BE49-F238E27FC236}">
              <a16:creationId xmlns:a16="http://schemas.microsoft.com/office/drawing/2014/main" id="{00000000-0008-0000-0300-000069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8" name="TextBox 3177">
          <a:extLst>
            <a:ext uri="{FF2B5EF4-FFF2-40B4-BE49-F238E27FC236}">
              <a16:creationId xmlns:a16="http://schemas.microsoft.com/office/drawing/2014/main" id="{00000000-0008-0000-0300-00006A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9" name="TextBox 3178">
          <a:extLst>
            <a:ext uri="{FF2B5EF4-FFF2-40B4-BE49-F238E27FC236}">
              <a16:creationId xmlns:a16="http://schemas.microsoft.com/office/drawing/2014/main" id="{00000000-0008-0000-0300-00006B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0" name="TextBox 3179">
          <a:extLst>
            <a:ext uri="{FF2B5EF4-FFF2-40B4-BE49-F238E27FC236}">
              <a16:creationId xmlns:a16="http://schemas.microsoft.com/office/drawing/2014/main" id="{00000000-0008-0000-0300-00006C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1" name="TextBox 3180">
          <a:extLst>
            <a:ext uri="{FF2B5EF4-FFF2-40B4-BE49-F238E27FC236}">
              <a16:creationId xmlns:a16="http://schemas.microsoft.com/office/drawing/2014/main" id="{00000000-0008-0000-0300-00006D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2" name="TextBox 3181">
          <a:extLst>
            <a:ext uri="{FF2B5EF4-FFF2-40B4-BE49-F238E27FC236}">
              <a16:creationId xmlns:a16="http://schemas.microsoft.com/office/drawing/2014/main" id="{00000000-0008-0000-0300-00006E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3" name="TextBox 3182">
          <a:extLst>
            <a:ext uri="{FF2B5EF4-FFF2-40B4-BE49-F238E27FC236}">
              <a16:creationId xmlns:a16="http://schemas.microsoft.com/office/drawing/2014/main" id="{00000000-0008-0000-0300-00006F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4" name="TextBox 3183">
          <a:extLst>
            <a:ext uri="{FF2B5EF4-FFF2-40B4-BE49-F238E27FC236}">
              <a16:creationId xmlns:a16="http://schemas.microsoft.com/office/drawing/2014/main" id="{00000000-0008-0000-0300-000070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5" name="TextBox 3184">
          <a:extLst>
            <a:ext uri="{FF2B5EF4-FFF2-40B4-BE49-F238E27FC236}">
              <a16:creationId xmlns:a16="http://schemas.microsoft.com/office/drawing/2014/main" id="{00000000-0008-0000-0300-000071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6" name="TextBox 3185">
          <a:extLst>
            <a:ext uri="{FF2B5EF4-FFF2-40B4-BE49-F238E27FC236}">
              <a16:creationId xmlns:a16="http://schemas.microsoft.com/office/drawing/2014/main" id="{00000000-0008-0000-0300-000072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7" name="TextBox 3186">
          <a:extLst>
            <a:ext uri="{FF2B5EF4-FFF2-40B4-BE49-F238E27FC236}">
              <a16:creationId xmlns:a16="http://schemas.microsoft.com/office/drawing/2014/main" id="{00000000-0008-0000-0300-000073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8" name="TextBox 3187">
          <a:extLst>
            <a:ext uri="{FF2B5EF4-FFF2-40B4-BE49-F238E27FC236}">
              <a16:creationId xmlns:a16="http://schemas.microsoft.com/office/drawing/2014/main" id="{00000000-0008-0000-0300-000074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9" name="TextBox 3188">
          <a:extLst>
            <a:ext uri="{FF2B5EF4-FFF2-40B4-BE49-F238E27FC236}">
              <a16:creationId xmlns:a16="http://schemas.microsoft.com/office/drawing/2014/main" id="{00000000-0008-0000-0300-000075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0" name="TextBox 3189">
          <a:extLst>
            <a:ext uri="{FF2B5EF4-FFF2-40B4-BE49-F238E27FC236}">
              <a16:creationId xmlns:a16="http://schemas.microsoft.com/office/drawing/2014/main" id="{00000000-0008-0000-0300-000076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1" name="TextBox 3190">
          <a:extLst>
            <a:ext uri="{FF2B5EF4-FFF2-40B4-BE49-F238E27FC236}">
              <a16:creationId xmlns:a16="http://schemas.microsoft.com/office/drawing/2014/main" id="{00000000-0008-0000-0300-0000770C0000}"/>
            </a:ext>
          </a:extLst>
        </xdr:cNvPr>
        <xdr:cNvSpPr txBox="1"/>
      </xdr:nvSpPr>
      <xdr:spPr>
        <a:xfrm>
          <a:off x="6353175" y="505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2" name="TextBox 3191">
          <a:extLst>
            <a:ext uri="{FF2B5EF4-FFF2-40B4-BE49-F238E27FC236}">
              <a16:creationId xmlns:a16="http://schemas.microsoft.com/office/drawing/2014/main" id="{00000000-0008-0000-0300-000078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3" name="TextBox 3192">
          <a:extLst>
            <a:ext uri="{FF2B5EF4-FFF2-40B4-BE49-F238E27FC236}">
              <a16:creationId xmlns:a16="http://schemas.microsoft.com/office/drawing/2014/main" id="{00000000-0008-0000-0300-000079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4" name="TextBox 3193">
          <a:extLst>
            <a:ext uri="{FF2B5EF4-FFF2-40B4-BE49-F238E27FC236}">
              <a16:creationId xmlns:a16="http://schemas.microsoft.com/office/drawing/2014/main" id="{00000000-0008-0000-0300-00007A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5" name="TextBox 3194">
          <a:extLst>
            <a:ext uri="{FF2B5EF4-FFF2-40B4-BE49-F238E27FC236}">
              <a16:creationId xmlns:a16="http://schemas.microsoft.com/office/drawing/2014/main" id="{00000000-0008-0000-0300-00007B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6" name="TextBox 3195">
          <a:extLst>
            <a:ext uri="{FF2B5EF4-FFF2-40B4-BE49-F238E27FC236}">
              <a16:creationId xmlns:a16="http://schemas.microsoft.com/office/drawing/2014/main" id="{00000000-0008-0000-0300-00007C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7" name="TextBox 3196">
          <a:extLst>
            <a:ext uri="{FF2B5EF4-FFF2-40B4-BE49-F238E27FC236}">
              <a16:creationId xmlns:a16="http://schemas.microsoft.com/office/drawing/2014/main" id="{00000000-0008-0000-0300-00007D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8" name="TextBox 3197">
          <a:extLst>
            <a:ext uri="{FF2B5EF4-FFF2-40B4-BE49-F238E27FC236}">
              <a16:creationId xmlns:a16="http://schemas.microsoft.com/office/drawing/2014/main" id="{00000000-0008-0000-0300-00007E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9" name="TextBox 3198">
          <a:extLst>
            <a:ext uri="{FF2B5EF4-FFF2-40B4-BE49-F238E27FC236}">
              <a16:creationId xmlns:a16="http://schemas.microsoft.com/office/drawing/2014/main" id="{00000000-0008-0000-0300-00007F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0" name="TextBox 3199">
          <a:extLst>
            <a:ext uri="{FF2B5EF4-FFF2-40B4-BE49-F238E27FC236}">
              <a16:creationId xmlns:a16="http://schemas.microsoft.com/office/drawing/2014/main" id="{00000000-0008-0000-0300-000080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1" name="TextBox 3200">
          <a:extLst>
            <a:ext uri="{FF2B5EF4-FFF2-40B4-BE49-F238E27FC236}">
              <a16:creationId xmlns:a16="http://schemas.microsoft.com/office/drawing/2014/main" id="{00000000-0008-0000-0300-000081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2" name="TextBox 3201">
          <a:extLst>
            <a:ext uri="{FF2B5EF4-FFF2-40B4-BE49-F238E27FC236}">
              <a16:creationId xmlns:a16="http://schemas.microsoft.com/office/drawing/2014/main" id="{00000000-0008-0000-0300-000082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3" name="TextBox 3202">
          <a:extLst>
            <a:ext uri="{FF2B5EF4-FFF2-40B4-BE49-F238E27FC236}">
              <a16:creationId xmlns:a16="http://schemas.microsoft.com/office/drawing/2014/main" id="{00000000-0008-0000-0300-000083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4" name="TextBox 3203">
          <a:extLst>
            <a:ext uri="{FF2B5EF4-FFF2-40B4-BE49-F238E27FC236}">
              <a16:creationId xmlns:a16="http://schemas.microsoft.com/office/drawing/2014/main" id="{00000000-0008-0000-0300-000084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5" name="TextBox 3204">
          <a:extLst>
            <a:ext uri="{FF2B5EF4-FFF2-40B4-BE49-F238E27FC236}">
              <a16:creationId xmlns:a16="http://schemas.microsoft.com/office/drawing/2014/main" id="{00000000-0008-0000-0300-000085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6" name="TextBox 3205">
          <a:extLst>
            <a:ext uri="{FF2B5EF4-FFF2-40B4-BE49-F238E27FC236}">
              <a16:creationId xmlns:a16="http://schemas.microsoft.com/office/drawing/2014/main" id="{00000000-0008-0000-0300-000086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7" name="TextBox 3206">
          <a:extLst>
            <a:ext uri="{FF2B5EF4-FFF2-40B4-BE49-F238E27FC236}">
              <a16:creationId xmlns:a16="http://schemas.microsoft.com/office/drawing/2014/main" id="{00000000-0008-0000-0300-000087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8" name="TextBox 3207">
          <a:extLst>
            <a:ext uri="{FF2B5EF4-FFF2-40B4-BE49-F238E27FC236}">
              <a16:creationId xmlns:a16="http://schemas.microsoft.com/office/drawing/2014/main" id="{00000000-0008-0000-0300-000088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9" name="TextBox 3208">
          <a:extLst>
            <a:ext uri="{FF2B5EF4-FFF2-40B4-BE49-F238E27FC236}">
              <a16:creationId xmlns:a16="http://schemas.microsoft.com/office/drawing/2014/main" id="{00000000-0008-0000-0300-000089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0" name="TextBox 3209">
          <a:extLst>
            <a:ext uri="{FF2B5EF4-FFF2-40B4-BE49-F238E27FC236}">
              <a16:creationId xmlns:a16="http://schemas.microsoft.com/office/drawing/2014/main" id="{00000000-0008-0000-0300-00008A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1" name="TextBox 3210">
          <a:extLst>
            <a:ext uri="{FF2B5EF4-FFF2-40B4-BE49-F238E27FC236}">
              <a16:creationId xmlns:a16="http://schemas.microsoft.com/office/drawing/2014/main" id="{00000000-0008-0000-0300-00008B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2" name="TextBox 3211">
          <a:extLst>
            <a:ext uri="{FF2B5EF4-FFF2-40B4-BE49-F238E27FC236}">
              <a16:creationId xmlns:a16="http://schemas.microsoft.com/office/drawing/2014/main" id="{00000000-0008-0000-0300-00008C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3" name="TextBox 3212">
          <a:extLst>
            <a:ext uri="{FF2B5EF4-FFF2-40B4-BE49-F238E27FC236}">
              <a16:creationId xmlns:a16="http://schemas.microsoft.com/office/drawing/2014/main" id="{00000000-0008-0000-0300-00008D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4" name="TextBox 3213">
          <a:extLst>
            <a:ext uri="{FF2B5EF4-FFF2-40B4-BE49-F238E27FC236}">
              <a16:creationId xmlns:a16="http://schemas.microsoft.com/office/drawing/2014/main" id="{00000000-0008-0000-0300-00008E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5" name="TextBox 3214">
          <a:extLst>
            <a:ext uri="{FF2B5EF4-FFF2-40B4-BE49-F238E27FC236}">
              <a16:creationId xmlns:a16="http://schemas.microsoft.com/office/drawing/2014/main" id="{00000000-0008-0000-0300-00008F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6" name="TextBox 3215">
          <a:extLst>
            <a:ext uri="{FF2B5EF4-FFF2-40B4-BE49-F238E27FC236}">
              <a16:creationId xmlns:a16="http://schemas.microsoft.com/office/drawing/2014/main" id="{00000000-0008-0000-0300-000090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7" name="TextBox 3216">
          <a:extLst>
            <a:ext uri="{FF2B5EF4-FFF2-40B4-BE49-F238E27FC236}">
              <a16:creationId xmlns:a16="http://schemas.microsoft.com/office/drawing/2014/main" id="{00000000-0008-0000-0300-000091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8" name="TextBox 3217">
          <a:extLst>
            <a:ext uri="{FF2B5EF4-FFF2-40B4-BE49-F238E27FC236}">
              <a16:creationId xmlns:a16="http://schemas.microsoft.com/office/drawing/2014/main" id="{00000000-0008-0000-0300-000092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9" name="TextBox 3218">
          <a:extLst>
            <a:ext uri="{FF2B5EF4-FFF2-40B4-BE49-F238E27FC236}">
              <a16:creationId xmlns:a16="http://schemas.microsoft.com/office/drawing/2014/main" id="{00000000-0008-0000-0300-000093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0" name="TextBox 3219">
          <a:extLst>
            <a:ext uri="{FF2B5EF4-FFF2-40B4-BE49-F238E27FC236}">
              <a16:creationId xmlns:a16="http://schemas.microsoft.com/office/drawing/2014/main" id="{00000000-0008-0000-0300-000094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1" name="TextBox 3220">
          <a:extLst>
            <a:ext uri="{FF2B5EF4-FFF2-40B4-BE49-F238E27FC236}">
              <a16:creationId xmlns:a16="http://schemas.microsoft.com/office/drawing/2014/main" id="{00000000-0008-0000-0300-000095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2" name="TextBox 3221">
          <a:extLst>
            <a:ext uri="{FF2B5EF4-FFF2-40B4-BE49-F238E27FC236}">
              <a16:creationId xmlns:a16="http://schemas.microsoft.com/office/drawing/2014/main" id="{00000000-0008-0000-0300-000096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3" name="TextBox 3222">
          <a:extLst>
            <a:ext uri="{FF2B5EF4-FFF2-40B4-BE49-F238E27FC236}">
              <a16:creationId xmlns:a16="http://schemas.microsoft.com/office/drawing/2014/main" id="{00000000-0008-0000-0300-000097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4" name="TextBox 3223">
          <a:extLst>
            <a:ext uri="{FF2B5EF4-FFF2-40B4-BE49-F238E27FC236}">
              <a16:creationId xmlns:a16="http://schemas.microsoft.com/office/drawing/2014/main" id="{00000000-0008-0000-0300-000098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5" name="TextBox 3224">
          <a:extLst>
            <a:ext uri="{FF2B5EF4-FFF2-40B4-BE49-F238E27FC236}">
              <a16:creationId xmlns:a16="http://schemas.microsoft.com/office/drawing/2014/main" id="{00000000-0008-0000-0300-000099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6" name="TextBox 3225">
          <a:extLst>
            <a:ext uri="{FF2B5EF4-FFF2-40B4-BE49-F238E27FC236}">
              <a16:creationId xmlns:a16="http://schemas.microsoft.com/office/drawing/2014/main" id="{00000000-0008-0000-0300-00009A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7" name="TextBox 3226">
          <a:extLst>
            <a:ext uri="{FF2B5EF4-FFF2-40B4-BE49-F238E27FC236}">
              <a16:creationId xmlns:a16="http://schemas.microsoft.com/office/drawing/2014/main" id="{00000000-0008-0000-0300-00009B0C0000}"/>
            </a:ext>
          </a:extLst>
        </xdr:cNvPr>
        <xdr:cNvSpPr txBox="1"/>
      </xdr:nvSpPr>
      <xdr:spPr>
        <a:xfrm>
          <a:off x="6353175" y="507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8" name="TextBox 3227">
          <a:extLst>
            <a:ext uri="{FF2B5EF4-FFF2-40B4-BE49-F238E27FC236}">
              <a16:creationId xmlns:a16="http://schemas.microsoft.com/office/drawing/2014/main" id="{00000000-0008-0000-0300-00009C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9" name="TextBox 3228">
          <a:extLst>
            <a:ext uri="{FF2B5EF4-FFF2-40B4-BE49-F238E27FC236}">
              <a16:creationId xmlns:a16="http://schemas.microsoft.com/office/drawing/2014/main" id="{00000000-0008-0000-0300-00009D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0" name="TextBox 3229">
          <a:extLst>
            <a:ext uri="{FF2B5EF4-FFF2-40B4-BE49-F238E27FC236}">
              <a16:creationId xmlns:a16="http://schemas.microsoft.com/office/drawing/2014/main" id="{00000000-0008-0000-0300-00009E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1" name="TextBox 3230">
          <a:extLst>
            <a:ext uri="{FF2B5EF4-FFF2-40B4-BE49-F238E27FC236}">
              <a16:creationId xmlns:a16="http://schemas.microsoft.com/office/drawing/2014/main" id="{00000000-0008-0000-0300-00009F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2" name="TextBox 3231">
          <a:extLst>
            <a:ext uri="{FF2B5EF4-FFF2-40B4-BE49-F238E27FC236}">
              <a16:creationId xmlns:a16="http://schemas.microsoft.com/office/drawing/2014/main" id="{00000000-0008-0000-0300-0000A0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3" name="TextBox 3232">
          <a:extLst>
            <a:ext uri="{FF2B5EF4-FFF2-40B4-BE49-F238E27FC236}">
              <a16:creationId xmlns:a16="http://schemas.microsoft.com/office/drawing/2014/main" id="{00000000-0008-0000-0300-0000A1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4" name="TextBox 3233">
          <a:extLst>
            <a:ext uri="{FF2B5EF4-FFF2-40B4-BE49-F238E27FC236}">
              <a16:creationId xmlns:a16="http://schemas.microsoft.com/office/drawing/2014/main" id="{00000000-0008-0000-0300-0000A2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5" name="TextBox 3234">
          <a:extLst>
            <a:ext uri="{FF2B5EF4-FFF2-40B4-BE49-F238E27FC236}">
              <a16:creationId xmlns:a16="http://schemas.microsoft.com/office/drawing/2014/main" id="{00000000-0008-0000-0300-0000A3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6" name="TextBox 3235">
          <a:extLst>
            <a:ext uri="{FF2B5EF4-FFF2-40B4-BE49-F238E27FC236}">
              <a16:creationId xmlns:a16="http://schemas.microsoft.com/office/drawing/2014/main" id="{00000000-0008-0000-0300-0000A4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7" name="TextBox 3236">
          <a:extLst>
            <a:ext uri="{FF2B5EF4-FFF2-40B4-BE49-F238E27FC236}">
              <a16:creationId xmlns:a16="http://schemas.microsoft.com/office/drawing/2014/main" id="{00000000-0008-0000-0300-0000A5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8" name="TextBox 3237">
          <a:extLst>
            <a:ext uri="{FF2B5EF4-FFF2-40B4-BE49-F238E27FC236}">
              <a16:creationId xmlns:a16="http://schemas.microsoft.com/office/drawing/2014/main" id="{00000000-0008-0000-0300-0000A6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9" name="TextBox 3238">
          <a:extLst>
            <a:ext uri="{FF2B5EF4-FFF2-40B4-BE49-F238E27FC236}">
              <a16:creationId xmlns:a16="http://schemas.microsoft.com/office/drawing/2014/main" id="{00000000-0008-0000-0300-0000A7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0" name="TextBox 3239">
          <a:extLst>
            <a:ext uri="{FF2B5EF4-FFF2-40B4-BE49-F238E27FC236}">
              <a16:creationId xmlns:a16="http://schemas.microsoft.com/office/drawing/2014/main" id="{00000000-0008-0000-0300-0000A8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1" name="TextBox 3240">
          <a:extLst>
            <a:ext uri="{FF2B5EF4-FFF2-40B4-BE49-F238E27FC236}">
              <a16:creationId xmlns:a16="http://schemas.microsoft.com/office/drawing/2014/main" id="{00000000-0008-0000-0300-0000A9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2" name="TextBox 3241">
          <a:extLst>
            <a:ext uri="{FF2B5EF4-FFF2-40B4-BE49-F238E27FC236}">
              <a16:creationId xmlns:a16="http://schemas.microsoft.com/office/drawing/2014/main" id="{00000000-0008-0000-0300-0000AA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3" name="TextBox 3242">
          <a:extLst>
            <a:ext uri="{FF2B5EF4-FFF2-40B4-BE49-F238E27FC236}">
              <a16:creationId xmlns:a16="http://schemas.microsoft.com/office/drawing/2014/main" id="{00000000-0008-0000-0300-0000AB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4" name="TextBox 3243">
          <a:extLst>
            <a:ext uri="{FF2B5EF4-FFF2-40B4-BE49-F238E27FC236}">
              <a16:creationId xmlns:a16="http://schemas.microsoft.com/office/drawing/2014/main" id="{00000000-0008-0000-0300-0000AC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5" name="TextBox 3244">
          <a:extLst>
            <a:ext uri="{FF2B5EF4-FFF2-40B4-BE49-F238E27FC236}">
              <a16:creationId xmlns:a16="http://schemas.microsoft.com/office/drawing/2014/main" id="{00000000-0008-0000-0300-0000AD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6" name="TextBox 3245">
          <a:extLst>
            <a:ext uri="{FF2B5EF4-FFF2-40B4-BE49-F238E27FC236}">
              <a16:creationId xmlns:a16="http://schemas.microsoft.com/office/drawing/2014/main" id="{00000000-0008-0000-0300-0000AE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7" name="TextBox 3246">
          <a:extLst>
            <a:ext uri="{FF2B5EF4-FFF2-40B4-BE49-F238E27FC236}">
              <a16:creationId xmlns:a16="http://schemas.microsoft.com/office/drawing/2014/main" id="{00000000-0008-0000-0300-0000AF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8" name="TextBox 3247">
          <a:extLst>
            <a:ext uri="{FF2B5EF4-FFF2-40B4-BE49-F238E27FC236}">
              <a16:creationId xmlns:a16="http://schemas.microsoft.com/office/drawing/2014/main" id="{00000000-0008-0000-0300-0000B0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9" name="TextBox 3248">
          <a:extLst>
            <a:ext uri="{FF2B5EF4-FFF2-40B4-BE49-F238E27FC236}">
              <a16:creationId xmlns:a16="http://schemas.microsoft.com/office/drawing/2014/main" id="{00000000-0008-0000-0300-0000B1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0" name="TextBox 3249">
          <a:extLst>
            <a:ext uri="{FF2B5EF4-FFF2-40B4-BE49-F238E27FC236}">
              <a16:creationId xmlns:a16="http://schemas.microsoft.com/office/drawing/2014/main" id="{00000000-0008-0000-0300-0000B2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1" name="TextBox 3250">
          <a:extLst>
            <a:ext uri="{FF2B5EF4-FFF2-40B4-BE49-F238E27FC236}">
              <a16:creationId xmlns:a16="http://schemas.microsoft.com/office/drawing/2014/main" id="{00000000-0008-0000-0300-0000B3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2" name="TextBox 3251">
          <a:extLst>
            <a:ext uri="{FF2B5EF4-FFF2-40B4-BE49-F238E27FC236}">
              <a16:creationId xmlns:a16="http://schemas.microsoft.com/office/drawing/2014/main" id="{00000000-0008-0000-0300-0000B4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3" name="TextBox 3252">
          <a:extLst>
            <a:ext uri="{FF2B5EF4-FFF2-40B4-BE49-F238E27FC236}">
              <a16:creationId xmlns:a16="http://schemas.microsoft.com/office/drawing/2014/main" id="{00000000-0008-0000-0300-0000B5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4" name="TextBox 3253">
          <a:extLst>
            <a:ext uri="{FF2B5EF4-FFF2-40B4-BE49-F238E27FC236}">
              <a16:creationId xmlns:a16="http://schemas.microsoft.com/office/drawing/2014/main" id="{00000000-0008-0000-0300-0000B6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5" name="TextBox 3254">
          <a:extLst>
            <a:ext uri="{FF2B5EF4-FFF2-40B4-BE49-F238E27FC236}">
              <a16:creationId xmlns:a16="http://schemas.microsoft.com/office/drawing/2014/main" id="{00000000-0008-0000-0300-0000B7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6" name="TextBox 3255">
          <a:extLst>
            <a:ext uri="{FF2B5EF4-FFF2-40B4-BE49-F238E27FC236}">
              <a16:creationId xmlns:a16="http://schemas.microsoft.com/office/drawing/2014/main" id="{00000000-0008-0000-0300-0000B8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7" name="TextBox 3256">
          <a:extLst>
            <a:ext uri="{FF2B5EF4-FFF2-40B4-BE49-F238E27FC236}">
              <a16:creationId xmlns:a16="http://schemas.microsoft.com/office/drawing/2014/main" id="{00000000-0008-0000-0300-0000B9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8" name="TextBox 3257">
          <a:extLst>
            <a:ext uri="{FF2B5EF4-FFF2-40B4-BE49-F238E27FC236}">
              <a16:creationId xmlns:a16="http://schemas.microsoft.com/office/drawing/2014/main" id="{00000000-0008-0000-0300-0000BA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9" name="TextBox 3258">
          <a:extLst>
            <a:ext uri="{FF2B5EF4-FFF2-40B4-BE49-F238E27FC236}">
              <a16:creationId xmlns:a16="http://schemas.microsoft.com/office/drawing/2014/main" id="{00000000-0008-0000-0300-0000BB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0" name="TextBox 3259">
          <a:extLst>
            <a:ext uri="{FF2B5EF4-FFF2-40B4-BE49-F238E27FC236}">
              <a16:creationId xmlns:a16="http://schemas.microsoft.com/office/drawing/2014/main" id="{00000000-0008-0000-0300-0000BC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1" name="TextBox 3260">
          <a:extLst>
            <a:ext uri="{FF2B5EF4-FFF2-40B4-BE49-F238E27FC236}">
              <a16:creationId xmlns:a16="http://schemas.microsoft.com/office/drawing/2014/main" id="{00000000-0008-0000-0300-0000BD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2" name="TextBox 3261">
          <a:extLst>
            <a:ext uri="{FF2B5EF4-FFF2-40B4-BE49-F238E27FC236}">
              <a16:creationId xmlns:a16="http://schemas.microsoft.com/office/drawing/2014/main" id="{00000000-0008-0000-0300-0000BE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3" name="TextBox 3262">
          <a:extLst>
            <a:ext uri="{FF2B5EF4-FFF2-40B4-BE49-F238E27FC236}">
              <a16:creationId xmlns:a16="http://schemas.microsoft.com/office/drawing/2014/main" id="{00000000-0008-0000-0300-0000BF0C0000}"/>
            </a:ext>
          </a:extLst>
        </xdr:cNvPr>
        <xdr:cNvSpPr txBox="1"/>
      </xdr:nvSpPr>
      <xdr:spPr>
        <a:xfrm>
          <a:off x="6353175" y="509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4" name="TextBox 3263">
          <a:extLst>
            <a:ext uri="{FF2B5EF4-FFF2-40B4-BE49-F238E27FC236}">
              <a16:creationId xmlns:a16="http://schemas.microsoft.com/office/drawing/2014/main" id="{00000000-0008-0000-0300-0000C0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5" name="TextBox 3264">
          <a:extLst>
            <a:ext uri="{FF2B5EF4-FFF2-40B4-BE49-F238E27FC236}">
              <a16:creationId xmlns:a16="http://schemas.microsoft.com/office/drawing/2014/main" id="{00000000-0008-0000-0300-0000C1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6" name="TextBox 3265">
          <a:extLst>
            <a:ext uri="{FF2B5EF4-FFF2-40B4-BE49-F238E27FC236}">
              <a16:creationId xmlns:a16="http://schemas.microsoft.com/office/drawing/2014/main" id="{00000000-0008-0000-0300-0000C2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7" name="TextBox 3266">
          <a:extLst>
            <a:ext uri="{FF2B5EF4-FFF2-40B4-BE49-F238E27FC236}">
              <a16:creationId xmlns:a16="http://schemas.microsoft.com/office/drawing/2014/main" id="{00000000-0008-0000-0300-0000C3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8" name="TextBox 3267">
          <a:extLst>
            <a:ext uri="{FF2B5EF4-FFF2-40B4-BE49-F238E27FC236}">
              <a16:creationId xmlns:a16="http://schemas.microsoft.com/office/drawing/2014/main" id="{00000000-0008-0000-0300-0000C4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9" name="TextBox 3268">
          <a:extLst>
            <a:ext uri="{FF2B5EF4-FFF2-40B4-BE49-F238E27FC236}">
              <a16:creationId xmlns:a16="http://schemas.microsoft.com/office/drawing/2014/main" id="{00000000-0008-0000-0300-0000C5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0" name="TextBox 3269">
          <a:extLst>
            <a:ext uri="{FF2B5EF4-FFF2-40B4-BE49-F238E27FC236}">
              <a16:creationId xmlns:a16="http://schemas.microsoft.com/office/drawing/2014/main" id="{00000000-0008-0000-0300-0000C6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1" name="TextBox 3270">
          <a:extLst>
            <a:ext uri="{FF2B5EF4-FFF2-40B4-BE49-F238E27FC236}">
              <a16:creationId xmlns:a16="http://schemas.microsoft.com/office/drawing/2014/main" id="{00000000-0008-0000-0300-0000C7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2" name="TextBox 3271">
          <a:extLst>
            <a:ext uri="{FF2B5EF4-FFF2-40B4-BE49-F238E27FC236}">
              <a16:creationId xmlns:a16="http://schemas.microsoft.com/office/drawing/2014/main" id="{00000000-0008-0000-0300-0000C8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3" name="TextBox 3272">
          <a:extLst>
            <a:ext uri="{FF2B5EF4-FFF2-40B4-BE49-F238E27FC236}">
              <a16:creationId xmlns:a16="http://schemas.microsoft.com/office/drawing/2014/main" id="{00000000-0008-0000-0300-0000C9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4" name="TextBox 3273">
          <a:extLst>
            <a:ext uri="{FF2B5EF4-FFF2-40B4-BE49-F238E27FC236}">
              <a16:creationId xmlns:a16="http://schemas.microsoft.com/office/drawing/2014/main" id="{00000000-0008-0000-0300-0000CA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5" name="TextBox 3274">
          <a:extLst>
            <a:ext uri="{FF2B5EF4-FFF2-40B4-BE49-F238E27FC236}">
              <a16:creationId xmlns:a16="http://schemas.microsoft.com/office/drawing/2014/main" id="{00000000-0008-0000-0300-0000CB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6" name="TextBox 3275">
          <a:extLst>
            <a:ext uri="{FF2B5EF4-FFF2-40B4-BE49-F238E27FC236}">
              <a16:creationId xmlns:a16="http://schemas.microsoft.com/office/drawing/2014/main" id="{00000000-0008-0000-0300-0000CC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7" name="TextBox 3276">
          <a:extLst>
            <a:ext uri="{FF2B5EF4-FFF2-40B4-BE49-F238E27FC236}">
              <a16:creationId xmlns:a16="http://schemas.microsoft.com/office/drawing/2014/main" id="{00000000-0008-0000-0300-0000CD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8" name="TextBox 3277">
          <a:extLst>
            <a:ext uri="{FF2B5EF4-FFF2-40B4-BE49-F238E27FC236}">
              <a16:creationId xmlns:a16="http://schemas.microsoft.com/office/drawing/2014/main" id="{00000000-0008-0000-0300-0000CE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9" name="TextBox 3278">
          <a:extLst>
            <a:ext uri="{FF2B5EF4-FFF2-40B4-BE49-F238E27FC236}">
              <a16:creationId xmlns:a16="http://schemas.microsoft.com/office/drawing/2014/main" id="{00000000-0008-0000-0300-0000CF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0" name="TextBox 3279">
          <a:extLst>
            <a:ext uri="{FF2B5EF4-FFF2-40B4-BE49-F238E27FC236}">
              <a16:creationId xmlns:a16="http://schemas.microsoft.com/office/drawing/2014/main" id="{00000000-0008-0000-0300-0000D0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1" name="TextBox 3280">
          <a:extLst>
            <a:ext uri="{FF2B5EF4-FFF2-40B4-BE49-F238E27FC236}">
              <a16:creationId xmlns:a16="http://schemas.microsoft.com/office/drawing/2014/main" id="{00000000-0008-0000-0300-0000D1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2" name="TextBox 3281">
          <a:extLst>
            <a:ext uri="{FF2B5EF4-FFF2-40B4-BE49-F238E27FC236}">
              <a16:creationId xmlns:a16="http://schemas.microsoft.com/office/drawing/2014/main" id="{00000000-0008-0000-0300-0000D2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3" name="TextBox 3282">
          <a:extLst>
            <a:ext uri="{FF2B5EF4-FFF2-40B4-BE49-F238E27FC236}">
              <a16:creationId xmlns:a16="http://schemas.microsoft.com/office/drawing/2014/main" id="{00000000-0008-0000-0300-0000D3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4" name="TextBox 3283">
          <a:extLst>
            <a:ext uri="{FF2B5EF4-FFF2-40B4-BE49-F238E27FC236}">
              <a16:creationId xmlns:a16="http://schemas.microsoft.com/office/drawing/2014/main" id="{00000000-0008-0000-0300-0000D4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5" name="TextBox 3284">
          <a:extLst>
            <a:ext uri="{FF2B5EF4-FFF2-40B4-BE49-F238E27FC236}">
              <a16:creationId xmlns:a16="http://schemas.microsoft.com/office/drawing/2014/main" id="{00000000-0008-0000-0300-0000D5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6" name="TextBox 3285">
          <a:extLst>
            <a:ext uri="{FF2B5EF4-FFF2-40B4-BE49-F238E27FC236}">
              <a16:creationId xmlns:a16="http://schemas.microsoft.com/office/drawing/2014/main" id="{00000000-0008-0000-0300-0000D6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7" name="TextBox 3286">
          <a:extLst>
            <a:ext uri="{FF2B5EF4-FFF2-40B4-BE49-F238E27FC236}">
              <a16:creationId xmlns:a16="http://schemas.microsoft.com/office/drawing/2014/main" id="{00000000-0008-0000-0300-0000D7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8" name="TextBox 3287">
          <a:extLst>
            <a:ext uri="{FF2B5EF4-FFF2-40B4-BE49-F238E27FC236}">
              <a16:creationId xmlns:a16="http://schemas.microsoft.com/office/drawing/2014/main" id="{00000000-0008-0000-0300-0000D8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9" name="TextBox 3288">
          <a:extLst>
            <a:ext uri="{FF2B5EF4-FFF2-40B4-BE49-F238E27FC236}">
              <a16:creationId xmlns:a16="http://schemas.microsoft.com/office/drawing/2014/main" id="{00000000-0008-0000-0300-0000D9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0" name="TextBox 3289">
          <a:extLst>
            <a:ext uri="{FF2B5EF4-FFF2-40B4-BE49-F238E27FC236}">
              <a16:creationId xmlns:a16="http://schemas.microsoft.com/office/drawing/2014/main" id="{00000000-0008-0000-0300-0000DA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1" name="TextBox 3290">
          <a:extLst>
            <a:ext uri="{FF2B5EF4-FFF2-40B4-BE49-F238E27FC236}">
              <a16:creationId xmlns:a16="http://schemas.microsoft.com/office/drawing/2014/main" id="{00000000-0008-0000-0300-0000DB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2" name="TextBox 3291">
          <a:extLst>
            <a:ext uri="{FF2B5EF4-FFF2-40B4-BE49-F238E27FC236}">
              <a16:creationId xmlns:a16="http://schemas.microsoft.com/office/drawing/2014/main" id="{00000000-0008-0000-0300-0000DC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3" name="TextBox 3292">
          <a:extLst>
            <a:ext uri="{FF2B5EF4-FFF2-40B4-BE49-F238E27FC236}">
              <a16:creationId xmlns:a16="http://schemas.microsoft.com/office/drawing/2014/main" id="{00000000-0008-0000-0300-0000DD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4" name="TextBox 3293">
          <a:extLst>
            <a:ext uri="{FF2B5EF4-FFF2-40B4-BE49-F238E27FC236}">
              <a16:creationId xmlns:a16="http://schemas.microsoft.com/office/drawing/2014/main" id="{00000000-0008-0000-0300-0000DE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5" name="TextBox 3294">
          <a:extLst>
            <a:ext uri="{FF2B5EF4-FFF2-40B4-BE49-F238E27FC236}">
              <a16:creationId xmlns:a16="http://schemas.microsoft.com/office/drawing/2014/main" id="{00000000-0008-0000-0300-0000DF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6" name="TextBox 3295">
          <a:extLst>
            <a:ext uri="{FF2B5EF4-FFF2-40B4-BE49-F238E27FC236}">
              <a16:creationId xmlns:a16="http://schemas.microsoft.com/office/drawing/2014/main" id="{00000000-0008-0000-0300-0000E0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7" name="TextBox 3296">
          <a:extLst>
            <a:ext uri="{FF2B5EF4-FFF2-40B4-BE49-F238E27FC236}">
              <a16:creationId xmlns:a16="http://schemas.microsoft.com/office/drawing/2014/main" id="{00000000-0008-0000-0300-0000E1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8" name="TextBox 3297">
          <a:extLst>
            <a:ext uri="{FF2B5EF4-FFF2-40B4-BE49-F238E27FC236}">
              <a16:creationId xmlns:a16="http://schemas.microsoft.com/office/drawing/2014/main" id="{00000000-0008-0000-0300-0000E2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9" name="TextBox 3298">
          <a:extLst>
            <a:ext uri="{FF2B5EF4-FFF2-40B4-BE49-F238E27FC236}">
              <a16:creationId xmlns:a16="http://schemas.microsoft.com/office/drawing/2014/main" id="{00000000-0008-0000-0300-0000E30C0000}"/>
            </a:ext>
          </a:extLst>
        </xdr:cNvPr>
        <xdr:cNvSpPr txBox="1"/>
      </xdr:nvSpPr>
      <xdr:spPr>
        <a:xfrm>
          <a:off x="635317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0" name="TextBox 3299">
          <a:extLst>
            <a:ext uri="{FF2B5EF4-FFF2-40B4-BE49-F238E27FC236}">
              <a16:creationId xmlns:a16="http://schemas.microsoft.com/office/drawing/2014/main" id="{00000000-0008-0000-0300-0000E4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1" name="TextBox 3300">
          <a:extLst>
            <a:ext uri="{FF2B5EF4-FFF2-40B4-BE49-F238E27FC236}">
              <a16:creationId xmlns:a16="http://schemas.microsoft.com/office/drawing/2014/main" id="{00000000-0008-0000-0300-0000E5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2" name="TextBox 3301">
          <a:extLst>
            <a:ext uri="{FF2B5EF4-FFF2-40B4-BE49-F238E27FC236}">
              <a16:creationId xmlns:a16="http://schemas.microsoft.com/office/drawing/2014/main" id="{00000000-0008-0000-0300-0000E6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3" name="TextBox 3302">
          <a:extLst>
            <a:ext uri="{FF2B5EF4-FFF2-40B4-BE49-F238E27FC236}">
              <a16:creationId xmlns:a16="http://schemas.microsoft.com/office/drawing/2014/main" id="{00000000-0008-0000-0300-0000E7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4" name="TextBox 3303">
          <a:extLst>
            <a:ext uri="{FF2B5EF4-FFF2-40B4-BE49-F238E27FC236}">
              <a16:creationId xmlns:a16="http://schemas.microsoft.com/office/drawing/2014/main" id="{00000000-0008-0000-0300-0000E8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5" name="TextBox 3304">
          <a:extLst>
            <a:ext uri="{FF2B5EF4-FFF2-40B4-BE49-F238E27FC236}">
              <a16:creationId xmlns:a16="http://schemas.microsoft.com/office/drawing/2014/main" id="{00000000-0008-0000-0300-0000E9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6" name="TextBox 3305">
          <a:extLst>
            <a:ext uri="{FF2B5EF4-FFF2-40B4-BE49-F238E27FC236}">
              <a16:creationId xmlns:a16="http://schemas.microsoft.com/office/drawing/2014/main" id="{00000000-0008-0000-0300-0000EA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7" name="TextBox 3306">
          <a:extLst>
            <a:ext uri="{FF2B5EF4-FFF2-40B4-BE49-F238E27FC236}">
              <a16:creationId xmlns:a16="http://schemas.microsoft.com/office/drawing/2014/main" id="{00000000-0008-0000-0300-0000EB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8" name="TextBox 3307">
          <a:extLst>
            <a:ext uri="{FF2B5EF4-FFF2-40B4-BE49-F238E27FC236}">
              <a16:creationId xmlns:a16="http://schemas.microsoft.com/office/drawing/2014/main" id="{00000000-0008-0000-0300-0000EC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9" name="TextBox 3308">
          <a:extLst>
            <a:ext uri="{FF2B5EF4-FFF2-40B4-BE49-F238E27FC236}">
              <a16:creationId xmlns:a16="http://schemas.microsoft.com/office/drawing/2014/main" id="{00000000-0008-0000-0300-0000ED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0" name="TextBox 3309">
          <a:extLst>
            <a:ext uri="{FF2B5EF4-FFF2-40B4-BE49-F238E27FC236}">
              <a16:creationId xmlns:a16="http://schemas.microsoft.com/office/drawing/2014/main" id="{00000000-0008-0000-0300-0000EE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1" name="TextBox 3310">
          <a:extLst>
            <a:ext uri="{FF2B5EF4-FFF2-40B4-BE49-F238E27FC236}">
              <a16:creationId xmlns:a16="http://schemas.microsoft.com/office/drawing/2014/main" id="{00000000-0008-0000-0300-0000EF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2" name="TextBox 3311">
          <a:extLst>
            <a:ext uri="{FF2B5EF4-FFF2-40B4-BE49-F238E27FC236}">
              <a16:creationId xmlns:a16="http://schemas.microsoft.com/office/drawing/2014/main" id="{00000000-0008-0000-0300-0000F0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3" name="TextBox 3312">
          <a:extLst>
            <a:ext uri="{FF2B5EF4-FFF2-40B4-BE49-F238E27FC236}">
              <a16:creationId xmlns:a16="http://schemas.microsoft.com/office/drawing/2014/main" id="{00000000-0008-0000-0300-0000F1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4" name="TextBox 3313">
          <a:extLst>
            <a:ext uri="{FF2B5EF4-FFF2-40B4-BE49-F238E27FC236}">
              <a16:creationId xmlns:a16="http://schemas.microsoft.com/office/drawing/2014/main" id="{00000000-0008-0000-0300-0000F2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5" name="TextBox 3314">
          <a:extLst>
            <a:ext uri="{FF2B5EF4-FFF2-40B4-BE49-F238E27FC236}">
              <a16:creationId xmlns:a16="http://schemas.microsoft.com/office/drawing/2014/main" id="{00000000-0008-0000-0300-0000F3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6" name="TextBox 3315">
          <a:extLst>
            <a:ext uri="{FF2B5EF4-FFF2-40B4-BE49-F238E27FC236}">
              <a16:creationId xmlns:a16="http://schemas.microsoft.com/office/drawing/2014/main" id="{00000000-0008-0000-0300-0000F4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7" name="TextBox 3316">
          <a:extLst>
            <a:ext uri="{FF2B5EF4-FFF2-40B4-BE49-F238E27FC236}">
              <a16:creationId xmlns:a16="http://schemas.microsoft.com/office/drawing/2014/main" id="{00000000-0008-0000-0300-0000F5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8" name="TextBox 3317">
          <a:extLst>
            <a:ext uri="{FF2B5EF4-FFF2-40B4-BE49-F238E27FC236}">
              <a16:creationId xmlns:a16="http://schemas.microsoft.com/office/drawing/2014/main" id="{00000000-0008-0000-0300-0000F6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9" name="TextBox 3318">
          <a:extLst>
            <a:ext uri="{FF2B5EF4-FFF2-40B4-BE49-F238E27FC236}">
              <a16:creationId xmlns:a16="http://schemas.microsoft.com/office/drawing/2014/main" id="{00000000-0008-0000-0300-0000F7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0" name="TextBox 3319">
          <a:extLst>
            <a:ext uri="{FF2B5EF4-FFF2-40B4-BE49-F238E27FC236}">
              <a16:creationId xmlns:a16="http://schemas.microsoft.com/office/drawing/2014/main" id="{00000000-0008-0000-0300-0000F8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1" name="TextBox 3320">
          <a:extLst>
            <a:ext uri="{FF2B5EF4-FFF2-40B4-BE49-F238E27FC236}">
              <a16:creationId xmlns:a16="http://schemas.microsoft.com/office/drawing/2014/main" id="{00000000-0008-0000-0300-0000F9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2" name="TextBox 3321">
          <a:extLst>
            <a:ext uri="{FF2B5EF4-FFF2-40B4-BE49-F238E27FC236}">
              <a16:creationId xmlns:a16="http://schemas.microsoft.com/office/drawing/2014/main" id="{00000000-0008-0000-0300-0000FA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3" name="TextBox 3322">
          <a:extLst>
            <a:ext uri="{FF2B5EF4-FFF2-40B4-BE49-F238E27FC236}">
              <a16:creationId xmlns:a16="http://schemas.microsoft.com/office/drawing/2014/main" id="{00000000-0008-0000-0300-0000FB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4" name="TextBox 3323">
          <a:extLst>
            <a:ext uri="{FF2B5EF4-FFF2-40B4-BE49-F238E27FC236}">
              <a16:creationId xmlns:a16="http://schemas.microsoft.com/office/drawing/2014/main" id="{00000000-0008-0000-0300-0000FC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5" name="TextBox 3324">
          <a:extLst>
            <a:ext uri="{FF2B5EF4-FFF2-40B4-BE49-F238E27FC236}">
              <a16:creationId xmlns:a16="http://schemas.microsoft.com/office/drawing/2014/main" id="{00000000-0008-0000-0300-0000FD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6" name="TextBox 3325">
          <a:extLst>
            <a:ext uri="{FF2B5EF4-FFF2-40B4-BE49-F238E27FC236}">
              <a16:creationId xmlns:a16="http://schemas.microsoft.com/office/drawing/2014/main" id="{00000000-0008-0000-0300-0000FE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7" name="TextBox 3326">
          <a:extLst>
            <a:ext uri="{FF2B5EF4-FFF2-40B4-BE49-F238E27FC236}">
              <a16:creationId xmlns:a16="http://schemas.microsoft.com/office/drawing/2014/main" id="{00000000-0008-0000-0300-0000FF0C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8" name="TextBox 3327">
          <a:extLst>
            <a:ext uri="{FF2B5EF4-FFF2-40B4-BE49-F238E27FC236}">
              <a16:creationId xmlns:a16="http://schemas.microsoft.com/office/drawing/2014/main" id="{00000000-0008-0000-0300-000000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9" name="TextBox 3328">
          <a:extLst>
            <a:ext uri="{FF2B5EF4-FFF2-40B4-BE49-F238E27FC236}">
              <a16:creationId xmlns:a16="http://schemas.microsoft.com/office/drawing/2014/main" id="{00000000-0008-0000-0300-000001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0" name="TextBox 3329">
          <a:extLst>
            <a:ext uri="{FF2B5EF4-FFF2-40B4-BE49-F238E27FC236}">
              <a16:creationId xmlns:a16="http://schemas.microsoft.com/office/drawing/2014/main" id="{00000000-0008-0000-0300-000002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1" name="TextBox 3330">
          <a:extLst>
            <a:ext uri="{FF2B5EF4-FFF2-40B4-BE49-F238E27FC236}">
              <a16:creationId xmlns:a16="http://schemas.microsoft.com/office/drawing/2014/main" id="{00000000-0008-0000-0300-000003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2" name="TextBox 3331">
          <a:extLst>
            <a:ext uri="{FF2B5EF4-FFF2-40B4-BE49-F238E27FC236}">
              <a16:creationId xmlns:a16="http://schemas.microsoft.com/office/drawing/2014/main" id="{00000000-0008-0000-0300-000004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3" name="TextBox 3332">
          <a:extLst>
            <a:ext uri="{FF2B5EF4-FFF2-40B4-BE49-F238E27FC236}">
              <a16:creationId xmlns:a16="http://schemas.microsoft.com/office/drawing/2014/main" id="{00000000-0008-0000-0300-000005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4" name="TextBox 3333">
          <a:extLst>
            <a:ext uri="{FF2B5EF4-FFF2-40B4-BE49-F238E27FC236}">
              <a16:creationId xmlns:a16="http://schemas.microsoft.com/office/drawing/2014/main" id="{00000000-0008-0000-0300-000006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5" name="TextBox 3334">
          <a:extLst>
            <a:ext uri="{FF2B5EF4-FFF2-40B4-BE49-F238E27FC236}">
              <a16:creationId xmlns:a16="http://schemas.microsoft.com/office/drawing/2014/main" id="{00000000-0008-0000-0300-0000070D0000}"/>
            </a:ext>
          </a:extLst>
        </xdr:cNvPr>
        <xdr:cNvSpPr txBox="1"/>
      </xdr:nvSpPr>
      <xdr:spPr>
        <a:xfrm>
          <a:off x="6353175" y="513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6" name="TextBox 3335">
          <a:extLst>
            <a:ext uri="{FF2B5EF4-FFF2-40B4-BE49-F238E27FC236}">
              <a16:creationId xmlns:a16="http://schemas.microsoft.com/office/drawing/2014/main" id="{00000000-0008-0000-0300-000008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7" name="TextBox 3336">
          <a:extLst>
            <a:ext uri="{FF2B5EF4-FFF2-40B4-BE49-F238E27FC236}">
              <a16:creationId xmlns:a16="http://schemas.microsoft.com/office/drawing/2014/main" id="{00000000-0008-0000-0300-000009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8" name="TextBox 3337">
          <a:extLst>
            <a:ext uri="{FF2B5EF4-FFF2-40B4-BE49-F238E27FC236}">
              <a16:creationId xmlns:a16="http://schemas.microsoft.com/office/drawing/2014/main" id="{00000000-0008-0000-0300-00000A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9" name="TextBox 3338">
          <a:extLst>
            <a:ext uri="{FF2B5EF4-FFF2-40B4-BE49-F238E27FC236}">
              <a16:creationId xmlns:a16="http://schemas.microsoft.com/office/drawing/2014/main" id="{00000000-0008-0000-0300-00000B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0" name="TextBox 3339">
          <a:extLst>
            <a:ext uri="{FF2B5EF4-FFF2-40B4-BE49-F238E27FC236}">
              <a16:creationId xmlns:a16="http://schemas.microsoft.com/office/drawing/2014/main" id="{00000000-0008-0000-0300-00000C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1" name="TextBox 3340">
          <a:extLst>
            <a:ext uri="{FF2B5EF4-FFF2-40B4-BE49-F238E27FC236}">
              <a16:creationId xmlns:a16="http://schemas.microsoft.com/office/drawing/2014/main" id="{00000000-0008-0000-0300-00000D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2" name="TextBox 3341">
          <a:extLst>
            <a:ext uri="{FF2B5EF4-FFF2-40B4-BE49-F238E27FC236}">
              <a16:creationId xmlns:a16="http://schemas.microsoft.com/office/drawing/2014/main" id="{00000000-0008-0000-0300-00000E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3" name="TextBox 3342">
          <a:extLst>
            <a:ext uri="{FF2B5EF4-FFF2-40B4-BE49-F238E27FC236}">
              <a16:creationId xmlns:a16="http://schemas.microsoft.com/office/drawing/2014/main" id="{00000000-0008-0000-0300-00000F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4" name="TextBox 3343">
          <a:extLst>
            <a:ext uri="{FF2B5EF4-FFF2-40B4-BE49-F238E27FC236}">
              <a16:creationId xmlns:a16="http://schemas.microsoft.com/office/drawing/2014/main" id="{00000000-0008-0000-0300-000010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5" name="TextBox 3344">
          <a:extLst>
            <a:ext uri="{FF2B5EF4-FFF2-40B4-BE49-F238E27FC236}">
              <a16:creationId xmlns:a16="http://schemas.microsoft.com/office/drawing/2014/main" id="{00000000-0008-0000-0300-000011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6" name="TextBox 3345">
          <a:extLst>
            <a:ext uri="{FF2B5EF4-FFF2-40B4-BE49-F238E27FC236}">
              <a16:creationId xmlns:a16="http://schemas.microsoft.com/office/drawing/2014/main" id="{00000000-0008-0000-0300-000012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7" name="TextBox 3346">
          <a:extLst>
            <a:ext uri="{FF2B5EF4-FFF2-40B4-BE49-F238E27FC236}">
              <a16:creationId xmlns:a16="http://schemas.microsoft.com/office/drawing/2014/main" id="{00000000-0008-0000-0300-000013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8" name="TextBox 3347">
          <a:extLst>
            <a:ext uri="{FF2B5EF4-FFF2-40B4-BE49-F238E27FC236}">
              <a16:creationId xmlns:a16="http://schemas.microsoft.com/office/drawing/2014/main" id="{00000000-0008-0000-0300-000014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9" name="TextBox 3348">
          <a:extLst>
            <a:ext uri="{FF2B5EF4-FFF2-40B4-BE49-F238E27FC236}">
              <a16:creationId xmlns:a16="http://schemas.microsoft.com/office/drawing/2014/main" id="{00000000-0008-0000-0300-000015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0" name="TextBox 3349">
          <a:extLst>
            <a:ext uri="{FF2B5EF4-FFF2-40B4-BE49-F238E27FC236}">
              <a16:creationId xmlns:a16="http://schemas.microsoft.com/office/drawing/2014/main" id="{00000000-0008-0000-0300-000016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1" name="TextBox 3350">
          <a:extLst>
            <a:ext uri="{FF2B5EF4-FFF2-40B4-BE49-F238E27FC236}">
              <a16:creationId xmlns:a16="http://schemas.microsoft.com/office/drawing/2014/main" id="{00000000-0008-0000-0300-000017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2" name="TextBox 3351">
          <a:extLst>
            <a:ext uri="{FF2B5EF4-FFF2-40B4-BE49-F238E27FC236}">
              <a16:creationId xmlns:a16="http://schemas.microsoft.com/office/drawing/2014/main" id="{00000000-0008-0000-0300-000018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3" name="TextBox 3352">
          <a:extLst>
            <a:ext uri="{FF2B5EF4-FFF2-40B4-BE49-F238E27FC236}">
              <a16:creationId xmlns:a16="http://schemas.microsoft.com/office/drawing/2014/main" id="{00000000-0008-0000-0300-000019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4" name="TextBox 3353">
          <a:extLst>
            <a:ext uri="{FF2B5EF4-FFF2-40B4-BE49-F238E27FC236}">
              <a16:creationId xmlns:a16="http://schemas.microsoft.com/office/drawing/2014/main" id="{00000000-0008-0000-0300-00001A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5" name="TextBox 3354">
          <a:extLst>
            <a:ext uri="{FF2B5EF4-FFF2-40B4-BE49-F238E27FC236}">
              <a16:creationId xmlns:a16="http://schemas.microsoft.com/office/drawing/2014/main" id="{00000000-0008-0000-0300-00001B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6" name="TextBox 3355">
          <a:extLst>
            <a:ext uri="{FF2B5EF4-FFF2-40B4-BE49-F238E27FC236}">
              <a16:creationId xmlns:a16="http://schemas.microsoft.com/office/drawing/2014/main" id="{00000000-0008-0000-0300-00001C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7" name="TextBox 3356">
          <a:extLst>
            <a:ext uri="{FF2B5EF4-FFF2-40B4-BE49-F238E27FC236}">
              <a16:creationId xmlns:a16="http://schemas.microsoft.com/office/drawing/2014/main" id="{00000000-0008-0000-0300-00001D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8" name="TextBox 3357">
          <a:extLst>
            <a:ext uri="{FF2B5EF4-FFF2-40B4-BE49-F238E27FC236}">
              <a16:creationId xmlns:a16="http://schemas.microsoft.com/office/drawing/2014/main" id="{00000000-0008-0000-0300-00001E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9" name="TextBox 3358">
          <a:extLst>
            <a:ext uri="{FF2B5EF4-FFF2-40B4-BE49-F238E27FC236}">
              <a16:creationId xmlns:a16="http://schemas.microsoft.com/office/drawing/2014/main" id="{00000000-0008-0000-0300-00001F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0" name="TextBox 3359">
          <a:extLst>
            <a:ext uri="{FF2B5EF4-FFF2-40B4-BE49-F238E27FC236}">
              <a16:creationId xmlns:a16="http://schemas.microsoft.com/office/drawing/2014/main" id="{00000000-0008-0000-0300-000020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1" name="TextBox 3360">
          <a:extLst>
            <a:ext uri="{FF2B5EF4-FFF2-40B4-BE49-F238E27FC236}">
              <a16:creationId xmlns:a16="http://schemas.microsoft.com/office/drawing/2014/main" id="{00000000-0008-0000-0300-000021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2" name="TextBox 3361">
          <a:extLst>
            <a:ext uri="{FF2B5EF4-FFF2-40B4-BE49-F238E27FC236}">
              <a16:creationId xmlns:a16="http://schemas.microsoft.com/office/drawing/2014/main" id="{00000000-0008-0000-0300-000022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3" name="TextBox 3362">
          <a:extLst>
            <a:ext uri="{FF2B5EF4-FFF2-40B4-BE49-F238E27FC236}">
              <a16:creationId xmlns:a16="http://schemas.microsoft.com/office/drawing/2014/main" id="{00000000-0008-0000-0300-000023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4" name="TextBox 3363">
          <a:extLst>
            <a:ext uri="{FF2B5EF4-FFF2-40B4-BE49-F238E27FC236}">
              <a16:creationId xmlns:a16="http://schemas.microsoft.com/office/drawing/2014/main" id="{00000000-0008-0000-0300-000024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5" name="TextBox 3364">
          <a:extLst>
            <a:ext uri="{FF2B5EF4-FFF2-40B4-BE49-F238E27FC236}">
              <a16:creationId xmlns:a16="http://schemas.microsoft.com/office/drawing/2014/main" id="{00000000-0008-0000-0300-000025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6" name="TextBox 3365">
          <a:extLst>
            <a:ext uri="{FF2B5EF4-FFF2-40B4-BE49-F238E27FC236}">
              <a16:creationId xmlns:a16="http://schemas.microsoft.com/office/drawing/2014/main" id="{00000000-0008-0000-0300-000026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7" name="TextBox 3366">
          <a:extLst>
            <a:ext uri="{FF2B5EF4-FFF2-40B4-BE49-F238E27FC236}">
              <a16:creationId xmlns:a16="http://schemas.microsoft.com/office/drawing/2014/main" id="{00000000-0008-0000-0300-000027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8" name="TextBox 3367">
          <a:extLst>
            <a:ext uri="{FF2B5EF4-FFF2-40B4-BE49-F238E27FC236}">
              <a16:creationId xmlns:a16="http://schemas.microsoft.com/office/drawing/2014/main" id="{00000000-0008-0000-0300-000028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9" name="TextBox 3368">
          <a:extLst>
            <a:ext uri="{FF2B5EF4-FFF2-40B4-BE49-F238E27FC236}">
              <a16:creationId xmlns:a16="http://schemas.microsoft.com/office/drawing/2014/main" id="{00000000-0008-0000-0300-000029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0" name="TextBox 3369">
          <a:extLst>
            <a:ext uri="{FF2B5EF4-FFF2-40B4-BE49-F238E27FC236}">
              <a16:creationId xmlns:a16="http://schemas.microsoft.com/office/drawing/2014/main" id="{00000000-0008-0000-0300-00002A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1" name="TextBox 3370">
          <a:extLst>
            <a:ext uri="{FF2B5EF4-FFF2-40B4-BE49-F238E27FC236}">
              <a16:creationId xmlns:a16="http://schemas.microsoft.com/office/drawing/2014/main" id="{00000000-0008-0000-0300-00002B0D0000}"/>
            </a:ext>
          </a:extLst>
        </xdr:cNvPr>
        <xdr:cNvSpPr txBox="1"/>
      </xdr:nvSpPr>
      <xdr:spPr>
        <a:xfrm>
          <a:off x="63531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2" name="TextBox 3371">
          <a:extLst>
            <a:ext uri="{FF2B5EF4-FFF2-40B4-BE49-F238E27FC236}">
              <a16:creationId xmlns:a16="http://schemas.microsoft.com/office/drawing/2014/main" id="{00000000-0008-0000-0300-00002C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3" name="TextBox 3372">
          <a:extLst>
            <a:ext uri="{FF2B5EF4-FFF2-40B4-BE49-F238E27FC236}">
              <a16:creationId xmlns:a16="http://schemas.microsoft.com/office/drawing/2014/main" id="{00000000-0008-0000-0300-00002D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4" name="TextBox 3373">
          <a:extLst>
            <a:ext uri="{FF2B5EF4-FFF2-40B4-BE49-F238E27FC236}">
              <a16:creationId xmlns:a16="http://schemas.microsoft.com/office/drawing/2014/main" id="{00000000-0008-0000-0300-00002E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5" name="TextBox 3374">
          <a:extLst>
            <a:ext uri="{FF2B5EF4-FFF2-40B4-BE49-F238E27FC236}">
              <a16:creationId xmlns:a16="http://schemas.microsoft.com/office/drawing/2014/main" id="{00000000-0008-0000-0300-00002F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6" name="TextBox 3375">
          <a:extLst>
            <a:ext uri="{FF2B5EF4-FFF2-40B4-BE49-F238E27FC236}">
              <a16:creationId xmlns:a16="http://schemas.microsoft.com/office/drawing/2014/main" id="{00000000-0008-0000-0300-000030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7" name="TextBox 3376">
          <a:extLst>
            <a:ext uri="{FF2B5EF4-FFF2-40B4-BE49-F238E27FC236}">
              <a16:creationId xmlns:a16="http://schemas.microsoft.com/office/drawing/2014/main" id="{00000000-0008-0000-0300-000031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8" name="TextBox 3377">
          <a:extLst>
            <a:ext uri="{FF2B5EF4-FFF2-40B4-BE49-F238E27FC236}">
              <a16:creationId xmlns:a16="http://schemas.microsoft.com/office/drawing/2014/main" id="{00000000-0008-0000-0300-000032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9" name="TextBox 3378">
          <a:extLst>
            <a:ext uri="{FF2B5EF4-FFF2-40B4-BE49-F238E27FC236}">
              <a16:creationId xmlns:a16="http://schemas.microsoft.com/office/drawing/2014/main" id="{00000000-0008-0000-0300-000033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0" name="TextBox 3379">
          <a:extLst>
            <a:ext uri="{FF2B5EF4-FFF2-40B4-BE49-F238E27FC236}">
              <a16:creationId xmlns:a16="http://schemas.microsoft.com/office/drawing/2014/main" id="{00000000-0008-0000-0300-000034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1" name="TextBox 3380">
          <a:extLst>
            <a:ext uri="{FF2B5EF4-FFF2-40B4-BE49-F238E27FC236}">
              <a16:creationId xmlns:a16="http://schemas.microsoft.com/office/drawing/2014/main" id="{00000000-0008-0000-0300-000035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2" name="TextBox 3381">
          <a:extLst>
            <a:ext uri="{FF2B5EF4-FFF2-40B4-BE49-F238E27FC236}">
              <a16:creationId xmlns:a16="http://schemas.microsoft.com/office/drawing/2014/main" id="{00000000-0008-0000-0300-000036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3" name="TextBox 3382">
          <a:extLst>
            <a:ext uri="{FF2B5EF4-FFF2-40B4-BE49-F238E27FC236}">
              <a16:creationId xmlns:a16="http://schemas.microsoft.com/office/drawing/2014/main" id="{00000000-0008-0000-0300-000037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4" name="TextBox 3383">
          <a:extLst>
            <a:ext uri="{FF2B5EF4-FFF2-40B4-BE49-F238E27FC236}">
              <a16:creationId xmlns:a16="http://schemas.microsoft.com/office/drawing/2014/main" id="{00000000-0008-0000-0300-000038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5" name="TextBox 3384">
          <a:extLst>
            <a:ext uri="{FF2B5EF4-FFF2-40B4-BE49-F238E27FC236}">
              <a16:creationId xmlns:a16="http://schemas.microsoft.com/office/drawing/2014/main" id="{00000000-0008-0000-0300-000039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6" name="TextBox 3385">
          <a:extLst>
            <a:ext uri="{FF2B5EF4-FFF2-40B4-BE49-F238E27FC236}">
              <a16:creationId xmlns:a16="http://schemas.microsoft.com/office/drawing/2014/main" id="{00000000-0008-0000-0300-00003A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7" name="TextBox 3386">
          <a:extLst>
            <a:ext uri="{FF2B5EF4-FFF2-40B4-BE49-F238E27FC236}">
              <a16:creationId xmlns:a16="http://schemas.microsoft.com/office/drawing/2014/main" id="{00000000-0008-0000-0300-00003B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8" name="TextBox 3387">
          <a:extLst>
            <a:ext uri="{FF2B5EF4-FFF2-40B4-BE49-F238E27FC236}">
              <a16:creationId xmlns:a16="http://schemas.microsoft.com/office/drawing/2014/main" id="{00000000-0008-0000-0300-00003C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9" name="TextBox 3388">
          <a:extLst>
            <a:ext uri="{FF2B5EF4-FFF2-40B4-BE49-F238E27FC236}">
              <a16:creationId xmlns:a16="http://schemas.microsoft.com/office/drawing/2014/main" id="{00000000-0008-0000-0300-00003D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0" name="TextBox 3389">
          <a:extLst>
            <a:ext uri="{FF2B5EF4-FFF2-40B4-BE49-F238E27FC236}">
              <a16:creationId xmlns:a16="http://schemas.microsoft.com/office/drawing/2014/main" id="{00000000-0008-0000-0300-00003E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1" name="TextBox 3390">
          <a:extLst>
            <a:ext uri="{FF2B5EF4-FFF2-40B4-BE49-F238E27FC236}">
              <a16:creationId xmlns:a16="http://schemas.microsoft.com/office/drawing/2014/main" id="{00000000-0008-0000-0300-00003F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2" name="TextBox 3391">
          <a:extLst>
            <a:ext uri="{FF2B5EF4-FFF2-40B4-BE49-F238E27FC236}">
              <a16:creationId xmlns:a16="http://schemas.microsoft.com/office/drawing/2014/main" id="{00000000-0008-0000-0300-000040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3" name="TextBox 3392">
          <a:extLst>
            <a:ext uri="{FF2B5EF4-FFF2-40B4-BE49-F238E27FC236}">
              <a16:creationId xmlns:a16="http://schemas.microsoft.com/office/drawing/2014/main" id="{00000000-0008-0000-0300-000041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4" name="TextBox 3393">
          <a:extLst>
            <a:ext uri="{FF2B5EF4-FFF2-40B4-BE49-F238E27FC236}">
              <a16:creationId xmlns:a16="http://schemas.microsoft.com/office/drawing/2014/main" id="{00000000-0008-0000-0300-000042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5" name="TextBox 3394">
          <a:extLst>
            <a:ext uri="{FF2B5EF4-FFF2-40B4-BE49-F238E27FC236}">
              <a16:creationId xmlns:a16="http://schemas.microsoft.com/office/drawing/2014/main" id="{00000000-0008-0000-0300-000043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6" name="TextBox 3395">
          <a:extLst>
            <a:ext uri="{FF2B5EF4-FFF2-40B4-BE49-F238E27FC236}">
              <a16:creationId xmlns:a16="http://schemas.microsoft.com/office/drawing/2014/main" id="{00000000-0008-0000-0300-000044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7" name="TextBox 3396">
          <a:extLst>
            <a:ext uri="{FF2B5EF4-FFF2-40B4-BE49-F238E27FC236}">
              <a16:creationId xmlns:a16="http://schemas.microsoft.com/office/drawing/2014/main" id="{00000000-0008-0000-0300-000045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8" name="TextBox 3397">
          <a:extLst>
            <a:ext uri="{FF2B5EF4-FFF2-40B4-BE49-F238E27FC236}">
              <a16:creationId xmlns:a16="http://schemas.microsoft.com/office/drawing/2014/main" id="{00000000-0008-0000-0300-000046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9" name="TextBox 3398">
          <a:extLst>
            <a:ext uri="{FF2B5EF4-FFF2-40B4-BE49-F238E27FC236}">
              <a16:creationId xmlns:a16="http://schemas.microsoft.com/office/drawing/2014/main" id="{00000000-0008-0000-0300-000047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0" name="TextBox 3399">
          <a:extLst>
            <a:ext uri="{FF2B5EF4-FFF2-40B4-BE49-F238E27FC236}">
              <a16:creationId xmlns:a16="http://schemas.microsoft.com/office/drawing/2014/main" id="{00000000-0008-0000-0300-000048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1" name="TextBox 3400">
          <a:extLst>
            <a:ext uri="{FF2B5EF4-FFF2-40B4-BE49-F238E27FC236}">
              <a16:creationId xmlns:a16="http://schemas.microsoft.com/office/drawing/2014/main" id="{00000000-0008-0000-0300-000049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2" name="TextBox 3401">
          <a:extLst>
            <a:ext uri="{FF2B5EF4-FFF2-40B4-BE49-F238E27FC236}">
              <a16:creationId xmlns:a16="http://schemas.microsoft.com/office/drawing/2014/main" id="{00000000-0008-0000-0300-00004A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3" name="TextBox 3402">
          <a:extLst>
            <a:ext uri="{FF2B5EF4-FFF2-40B4-BE49-F238E27FC236}">
              <a16:creationId xmlns:a16="http://schemas.microsoft.com/office/drawing/2014/main" id="{00000000-0008-0000-0300-00004B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4" name="TextBox 3403">
          <a:extLst>
            <a:ext uri="{FF2B5EF4-FFF2-40B4-BE49-F238E27FC236}">
              <a16:creationId xmlns:a16="http://schemas.microsoft.com/office/drawing/2014/main" id="{00000000-0008-0000-0300-00004C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5" name="TextBox 3404">
          <a:extLst>
            <a:ext uri="{FF2B5EF4-FFF2-40B4-BE49-F238E27FC236}">
              <a16:creationId xmlns:a16="http://schemas.microsoft.com/office/drawing/2014/main" id="{00000000-0008-0000-0300-00004D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6" name="TextBox 3405">
          <a:extLst>
            <a:ext uri="{FF2B5EF4-FFF2-40B4-BE49-F238E27FC236}">
              <a16:creationId xmlns:a16="http://schemas.microsoft.com/office/drawing/2014/main" id="{00000000-0008-0000-0300-00004E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7" name="TextBox 3406">
          <a:extLst>
            <a:ext uri="{FF2B5EF4-FFF2-40B4-BE49-F238E27FC236}">
              <a16:creationId xmlns:a16="http://schemas.microsoft.com/office/drawing/2014/main" id="{00000000-0008-0000-0300-00004F0D0000}"/>
            </a:ext>
          </a:extLst>
        </xdr:cNvPr>
        <xdr:cNvSpPr txBox="1"/>
      </xdr:nvSpPr>
      <xdr:spPr>
        <a:xfrm>
          <a:off x="6353175"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8" name="TextBox 3407">
          <a:extLst>
            <a:ext uri="{FF2B5EF4-FFF2-40B4-BE49-F238E27FC236}">
              <a16:creationId xmlns:a16="http://schemas.microsoft.com/office/drawing/2014/main" id="{00000000-0008-0000-0300-000050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9" name="TextBox 3408">
          <a:extLst>
            <a:ext uri="{FF2B5EF4-FFF2-40B4-BE49-F238E27FC236}">
              <a16:creationId xmlns:a16="http://schemas.microsoft.com/office/drawing/2014/main" id="{00000000-0008-0000-0300-000051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0" name="TextBox 3409">
          <a:extLst>
            <a:ext uri="{FF2B5EF4-FFF2-40B4-BE49-F238E27FC236}">
              <a16:creationId xmlns:a16="http://schemas.microsoft.com/office/drawing/2014/main" id="{00000000-0008-0000-0300-000052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1" name="TextBox 3410">
          <a:extLst>
            <a:ext uri="{FF2B5EF4-FFF2-40B4-BE49-F238E27FC236}">
              <a16:creationId xmlns:a16="http://schemas.microsoft.com/office/drawing/2014/main" id="{00000000-0008-0000-0300-000053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2" name="TextBox 3411">
          <a:extLst>
            <a:ext uri="{FF2B5EF4-FFF2-40B4-BE49-F238E27FC236}">
              <a16:creationId xmlns:a16="http://schemas.microsoft.com/office/drawing/2014/main" id="{00000000-0008-0000-0300-000054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3" name="TextBox 3412">
          <a:extLst>
            <a:ext uri="{FF2B5EF4-FFF2-40B4-BE49-F238E27FC236}">
              <a16:creationId xmlns:a16="http://schemas.microsoft.com/office/drawing/2014/main" id="{00000000-0008-0000-0300-000055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4" name="TextBox 3413">
          <a:extLst>
            <a:ext uri="{FF2B5EF4-FFF2-40B4-BE49-F238E27FC236}">
              <a16:creationId xmlns:a16="http://schemas.microsoft.com/office/drawing/2014/main" id="{00000000-0008-0000-0300-000056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5" name="TextBox 3414">
          <a:extLst>
            <a:ext uri="{FF2B5EF4-FFF2-40B4-BE49-F238E27FC236}">
              <a16:creationId xmlns:a16="http://schemas.microsoft.com/office/drawing/2014/main" id="{00000000-0008-0000-0300-000057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6" name="TextBox 3415">
          <a:extLst>
            <a:ext uri="{FF2B5EF4-FFF2-40B4-BE49-F238E27FC236}">
              <a16:creationId xmlns:a16="http://schemas.microsoft.com/office/drawing/2014/main" id="{00000000-0008-0000-0300-000058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7" name="TextBox 3416">
          <a:extLst>
            <a:ext uri="{FF2B5EF4-FFF2-40B4-BE49-F238E27FC236}">
              <a16:creationId xmlns:a16="http://schemas.microsoft.com/office/drawing/2014/main" id="{00000000-0008-0000-0300-000059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8" name="TextBox 3417">
          <a:extLst>
            <a:ext uri="{FF2B5EF4-FFF2-40B4-BE49-F238E27FC236}">
              <a16:creationId xmlns:a16="http://schemas.microsoft.com/office/drawing/2014/main" id="{00000000-0008-0000-0300-00005A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9" name="TextBox 3418">
          <a:extLst>
            <a:ext uri="{FF2B5EF4-FFF2-40B4-BE49-F238E27FC236}">
              <a16:creationId xmlns:a16="http://schemas.microsoft.com/office/drawing/2014/main" id="{00000000-0008-0000-0300-00005B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0" name="TextBox 3419">
          <a:extLst>
            <a:ext uri="{FF2B5EF4-FFF2-40B4-BE49-F238E27FC236}">
              <a16:creationId xmlns:a16="http://schemas.microsoft.com/office/drawing/2014/main" id="{00000000-0008-0000-0300-00005C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1" name="TextBox 3420">
          <a:extLst>
            <a:ext uri="{FF2B5EF4-FFF2-40B4-BE49-F238E27FC236}">
              <a16:creationId xmlns:a16="http://schemas.microsoft.com/office/drawing/2014/main" id="{00000000-0008-0000-0300-00005D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2" name="TextBox 3421">
          <a:extLst>
            <a:ext uri="{FF2B5EF4-FFF2-40B4-BE49-F238E27FC236}">
              <a16:creationId xmlns:a16="http://schemas.microsoft.com/office/drawing/2014/main" id="{00000000-0008-0000-0300-00005E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3" name="TextBox 3422">
          <a:extLst>
            <a:ext uri="{FF2B5EF4-FFF2-40B4-BE49-F238E27FC236}">
              <a16:creationId xmlns:a16="http://schemas.microsoft.com/office/drawing/2014/main" id="{00000000-0008-0000-0300-00005F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4" name="TextBox 3423">
          <a:extLst>
            <a:ext uri="{FF2B5EF4-FFF2-40B4-BE49-F238E27FC236}">
              <a16:creationId xmlns:a16="http://schemas.microsoft.com/office/drawing/2014/main" id="{00000000-0008-0000-0300-000060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5" name="TextBox 3424">
          <a:extLst>
            <a:ext uri="{FF2B5EF4-FFF2-40B4-BE49-F238E27FC236}">
              <a16:creationId xmlns:a16="http://schemas.microsoft.com/office/drawing/2014/main" id="{00000000-0008-0000-0300-000061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6" name="TextBox 3425">
          <a:extLst>
            <a:ext uri="{FF2B5EF4-FFF2-40B4-BE49-F238E27FC236}">
              <a16:creationId xmlns:a16="http://schemas.microsoft.com/office/drawing/2014/main" id="{00000000-0008-0000-0300-000062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7" name="TextBox 3426">
          <a:extLst>
            <a:ext uri="{FF2B5EF4-FFF2-40B4-BE49-F238E27FC236}">
              <a16:creationId xmlns:a16="http://schemas.microsoft.com/office/drawing/2014/main" id="{00000000-0008-0000-0300-000063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8" name="TextBox 3427">
          <a:extLst>
            <a:ext uri="{FF2B5EF4-FFF2-40B4-BE49-F238E27FC236}">
              <a16:creationId xmlns:a16="http://schemas.microsoft.com/office/drawing/2014/main" id="{00000000-0008-0000-0300-000064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9" name="TextBox 3428">
          <a:extLst>
            <a:ext uri="{FF2B5EF4-FFF2-40B4-BE49-F238E27FC236}">
              <a16:creationId xmlns:a16="http://schemas.microsoft.com/office/drawing/2014/main" id="{00000000-0008-0000-0300-000065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0" name="TextBox 3429">
          <a:extLst>
            <a:ext uri="{FF2B5EF4-FFF2-40B4-BE49-F238E27FC236}">
              <a16:creationId xmlns:a16="http://schemas.microsoft.com/office/drawing/2014/main" id="{00000000-0008-0000-0300-000066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1" name="TextBox 3430">
          <a:extLst>
            <a:ext uri="{FF2B5EF4-FFF2-40B4-BE49-F238E27FC236}">
              <a16:creationId xmlns:a16="http://schemas.microsoft.com/office/drawing/2014/main" id="{00000000-0008-0000-0300-000067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2" name="TextBox 3431">
          <a:extLst>
            <a:ext uri="{FF2B5EF4-FFF2-40B4-BE49-F238E27FC236}">
              <a16:creationId xmlns:a16="http://schemas.microsoft.com/office/drawing/2014/main" id="{00000000-0008-0000-0300-000068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3" name="TextBox 3432">
          <a:extLst>
            <a:ext uri="{FF2B5EF4-FFF2-40B4-BE49-F238E27FC236}">
              <a16:creationId xmlns:a16="http://schemas.microsoft.com/office/drawing/2014/main" id="{00000000-0008-0000-0300-000069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4" name="TextBox 3433">
          <a:extLst>
            <a:ext uri="{FF2B5EF4-FFF2-40B4-BE49-F238E27FC236}">
              <a16:creationId xmlns:a16="http://schemas.microsoft.com/office/drawing/2014/main" id="{00000000-0008-0000-0300-00006A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5" name="TextBox 3434">
          <a:extLst>
            <a:ext uri="{FF2B5EF4-FFF2-40B4-BE49-F238E27FC236}">
              <a16:creationId xmlns:a16="http://schemas.microsoft.com/office/drawing/2014/main" id="{00000000-0008-0000-0300-00006B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6" name="TextBox 3435">
          <a:extLst>
            <a:ext uri="{FF2B5EF4-FFF2-40B4-BE49-F238E27FC236}">
              <a16:creationId xmlns:a16="http://schemas.microsoft.com/office/drawing/2014/main" id="{00000000-0008-0000-0300-00006C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7" name="TextBox 3436">
          <a:extLst>
            <a:ext uri="{FF2B5EF4-FFF2-40B4-BE49-F238E27FC236}">
              <a16:creationId xmlns:a16="http://schemas.microsoft.com/office/drawing/2014/main" id="{00000000-0008-0000-0300-00006D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8" name="TextBox 3437">
          <a:extLst>
            <a:ext uri="{FF2B5EF4-FFF2-40B4-BE49-F238E27FC236}">
              <a16:creationId xmlns:a16="http://schemas.microsoft.com/office/drawing/2014/main" id="{00000000-0008-0000-0300-00006E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9" name="TextBox 3438">
          <a:extLst>
            <a:ext uri="{FF2B5EF4-FFF2-40B4-BE49-F238E27FC236}">
              <a16:creationId xmlns:a16="http://schemas.microsoft.com/office/drawing/2014/main" id="{00000000-0008-0000-0300-00006F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0" name="TextBox 3439">
          <a:extLst>
            <a:ext uri="{FF2B5EF4-FFF2-40B4-BE49-F238E27FC236}">
              <a16:creationId xmlns:a16="http://schemas.microsoft.com/office/drawing/2014/main" id="{00000000-0008-0000-0300-000070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1" name="TextBox 3440">
          <a:extLst>
            <a:ext uri="{FF2B5EF4-FFF2-40B4-BE49-F238E27FC236}">
              <a16:creationId xmlns:a16="http://schemas.microsoft.com/office/drawing/2014/main" id="{00000000-0008-0000-0300-000071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2" name="TextBox 3441">
          <a:extLst>
            <a:ext uri="{FF2B5EF4-FFF2-40B4-BE49-F238E27FC236}">
              <a16:creationId xmlns:a16="http://schemas.microsoft.com/office/drawing/2014/main" id="{00000000-0008-0000-0300-000072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3" name="TextBox 3442">
          <a:extLst>
            <a:ext uri="{FF2B5EF4-FFF2-40B4-BE49-F238E27FC236}">
              <a16:creationId xmlns:a16="http://schemas.microsoft.com/office/drawing/2014/main" id="{00000000-0008-0000-0300-0000730D0000}"/>
            </a:ext>
          </a:extLst>
        </xdr:cNvPr>
        <xdr:cNvSpPr txBox="1"/>
      </xdr:nvSpPr>
      <xdr:spPr>
        <a:xfrm>
          <a:off x="6353175" y="518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4" name="TextBox 3443">
          <a:extLst>
            <a:ext uri="{FF2B5EF4-FFF2-40B4-BE49-F238E27FC236}">
              <a16:creationId xmlns:a16="http://schemas.microsoft.com/office/drawing/2014/main" id="{00000000-0008-0000-0300-000074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5" name="TextBox 3444">
          <a:extLst>
            <a:ext uri="{FF2B5EF4-FFF2-40B4-BE49-F238E27FC236}">
              <a16:creationId xmlns:a16="http://schemas.microsoft.com/office/drawing/2014/main" id="{00000000-0008-0000-0300-000075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6" name="TextBox 3445">
          <a:extLst>
            <a:ext uri="{FF2B5EF4-FFF2-40B4-BE49-F238E27FC236}">
              <a16:creationId xmlns:a16="http://schemas.microsoft.com/office/drawing/2014/main" id="{00000000-0008-0000-0300-000076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7" name="TextBox 3446">
          <a:extLst>
            <a:ext uri="{FF2B5EF4-FFF2-40B4-BE49-F238E27FC236}">
              <a16:creationId xmlns:a16="http://schemas.microsoft.com/office/drawing/2014/main" id="{00000000-0008-0000-0300-000077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8" name="TextBox 3447">
          <a:extLst>
            <a:ext uri="{FF2B5EF4-FFF2-40B4-BE49-F238E27FC236}">
              <a16:creationId xmlns:a16="http://schemas.microsoft.com/office/drawing/2014/main" id="{00000000-0008-0000-0300-000078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9" name="TextBox 3448">
          <a:extLst>
            <a:ext uri="{FF2B5EF4-FFF2-40B4-BE49-F238E27FC236}">
              <a16:creationId xmlns:a16="http://schemas.microsoft.com/office/drawing/2014/main" id="{00000000-0008-0000-0300-000079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0" name="TextBox 3449">
          <a:extLst>
            <a:ext uri="{FF2B5EF4-FFF2-40B4-BE49-F238E27FC236}">
              <a16:creationId xmlns:a16="http://schemas.microsoft.com/office/drawing/2014/main" id="{00000000-0008-0000-0300-00007A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1" name="TextBox 3450">
          <a:extLst>
            <a:ext uri="{FF2B5EF4-FFF2-40B4-BE49-F238E27FC236}">
              <a16:creationId xmlns:a16="http://schemas.microsoft.com/office/drawing/2014/main" id="{00000000-0008-0000-0300-00007B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2" name="TextBox 3451">
          <a:extLst>
            <a:ext uri="{FF2B5EF4-FFF2-40B4-BE49-F238E27FC236}">
              <a16:creationId xmlns:a16="http://schemas.microsoft.com/office/drawing/2014/main" id="{00000000-0008-0000-0300-00007C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3" name="TextBox 3452">
          <a:extLst>
            <a:ext uri="{FF2B5EF4-FFF2-40B4-BE49-F238E27FC236}">
              <a16:creationId xmlns:a16="http://schemas.microsoft.com/office/drawing/2014/main" id="{00000000-0008-0000-0300-00007D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4" name="TextBox 3453">
          <a:extLst>
            <a:ext uri="{FF2B5EF4-FFF2-40B4-BE49-F238E27FC236}">
              <a16:creationId xmlns:a16="http://schemas.microsoft.com/office/drawing/2014/main" id="{00000000-0008-0000-0300-00007E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5" name="TextBox 3454">
          <a:extLst>
            <a:ext uri="{FF2B5EF4-FFF2-40B4-BE49-F238E27FC236}">
              <a16:creationId xmlns:a16="http://schemas.microsoft.com/office/drawing/2014/main" id="{00000000-0008-0000-0300-00007F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6" name="TextBox 3455">
          <a:extLst>
            <a:ext uri="{FF2B5EF4-FFF2-40B4-BE49-F238E27FC236}">
              <a16:creationId xmlns:a16="http://schemas.microsoft.com/office/drawing/2014/main" id="{00000000-0008-0000-0300-000080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7" name="TextBox 3456">
          <a:extLst>
            <a:ext uri="{FF2B5EF4-FFF2-40B4-BE49-F238E27FC236}">
              <a16:creationId xmlns:a16="http://schemas.microsoft.com/office/drawing/2014/main" id="{00000000-0008-0000-0300-000081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8" name="TextBox 3457">
          <a:extLst>
            <a:ext uri="{FF2B5EF4-FFF2-40B4-BE49-F238E27FC236}">
              <a16:creationId xmlns:a16="http://schemas.microsoft.com/office/drawing/2014/main" id="{00000000-0008-0000-0300-000082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9" name="TextBox 3458">
          <a:extLst>
            <a:ext uri="{FF2B5EF4-FFF2-40B4-BE49-F238E27FC236}">
              <a16:creationId xmlns:a16="http://schemas.microsoft.com/office/drawing/2014/main" id="{00000000-0008-0000-0300-000083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0" name="TextBox 3459">
          <a:extLst>
            <a:ext uri="{FF2B5EF4-FFF2-40B4-BE49-F238E27FC236}">
              <a16:creationId xmlns:a16="http://schemas.microsoft.com/office/drawing/2014/main" id="{00000000-0008-0000-0300-000084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1" name="TextBox 3460">
          <a:extLst>
            <a:ext uri="{FF2B5EF4-FFF2-40B4-BE49-F238E27FC236}">
              <a16:creationId xmlns:a16="http://schemas.microsoft.com/office/drawing/2014/main" id="{00000000-0008-0000-0300-000085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2" name="TextBox 3461">
          <a:extLst>
            <a:ext uri="{FF2B5EF4-FFF2-40B4-BE49-F238E27FC236}">
              <a16:creationId xmlns:a16="http://schemas.microsoft.com/office/drawing/2014/main" id="{00000000-0008-0000-0300-000086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3" name="TextBox 3462">
          <a:extLst>
            <a:ext uri="{FF2B5EF4-FFF2-40B4-BE49-F238E27FC236}">
              <a16:creationId xmlns:a16="http://schemas.microsoft.com/office/drawing/2014/main" id="{00000000-0008-0000-0300-000087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4" name="TextBox 3463">
          <a:extLst>
            <a:ext uri="{FF2B5EF4-FFF2-40B4-BE49-F238E27FC236}">
              <a16:creationId xmlns:a16="http://schemas.microsoft.com/office/drawing/2014/main" id="{00000000-0008-0000-0300-000088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5" name="TextBox 3464">
          <a:extLst>
            <a:ext uri="{FF2B5EF4-FFF2-40B4-BE49-F238E27FC236}">
              <a16:creationId xmlns:a16="http://schemas.microsoft.com/office/drawing/2014/main" id="{00000000-0008-0000-0300-000089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6" name="TextBox 3465">
          <a:extLst>
            <a:ext uri="{FF2B5EF4-FFF2-40B4-BE49-F238E27FC236}">
              <a16:creationId xmlns:a16="http://schemas.microsoft.com/office/drawing/2014/main" id="{00000000-0008-0000-0300-00008A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7" name="TextBox 3466">
          <a:extLst>
            <a:ext uri="{FF2B5EF4-FFF2-40B4-BE49-F238E27FC236}">
              <a16:creationId xmlns:a16="http://schemas.microsoft.com/office/drawing/2014/main" id="{00000000-0008-0000-0300-00008B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8" name="TextBox 3467">
          <a:extLst>
            <a:ext uri="{FF2B5EF4-FFF2-40B4-BE49-F238E27FC236}">
              <a16:creationId xmlns:a16="http://schemas.microsoft.com/office/drawing/2014/main" id="{00000000-0008-0000-0300-00008C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9" name="TextBox 3468">
          <a:extLst>
            <a:ext uri="{FF2B5EF4-FFF2-40B4-BE49-F238E27FC236}">
              <a16:creationId xmlns:a16="http://schemas.microsoft.com/office/drawing/2014/main" id="{00000000-0008-0000-0300-00008D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0" name="TextBox 3469">
          <a:extLst>
            <a:ext uri="{FF2B5EF4-FFF2-40B4-BE49-F238E27FC236}">
              <a16:creationId xmlns:a16="http://schemas.microsoft.com/office/drawing/2014/main" id="{00000000-0008-0000-0300-00008E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1" name="TextBox 3470">
          <a:extLst>
            <a:ext uri="{FF2B5EF4-FFF2-40B4-BE49-F238E27FC236}">
              <a16:creationId xmlns:a16="http://schemas.microsoft.com/office/drawing/2014/main" id="{00000000-0008-0000-0300-00008F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2" name="TextBox 3471">
          <a:extLst>
            <a:ext uri="{FF2B5EF4-FFF2-40B4-BE49-F238E27FC236}">
              <a16:creationId xmlns:a16="http://schemas.microsoft.com/office/drawing/2014/main" id="{00000000-0008-0000-0300-000090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3" name="TextBox 3472">
          <a:extLst>
            <a:ext uri="{FF2B5EF4-FFF2-40B4-BE49-F238E27FC236}">
              <a16:creationId xmlns:a16="http://schemas.microsoft.com/office/drawing/2014/main" id="{00000000-0008-0000-0300-000091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4" name="TextBox 3473">
          <a:extLst>
            <a:ext uri="{FF2B5EF4-FFF2-40B4-BE49-F238E27FC236}">
              <a16:creationId xmlns:a16="http://schemas.microsoft.com/office/drawing/2014/main" id="{00000000-0008-0000-0300-000092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5" name="TextBox 3474">
          <a:extLst>
            <a:ext uri="{FF2B5EF4-FFF2-40B4-BE49-F238E27FC236}">
              <a16:creationId xmlns:a16="http://schemas.microsoft.com/office/drawing/2014/main" id="{00000000-0008-0000-0300-000093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6" name="TextBox 3475">
          <a:extLst>
            <a:ext uri="{FF2B5EF4-FFF2-40B4-BE49-F238E27FC236}">
              <a16:creationId xmlns:a16="http://schemas.microsoft.com/office/drawing/2014/main" id="{00000000-0008-0000-0300-000094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7" name="TextBox 3476">
          <a:extLst>
            <a:ext uri="{FF2B5EF4-FFF2-40B4-BE49-F238E27FC236}">
              <a16:creationId xmlns:a16="http://schemas.microsoft.com/office/drawing/2014/main" id="{00000000-0008-0000-0300-000095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8" name="TextBox 3477">
          <a:extLst>
            <a:ext uri="{FF2B5EF4-FFF2-40B4-BE49-F238E27FC236}">
              <a16:creationId xmlns:a16="http://schemas.microsoft.com/office/drawing/2014/main" id="{00000000-0008-0000-0300-000096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9" name="TextBox 3478">
          <a:extLst>
            <a:ext uri="{FF2B5EF4-FFF2-40B4-BE49-F238E27FC236}">
              <a16:creationId xmlns:a16="http://schemas.microsoft.com/office/drawing/2014/main" id="{00000000-0008-0000-0300-0000970D0000}"/>
            </a:ext>
          </a:extLst>
        </xdr:cNvPr>
        <xdr:cNvSpPr txBox="1"/>
      </xdr:nvSpPr>
      <xdr:spPr>
        <a:xfrm>
          <a:off x="6353175"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0" name="TextBox 3479">
          <a:extLst>
            <a:ext uri="{FF2B5EF4-FFF2-40B4-BE49-F238E27FC236}">
              <a16:creationId xmlns:a16="http://schemas.microsoft.com/office/drawing/2014/main" id="{00000000-0008-0000-0300-000098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1" name="TextBox 3480">
          <a:extLst>
            <a:ext uri="{FF2B5EF4-FFF2-40B4-BE49-F238E27FC236}">
              <a16:creationId xmlns:a16="http://schemas.microsoft.com/office/drawing/2014/main" id="{00000000-0008-0000-0300-000099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2" name="TextBox 3481">
          <a:extLst>
            <a:ext uri="{FF2B5EF4-FFF2-40B4-BE49-F238E27FC236}">
              <a16:creationId xmlns:a16="http://schemas.microsoft.com/office/drawing/2014/main" id="{00000000-0008-0000-0300-00009A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3" name="TextBox 3482">
          <a:extLst>
            <a:ext uri="{FF2B5EF4-FFF2-40B4-BE49-F238E27FC236}">
              <a16:creationId xmlns:a16="http://schemas.microsoft.com/office/drawing/2014/main" id="{00000000-0008-0000-0300-00009B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4" name="TextBox 3483">
          <a:extLst>
            <a:ext uri="{FF2B5EF4-FFF2-40B4-BE49-F238E27FC236}">
              <a16:creationId xmlns:a16="http://schemas.microsoft.com/office/drawing/2014/main" id="{00000000-0008-0000-0300-00009C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5" name="TextBox 3484">
          <a:extLst>
            <a:ext uri="{FF2B5EF4-FFF2-40B4-BE49-F238E27FC236}">
              <a16:creationId xmlns:a16="http://schemas.microsoft.com/office/drawing/2014/main" id="{00000000-0008-0000-0300-00009D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6" name="TextBox 3485">
          <a:extLst>
            <a:ext uri="{FF2B5EF4-FFF2-40B4-BE49-F238E27FC236}">
              <a16:creationId xmlns:a16="http://schemas.microsoft.com/office/drawing/2014/main" id="{00000000-0008-0000-0300-00009E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7" name="TextBox 3486">
          <a:extLst>
            <a:ext uri="{FF2B5EF4-FFF2-40B4-BE49-F238E27FC236}">
              <a16:creationId xmlns:a16="http://schemas.microsoft.com/office/drawing/2014/main" id="{00000000-0008-0000-0300-00009F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8" name="TextBox 3487">
          <a:extLst>
            <a:ext uri="{FF2B5EF4-FFF2-40B4-BE49-F238E27FC236}">
              <a16:creationId xmlns:a16="http://schemas.microsoft.com/office/drawing/2014/main" id="{00000000-0008-0000-0300-0000A0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9" name="TextBox 3488">
          <a:extLst>
            <a:ext uri="{FF2B5EF4-FFF2-40B4-BE49-F238E27FC236}">
              <a16:creationId xmlns:a16="http://schemas.microsoft.com/office/drawing/2014/main" id="{00000000-0008-0000-0300-0000A1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0" name="TextBox 3489">
          <a:extLst>
            <a:ext uri="{FF2B5EF4-FFF2-40B4-BE49-F238E27FC236}">
              <a16:creationId xmlns:a16="http://schemas.microsoft.com/office/drawing/2014/main" id="{00000000-0008-0000-0300-0000A2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1" name="TextBox 3490">
          <a:extLst>
            <a:ext uri="{FF2B5EF4-FFF2-40B4-BE49-F238E27FC236}">
              <a16:creationId xmlns:a16="http://schemas.microsoft.com/office/drawing/2014/main" id="{00000000-0008-0000-0300-0000A3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2" name="TextBox 3491">
          <a:extLst>
            <a:ext uri="{FF2B5EF4-FFF2-40B4-BE49-F238E27FC236}">
              <a16:creationId xmlns:a16="http://schemas.microsoft.com/office/drawing/2014/main" id="{00000000-0008-0000-0300-0000A4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3" name="TextBox 3492">
          <a:extLst>
            <a:ext uri="{FF2B5EF4-FFF2-40B4-BE49-F238E27FC236}">
              <a16:creationId xmlns:a16="http://schemas.microsoft.com/office/drawing/2014/main" id="{00000000-0008-0000-0300-0000A5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4" name="TextBox 3493">
          <a:extLst>
            <a:ext uri="{FF2B5EF4-FFF2-40B4-BE49-F238E27FC236}">
              <a16:creationId xmlns:a16="http://schemas.microsoft.com/office/drawing/2014/main" id="{00000000-0008-0000-0300-0000A6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5" name="TextBox 3494">
          <a:extLst>
            <a:ext uri="{FF2B5EF4-FFF2-40B4-BE49-F238E27FC236}">
              <a16:creationId xmlns:a16="http://schemas.microsoft.com/office/drawing/2014/main" id="{00000000-0008-0000-0300-0000A7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6" name="TextBox 3495">
          <a:extLst>
            <a:ext uri="{FF2B5EF4-FFF2-40B4-BE49-F238E27FC236}">
              <a16:creationId xmlns:a16="http://schemas.microsoft.com/office/drawing/2014/main" id="{00000000-0008-0000-0300-0000A8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7" name="TextBox 3496">
          <a:extLst>
            <a:ext uri="{FF2B5EF4-FFF2-40B4-BE49-F238E27FC236}">
              <a16:creationId xmlns:a16="http://schemas.microsoft.com/office/drawing/2014/main" id="{00000000-0008-0000-0300-0000A9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8" name="TextBox 3497">
          <a:extLst>
            <a:ext uri="{FF2B5EF4-FFF2-40B4-BE49-F238E27FC236}">
              <a16:creationId xmlns:a16="http://schemas.microsoft.com/office/drawing/2014/main" id="{00000000-0008-0000-0300-0000AA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9" name="TextBox 3498">
          <a:extLst>
            <a:ext uri="{FF2B5EF4-FFF2-40B4-BE49-F238E27FC236}">
              <a16:creationId xmlns:a16="http://schemas.microsoft.com/office/drawing/2014/main" id="{00000000-0008-0000-0300-0000AB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0" name="TextBox 3499">
          <a:extLst>
            <a:ext uri="{FF2B5EF4-FFF2-40B4-BE49-F238E27FC236}">
              <a16:creationId xmlns:a16="http://schemas.microsoft.com/office/drawing/2014/main" id="{00000000-0008-0000-0300-0000AC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1" name="TextBox 3500">
          <a:extLst>
            <a:ext uri="{FF2B5EF4-FFF2-40B4-BE49-F238E27FC236}">
              <a16:creationId xmlns:a16="http://schemas.microsoft.com/office/drawing/2014/main" id="{00000000-0008-0000-0300-0000AD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2" name="TextBox 3501">
          <a:extLst>
            <a:ext uri="{FF2B5EF4-FFF2-40B4-BE49-F238E27FC236}">
              <a16:creationId xmlns:a16="http://schemas.microsoft.com/office/drawing/2014/main" id="{00000000-0008-0000-0300-0000AE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3" name="TextBox 3502">
          <a:extLst>
            <a:ext uri="{FF2B5EF4-FFF2-40B4-BE49-F238E27FC236}">
              <a16:creationId xmlns:a16="http://schemas.microsoft.com/office/drawing/2014/main" id="{00000000-0008-0000-0300-0000AF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4" name="TextBox 3503">
          <a:extLst>
            <a:ext uri="{FF2B5EF4-FFF2-40B4-BE49-F238E27FC236}">
              <a16:creationId xmlns:a16="http://schemas.microsoft.com/office/drawing/2014/main" id="{00000000-0008-0000-0300-0000B0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5" name="TextBox 3504">
          <a:extLst>
            <a:ext uri="{FF2B5EF4-FFF2-40B4-BE49-F238E27FC236}">
              <a16:creationId xmlns:a16="http://schemas.microsoft.com/office/drawing/2014/main" id="{00000000-0008-0000-0300-0000B1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6" name="TextBox 3505">
          <a:extLst>
            <a:ext uri="{FF2B5EF4-FFF2-40B4-BE49-F238E27FC236}">
              <a16:creationId xmlns:a16="http://schemas.microsoft.com/office/drawing/2014/main" id="{00000000-0008-0000-0300-0000B2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7" name="TextBox 3506">
          <a:extLst>
            <a:ext uri="{FF2B5EF4-FFF2-40B4-BE49-F238E27FC236}">
              <a16:creationId xmlns:a16="http://schemas.microsoft.com/office/drawing/2014/main" id="{00000000-0008-0000-0300-0000B3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8" name="TextBox 3507">
          <a:extLst>
            <a:ext uri="{FF2B5EF4-FFF2-40B4-BE49-F238E27FC236}">
              <a16:creationId xmlns:a16="http://schemas.microsoft.com/office/drawing/2014/main" id="{00000000-0008-0000-0300-0000B4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9" name="TextBox 3508">
          <a:extLst>
            <a:ext uri="{FF2B5EF4-FFF2-40B4-BE49-F238E27FC236}">
              <a16:creationId xmlns:a16="http://schemas.microsoft.com/office/drawing/2014/main" id="{00000000-0008-0000-0300-0000B5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0" name="TextBox 3509">
          <a:extLst>
            <a:ext uri="{FF2B5EF4-FFF2-40B4-BE49-F238E27FC236}">
              <a16:creationId xmlns:a16="http://schemas.microsoft.com/office/drawing/2014/main" id="{00000000-0008-0000-0300-0000B6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1" name="TextBox 3510">
          <a:extLst>
            <a:ext uri="{FF2B5EF4-FFF2-40B4-BE49-F238E27FC236}">
              <a16:creationId xmlns:a16="http://schemas.microsoft.com/office/drawing/2014/main" id="{00000000-0008-0000-0300-0000B7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2" name="TextBox 3511">
          <a:extLst>
            <a:ext uri="{FF2B5EF4-FFF2-40B4-BE49-F238E27FC236}">
              <a16:creationId xmlns:a16="http://schemas.microsoft.com/office/drawing/2014/main" id="{00000000-0008-0000-0300-0000B8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3" name="TextBox 3512">
          <a:extLst>
            <a:ext uri="{FF2B5EF4-FFF2-40B4-BE49-F238E27FC236}">
              <a16:creationId xmlns:a16="http://schemas.microsoft.com/office/drawing/2014/main" id="{00000000-0008-0000-0300-0000B9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4" name="TextBox 3513">
          <a:extLst>
            <a:ext uri="{FF2B5EF4-FFF2-40B4-BE49-F238E27FC236}">
              <a16:creationId xmlns:a16="http://schemas.microsoft.com/office/drawing/2014/main" id="{00000000-0008-0000-0300-0000BA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5" name="TextBox 3514">
          <a:extLst>
            <a:ext uri="{FF2B5EF4-FFF2-40B4-BE49-F238E27FC236}">
              <a16:creationId xmlns:a16="http://schemas.microsoft.com/office/drawing/2014/main" id="{00000000-0008-0000-0300-0000BB0D0000}"/>
            </a:ext>
          </a:extLst>
        </xdr:cNvPr>
        <xdr:cNvSpPr txBox="1"/>
      </xdr:nvSpPr>
      <xdr:spPr>
        <a:xfrm>
          <a:off x="6353175" y="5225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6" name="TextBox 3515">
          <a:extLst>
            <a:ext uri="{FF2B5EF4-FFF2-40B4-BE49-F238E27FC236}">
              <a16:creationId xmlns:a16="http://schemas.microsoft.com/office/drawing/2014/main" id="{00000000-0008-0000-0300-0000BC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7" name="TextBox 3516">
          <a:extLst>
            <a:ext uri="{FF2B5EF4-FFF2-40B4-BE49-F238E27FC236}">
              <a16:creationId xmlns:a16="http://schemas.microsoft.com/office/drawing/2014/main" id="{00000000-0008-0000-0300-0000BD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8" name="TextBox 3517">
          <a:extLst>
            <a:ext uri="{FF2B5EF4-FFF2-40B4-BE49-F238E27FC236}">
              <a16:creationId xmlns:a16="http://schemas.microsoft.com/office/drawing/2014/main" id="{00000000-0008-0000-0300-0000BE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9" name="TextBox 3518">
          <a:extLst>
            <a:ext uri="{FF2B5EF4-FFF2-40B4-BE49-F238E27FC236}">
              <a16:creationId xmlns:a16="http://schemas.microsoft.com/office/drawing/2014/main" id="{00000000-0008-0000-0300-0000BF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0" name="TextBox 3519">
          <a:extLst>
            <a:ext uri="{FF2B5EF4-FFF2-40B4-BE49-F238E27FC236}">
              <a16:creationId xmlns:a16="http://schemas.microsoft.com/office/drawing/2014/main" id="{00000000-0008-0000-0300-0000C0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1" name="TextBox 3520">
          <a:extLst>
            <a:ext uri="{FF2B5EF4-FFF2-40B4-BE49-F238E27FC236}">
              <a16:creationId xmlns:a16="http://schemas.microsoft.com/office/drawing/2014/main" id="{00000000-0008-0000-0300-0000C1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2" name="TextBox 3521">
          <a:extLst>
            <a:ext uri="{FF2B5EF4-FFF2-40B4-BE49-F238E27FC236}">
              <a16:creationId xmlns:a16="http://schemas.microsoft.com/office/drawing/2014/main" id="{00000000-0008-0000-0300-0000C2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3" name="TextBox 3522">
          <a:extLst>
            <a:ext uri="{FF2B5EF4-FFF2-40B4-BE49-F238E27FC236}">
              <a16:creationId xmlns:a16="http://schemas.microsoft.com/office/drawing/2014/main" id="{00000000-0008-0000-0300-0000C3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4" name="TextBox 3523">
          <a:extLst>
            <a:ext uri="{FF2B5EF4-FFF2-40B4-BE49-F238E27FC236}">
              <a16:creationId xmlns:a16="http://schemas.microsoft.com/office/drawing/2014/main" id="{00000000-0008-0000-0300-0000C4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5" name="TextBox 3524">
          <a:extLst>
            <a:ext uri="{FF2B5EF4-FFF2-40B4-BE49-F238E27FC236}">
              <a16:creationId xmlns:a16="http://schemas.microsoft.com/office/drawing/2014/main" id="{00000000-0008-0000-0300-0000C5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6" name="TextBox 3525">
          <a:extLst>
            <a:ext uri="{FF2B5EF4-FFF2-40B4-BE49-F238E27FC236}">
              <a16:creationId xmlns:a16="http://schemas.microsoft.com/office/drawing/2014/main" id="{00000000-0008-0000-0300-0000C6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7" name="TextBox 3526">
          <a:extLst>
            <a:ext uri="{FF2B5EF4-FFF2-40B4-BE49-F238E27FC236}">
              <a16:creationId xmlns:a16="http://schemas.microsoft.com/office/drawing/2014/main" id="{00000000-0008-0000-0300-0000C7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8" name="TextBox 3527">
          <a:extLst>
            <a:ext uri="{FF2B5EF4-FFF2-40B4-BE49-F238E27FC236}">
              <a16:creationId xmlns:a16="http://schemas.microsoft.com/office/drawing/2014/main" id="{00000000-0008-0000-0300-0000C8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9" name="TextBox 3528">
          <a:extLst>
            <a:ext uri="{FF2B5EF4-FFF2-40B4-BE49-F238E27FC236}">
              <a16:creationId xmlns:a16="http://schemas.microsoft.com/office/drawing/2014/main" id="{00000000-0008-0000-0300-0000C9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0" name="TextBox 3529">
          <a:extLst>
            <a:ext uri="{FF2B5EF4-FFF2-40B4-BE49-F238E27FC236}">
              <a16:creationId xmlns:a16="http://schemas.microsoft.com/office/drawing/2014/main" id="{00000000-0008-0000-0300-0000CA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1" name="TextBox 3530">
          <a:extLst>
            <a:ext uri="{FF2B5EF4-FFF2-40B4-BE49-F238E27FC236}">
              <a16:creationId xmlns:a16="http://schemas.microsoft.com/office/drawing/2014/main" id="{00000000-0008-0000-0300-0000CB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2" name="TextBox 3531">
          <a:extLst>
            <a:ext uri="{FF2B5EF4-FFF2-40B4-BE49-F238E27FC236}">
              <a16:creationId xmlns:a16="http://schemas.microsoft.com/office/drawing/2014/main" id="{00000000-0008-0000-0300-0000CC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3" name="TextBox 3532">
          <a:extLst>
            <a:ext uri="{FF2B5EF4-FFF2-40B4-BE49-F238E27FC236}">
              <a16:creationId xmlns:a16="http://schemas.microsoft.com/office/drawing/2014/main" id="{00000000-0008-0000-0300-0000CD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4" name="TextBox 3533">
          <a:extLst>
            <a:ext uri="{FF2B5EF4-FFF2-40B4-BE49-F238E27FC236}">
              <a16:creationId xmlns:a16="http://schemas.microsoft.com/office/drawing/2014/main" id="{00000000-0008-0000-0300-0000CE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5" name="TextBox 3534">
          <a:extLst>
            <a:ext uri="{FF2B5EF4-FFF2-40B4-BE49-F238E27FC236}">
              <a16:creationId xmlns:a16="http://schemas.microsoft.com/office/drawing/2014/main" id="{00000000-0008-0000-0300-0000CF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6" name="TextBox 3535">
          <a:extLst>
            <a:ext uri="{FF2B5EF4-FFF2-40B4-BE49-F238E27FC236}">
              <a16:creationId xmlns:a16="http://schemas.microsoft.com/office/drawing/2014/main" id="{00000000-0008-0000-0300-0000D0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7" name="TextBox 3536">
          <a:extLst>
            <a:ext uri="{FF2B5EF4-FFF2-40B4-BE49-F238E27FC236}">
              <a16:creationId xmlns:a16="http://schemas.microsoft.com/office/drawing/2014/main" id="{00000000-0008-0000-0300-0000D1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8" name="TextBox 3537">
          <a:extLst>
            <a:ext uri="{FF2B5EF4-FFF2-40B4-BE49-F238E27FC236}">
              <a16:creationId xmlns:a16="http://schemas.microsoft.com/office/drawing/2014/main" id="{00000000-0008-0000-0300-0000D2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9" name="TextBox 3538">
          <a:extLst>
            <a:ext uri="{FF2B5EF4-FFF2-40B4-BE49-F238E27FC236}">
              <a16:creationId xmlns:a16="http://schemas.microsoft.com/office/drawing/2014/main" id="{00000000-0008-0000-0300-0000D3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0" name="TextBox 3539">
          <a:extLst>
            <a:ext uri="{FF2B5EF4-FFF2-40B4-BE49-F238E27FC236}">
              <a16:creationId xmlns:a16="http://schemas.microsoft.com/office/drawing/2014/main" id="{00000000-0008-0000-0300-0000D4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1" name="TextBox 3540">
          <a:extLst>
            <a:ext uri="{FF2B5EF4-FFF2-40B4-BE49-F238E27FC236}">
              <a16:creationId xmlns:a16="http://schemas.microsoft.com/office/drawing/2014/main" id="{00000000-0008-0000-0300-0000D5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2" name="TextBox 3541">
          <a:extLst>
            <a:ext uri="{FF2B5EF4-FFF2-40B4-BE49-F238E27FC236}">
              <a16:creationId xmlns:a16="http://schemas.microsoft.com/office/drawing/2014/main" id="{00000000-0008-0000-0300-0000D6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3" name="TextBox 3542">
          <a:extLst>
            <a:ext uri="{FF2B5EF4-FFF2-40B4-BE49-F238E27FC236}">
              <a16:creationId xmlns:a16="http://schemas.microsoft.com/office/drawing/2014/main" id="{00000000-0008-0000-0300-0000D7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4" name="TextBox 3543">
          <a:extLst>
            <a:ext uri="{FF2B5EF4-FFF2-40B4-BE49-F238E27FC236}">
              <a16:creationId xmlns:a16="http://schemas.microsoft.com/office/drawing/2014/main" id="{00000000-0008-0000-0300-0000D8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5" name="TextBox 3544">
          <a:extLst>
            <a:ext uri="{FF2B5EF4-FFF2-40B4-BE49-F238E27FC236}">
              <a16:creationId xmlns:a16="http://schemas.microsoft.com/office/drawing/2014/main" id="{00000000-0008-0000-0300-0000D9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6" name="TextBox 3545">
          <a:extLst>
            <a:ext uri="{FF2B5EF4-FFF2-40B4-BE49-F238E27FC236}">
              <a16:creationId xmlns:a16="http://schemas.microsoft.com/office/drawing/2014/main" id="{00000000-0008-0000-0300-0000DA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7" name="TextBox 3546">
          <a:extLst>
            <a:ext uri="{FF2B5EF4-FFF2-40B4-BE49-F238E27FC236}">
              <a16:creationId xmlns:a16="http://schemas.microsoft.com/office/drawing/2014/main" id="{00000000-0008-0000-0300-0000DB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8" name="TextBox 3547">
          <a:extLst>
            <a:ext uri="{FF2B5EF4-FFF2-40B4-BE49-F238E27FC236}">
              <a16:creationId xmlns:a16="http://schemas.microsoft.com/office/drawing/2014/main" id="{00000000-0008-0000-0300-0000DC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9" name="TextBox 3548">
          <a:extLst>
            <a:ext uri="{FF2B5EF4-FFF2-40B4-BE49-F238E27FC236}">
              <a16:creationId xmlns:a16="http://schemas.microsoft.com/office/drawing/2014/main" id="{00000000-0008-0000-0300-0000DD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0" name="TextBox 3549">
          <a:extLst>
            <a:ext uri="{FF2B5EF4-FFF2-40B4-BE49-F238E27FC236}">
              <a16:creationId xmlns:a16="http://schemas.microsoft.com/office/drawing/2014/main" id="{00000000-0008-0000-0300-0000DE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1" name="TextBox 3550">
          <a:extLst>
            <a:ext uri="{FF2B5EF4-FFF2-40B4-BE49-F238E27FC236}">
              <a16:creationId xmlns:a16="http://schemas.microsoft.com/office/drawing/2014/main" id="{00000000-0008-0000-0300-0000DF0D0000}"/>
            </a:ext>
          </a:extLst>
        </xdr:cNvPr>
        <xdr:cNvSpPr txBox="1"/>
      </xdr:nvSpPr>
      <xdr:spPr>
        <a:xfrm>
          <a:off x="6353175" y="524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2" name="TextBox 3551">
          <a:extLst>
            <a:ext uri="{FF2B5EF4-FFF2-40B4-BE49-F238E27FC236}">
              <a16:creationId xmlns:a16="http://schemas.microsoft.com/office/drawing/2014/main" id="{00000000-0008-0000-0300-0000E0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3" name="TextBox 3552">
          <a:extLst>
            <a:ext uri="{FF2B5EF4-FFF2-40B4-BE49-F238E27FC236}">
              <a16:creationId xmlns:a16="http://schemas.microsoft.com/office/drawing/2014/main" id="{00000000-0008-0000-0300-0000E1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4" name="TextBox 3553">
          <a:extLst>
            <a:ext uri="{FF2B5EF4-FFF2-40B4-BE49-F238E27FC236}">
              <a16:creationId xmlns:a16="http://schemas.microsoft.com/office/drawing/2014/main" id="{00000000-0008-0000-0300-0000E2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5" name="TextBox 3554">
          <a:extLst>
            <a:ext uri="{FF2B5EF4-FFF2-40B4-BE49-F238E27FC236}">
              <a16:creationId xmlns:a16="http://schemas.microsoft.com/office/drawing/2014/main" id="{00000000-0008-0000-0300-0000E3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6" name="TextBox 3555">
          <a:extLst>
            <a:ext uri="{FF2B5EF4-FFF2-40B4-BE49-F238E27FC236}">
              <a16:creationId xmlns:a16="http://schemas.microsoft.com/office/drawing/2014/main" id="{00000000-0008-0000-0300-0000E4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7" name="TextBox 3556">
          <a:extLst>
            <a:ext uri="{FF2B5EF4-FFF2-40B4-BE49-F238E27FC236}">
              <a16:creationId xmlns:a16="http://schemas.microsoft.com/office/drawing/2014/main" id="{00000000-0008-0000-0300-0000E5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8" name="TextBox 3557">
          <a:extLst>
            <a:ext uri="{FF2B5EF4-FFF2-40B4-BE49-F238E27FC236}">
              <a16:creationId xmlns:a16="http://schemas.microsoft.com/office/drawing/2014/main" id="{00000000-0008-0000-0300-0000E6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9" name="TextBox 3558">
          <a:extLst>
            <a:ext uri="{FF2B5EF4-FFF2-40B4-BE49-F238E27FC236}">
              <a16:creationId xmlns:a16="http://schemas.microsoft.com/office/drawing/2014/main" id="{00000000-0008-0000-0300-0000E7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0" name="TextBox 3559">
          <a:extLst>
            <a:ext uri="{FF2B5EF4-FFF2-40B4-BE49-F238E27FC236}">
              <a16:creationId xmlns:a16="http://schemas.microsoft.com/office/drawing/2014/main" id="{00000000-0008-0000-0300-0000E8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1" name="TextBox 3560">
          <a:extLst>
            <a:ext uri="{FF2B5EF4-FFF2-40B4-BE49-F238E27FC236}">
              <a16:creationId xmlns:a16="http://schemas.microsoft.com/office/drawing/2014/main" id="{00000000-0008-0000-0300-0000E9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2" name="TextBox 3561">
          <a:extLst>
            <a:ext uri="{FF2B5EF4-FFF2-40B4-BE49-F238E27FC236}">
              <a16:creationId xmlns:a16="http://schemas.microsoft.com/office/drawing/2014/main" id="{00000000-0008-0000-0300-0000EA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3" name="TextBox 3562">
          <a:extLst>
            <a:ext uri="{FF2B5EF4-FFF2-40B4-BE49-F238E27FC236}">
              <a16:creationId xmlns:a16="http://schemas.microsoft.com/office/drawing/2014/main" id="{00000000-0008-0000-0300-0000EB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4" name="TextBox 3563">
          <a:extLst>
            <a:ext uri="{FF2B5EF4-FFF2-40B4-BE49-F238E27FC236}">
              <a16:creationId xmlns:a16="http://schemas.microsoft.com/office/drawing/2014/main" id="{00000000-0008-0000-0300-0000EC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5" name="TextBox 3564">
          <a:extLst>
            <a:ext uri="{FF2B5EF4-FFF2-40B4-BE49-F238E27FC236}">
              <a16:creationId xmlns:a16="http://schemas.microsoft.com/office/drawing/2014/main" id="{00000000-0008-0000-0300-0000ED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6" name="TextBox 3565">
          <a:extLst>
            <a:ext uri="{FF2B5EF4-FFF2-40B4-BE49-F238E27FC236}">
              <a16:creationId xmlns:a16="http://schemas.microsoft.com/office/drawing/2014/main" id="{00000000-0008-0000-0300-0000EE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7" name="TextBox 3566">
          <a:extLst>
            <a:ext uri="{FF2B5EF4-FFF2-40B4-BE49-F238E27FC236}">
              <a16:creationId xmlns:a16="http://schemas.microsoft.com/office/drawing/2014/main" id="{00000000-0008-0000-0300-0000EF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8" name="TextBox 3567">
          <a:extLst>
            <a:ext uri="{FF2B5EF4-FFF2-40B4-BE49-F238E27FC236}">
              <a16:creationId xmlns:a16="http://schemas.microsoft.com/office/drawing/2014/main" id="{00000000-0008-0000-0300-0000F0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9" name="TextBox 3568">
          <a:extLst>
            <a:ext uri="{FF2B5EF4-FFF2-40B4-BE49-F238E27FC236}">
              <a16:creationId xmlns:a16="http://schemas.microsoft.com/office/drawing/2014/main" id="{00000000-0008-0000-0300-0000F1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0" name="TextBox 3569">
          <a:extLst>
            <a:ext uri="{FF2B5EF4-FFF2-40B4-BE49-F238E27FC236}">
              <a16:creationId xmlns:a16="http://schemas.microsoft.com/office/drawing/2014/main" id="{00000000-0008-0000-0300-0000F2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1" name="TextBox 3570">
          <a:extLst>
            <a:ext uri="{FF2B5EF4-FFF2-40B4-BE49-F238E27FC236}">
              <a16:creationId xmlns:a16="http://schemas.microsoft.com/office/drawing/2014/main" id="{00000000-0008-0000-0300-0000F3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2" name="TextBox 3571">
          <a:extLst>
            <a:ext uri="{FF2B5EF4-FFF2-40B4-BE49-F238E27FC236}">
              <a16:creationId xmlns:a16="http://schemas.microsoft.com/office/drawing/2014/main" id="{00000000-0008-0000-0300-0000F4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3" name="TextBox 3572">
          <a:extLst>
            <a:ext uri="{FF2B5EF4-FFF2-40B4-BE49-F238E27FC236}">
              <a16:creationId xmlns:a16="http://schemas.microsoft.com/office/drawing/2014/main" id="{00000000-0008-0000-0300-0000F5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4" name="TextBox 3573">
          <a:extLst>
            <a:ext uri="{FF2B5EF4-FFF2-40B4-BE49-F238E27FC236}">
              <a16:creationId xmlns:a16="http://schemas.microsoft.com/office/drawing/2014/main" id="{00000000-0008-0000-0300-0000F6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5" name="TextBox 3574">
          <a:extLst>
            <a:ext uri="{FF2B5EF4-FFF2-40B4-BE49-F238E27FC236}">
              <a16:creationId xmlns:a16="http://schemas.microsoft.com/office/drawing/2014/main" id="{00000000-0008-0000-0300-0000F7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6" name="TextBox 3575">
          <a:extLst>
            <a:ext uri="{FF2B5EF4-FFF2-40B4-BE49-F238E27FC236}">
              <a16:creationId xmlns:a16="http://schemas.microsoft.com/office/drawing/2014/main" id="{00000000-0008-0000-0300-0000F8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7" name="TextBox 3576">
          <a:extLst>
            <a:ext uri="{FF2B5EF4-FFF2-40B4-BE49-F238E27FC236}">
              <a16:creationId xmlns:a16="http://schemas.microsoft.com/office/drawing/2014/main" id="{00000000-0008-0000-0300-0000F9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8" name="TextBox 3577">
          <a:extLst>
            <a:ext uri="{FF2B5EF4-FFF2-40B4-BE49-F238E27FC236}">
              <a16:creationId xmlns:a16="http://schemas.microsoft.com/office/drawing/2014/main" id="{00000000-0008-0000-0300-0000FA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9" name="TextBox 3578">
          <a:extLst>
            <a:ext uri="{FF2B5EF4-FFF2-40B4-BE49-F238E27FC236}">
              <a16:creationId xmlns:a16="http://schemas.microsoft.com/office/drawing/2014/main" id="{00000000-0008-0000-0300-0000FB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0" name="TextBox 3579">
          <a:extLst>
            <a:ext uri="{FF2B5EF4-FFF2-40B4-BE49-F238E27FC236}">
              <a16:creationId xmlns:a16="http://schemas.microsoft.com/office/drawing/2014/main" id="{00000000-0008-0000-0300-0000FC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1" name="TextBox 3580">
          <a:extLst>
            <a:ext uri="{FF2B5EF4-FFF2-40B4-BE49-F238E27FC236}">
              <a16:creationId xmlns:a16="http://schemas.microsoft.com/office/drawing/2014/main" id="{00000000-0008-0000-0300-0000FD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2" name="TextBox 3581">
          <a:extLst>
            <a:ext uri="{FF2B5EF4-FFF2-40B4-BE49-F238E27FC236}">
              <a16:creationId xmlns:a16="http://schemas.microsoft.com/office/drawing/2014/main" id="{00000000-0008-0000-0300-0000FE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3" name="TextBox 3582">
          <a:extLst>
            <a:ext uri="{FF2B5EF4-FFF2-40B4-BE49-F238E27FC236}">
              <a16:creationId xmlns:a16="http://schemas.microsoft.com/office/drawing/2014/main" id="{00000000-0008-0000-0300-0000FF0D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4" name="TextBox 3583">
          <a:extLst>
            <a:ext uri="{FF2B5EF4-FFF2-40B4-BE49-F238E27FC236}">
              <a16:creationId xmlns:a16="http://schemas.microsoft.com/office/drawing/2014/main" id="{00000000-0008-0000-0300-0000000E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5" name="TextBox 3584">
          <a:extLst>
            <a:ext uri="{FF2B5EF4-FFF2-40B4-BE49-F238E27FC236}">
              <a16:creationId xmlns:a16="http://schemas.microsoft.com/office/drawing/2014/main" id="{00000000-0008-0000-0300-0000010E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6" name="TextBox 3585">
          <a:extLst>
            <a:ext uri="{FF2B5EF4-FFF2-40B4-BE49-F238E27FC236}">
              <a16:creationId xmlns:a16="http://schemas.microsoft.com/office/drawing/2014/main" id="{00000000-0008-0000-0300-0000020E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7" name="TextBox 3586">
          <a:extLst>
            <a:ext uri="{FF2B5EF4-FFF2-40B4-BE49-F238E27FC236}">
              <a16:creationId xmlns:a16="http://schemas.microsoft.com/office/drawing/2014/main" id="{00000000-0008-0000-0300-0000030E0000}"/>
            </a:ext>
          </a:extLst>
        </xdr:cNvPr>
        <xdr:cNvSpPr txBox="1"/>
      </xdr:nvSpPr>
      <xdr:spPr>
        <a:xfrm>
          <a:off x="6353175" y="526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8" name="TextBox 3587">
          <a:extLst>
            <a:ext uri="{FF2B5EF4-FFF2-40B4-BE49-F238E27FC236}">
              <a16:creationId xmlns:a16="http://schemas.microsoft.com/office/drawing/2014/main" id="{00000000-0008-0000-0300-000004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9" name="TextBox 3588">
          <a:extLst>
            <a:ext uri="{FF2B5EF4-FFF2-40B4-BE49-F238E27FC236}">
              <a16:creationId xmlns:a16="http://schemas.microsoft.com/office/drawing/2014/main" id="{00000000-0008-0000-0300-000005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0" name="TextBox 3589">
          <a:extLst>
            <a:ext uri="{FF2B5EF4-FFF2-40B4-BE49-F238E27FC236}">
              <a16:creationId xmlns:a16="http://schemas.microsoft.com/office/drawing/2014/main" id="{00000000-0008-0000-0300-000006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1" name="TextBox 3590">
          <a:extLst>
            <a:ext uri="{FF2B5EF4-FFF2-40B4-BE49-F238E27FC236}">
              <a16:creationId xmlns:a16="http://schemas.microsoft.com/office/drawing/2014/main" id="{00000000-0008-0000-0300-000007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2" name="TextBox 3591">
          <a:extLst>
            <a:ext uri="{FF2B5EF4-FFF2-40B4-BE49-F238E27FC236}">
              <a16:creationId xmlns:a16="http://schemas.microsoft.com/office/drawing/2014/main" id="{00000000-0008-0000-0300-000008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3" name="TextBox 3592">
          <a:extLst>
            <a:ext uri="{FF2B5EF4-FFF2-40B4-BE49-F238E27FC236}">
              <a16:creationId xmlns:a16="http://schemas.microsoft.com/office/drawing/2014/main" id="{00000000-0008-0000-0300-000009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4" name="TextBox 3593">
          <a:extLst>
            <a:ext uri="{FF2B5EF4-FFF2-40B4-BE49-F238E27FC236}">
              <a16:creationId xmlns:a16="http://schemas.microsoft.com/office/drawing/2014/main" id="{00000000-0008-0000-0300-00000A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5" name="TextBox 3594">
          <a:extLst>
            <a:ext uri="{FF2B5EF4-FFF2-40B4-BE49-F238E27FC236}">
              <a16:creationId xmlns:a16="http://schemas.microsoft.com/office/drawing/2014/main" id="{00000000-0008-0000-0300-00000B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6" name="TextBox 3595">
          <a:extLst>
            <a:ext uri="{FF2B5EF4-FFF2-40B4-BE49-F238E27FC236}">
              <a16:creationId xmlns:a16="http://schemas.microsoft.com/office/drawing/2014/main" id="{00000000-0008-0000-0300-00000C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7" name="TextBox 3596">
          <a:extLst>
            <a:ext uri="{FF2B5EF4-FFF2-40B4-BE49-F238E27FC236}">
              <a16:creationId xmlns:a16="http://schemas.microsoft.com/office/drawing/2014/main" id="{00000000-0008-0000-0300-00000D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8" name="TextBox 3597">
          <a:extLst>
            <a:ext uri="{FF2B5EF4-FFF2-40B4-BE49-F238E27FC236}">
              <a16:creationId xmlns:a16="http://schemas.microsoft.com/office/drawing/2014/main" id="{00000000-0008-0000-0300-00000E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9" name="TextBox 3598">
          <a:extLst>
            <a:ext uri="{FF2B5EF4-FFF2-40B4-BE49-F238E27FC236}">
              <a16:creationId xmlns:a16="http://schemas.microsoft.com/office/drawing/2014/main" id="{00000000-0008-0000-0300-00000F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0" name="TextBox 3599">
          <a:extLst>
            <a:ext uri="{FF2B5EF4-FFF2-40B4-BE49-F238E27FC236}">
              <a16:creationId xmlns:a16="http://schemas.microsoft.com/office/drawing/2014/main" id="{00000000-0008-0000-0300-000010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1" name="TextBox 3600">
          <a:extLst>
            <a:ext uri="{FF2B5EF4-FFF2-40B4-BE49-F238E27FC236}">
              <a16:creationId xmlns:a16="http://schemas.microsoft.com/office/drawing/2014/main" id="{00000000-0008-0000-0300-000011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2" name="TextBox 3601">
          <a:extLst>
            <a:ext uri="{FF2B5EF4-FFF2-40B4-BE49-F238E27FC236}">
              <a16:creationId xmlns:a16="http://schemas.microsoft.com/office/drawing/2014/main" id="{00000000-0008-0000-0300-000012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3" name="TextBox 3602">
          <a:extLst>
            <a:ext uri="{FF2B5EF4-FFF2-40B4-BE49-F238E27FC236}">
              <a16:creationId xmlns:a16="http://schemas.microsoft.com/office/drawing/2014/main" id="{00000000-0008-0000-0300-000013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4" name="TextBox 3603">
          <a:extLst>
            <a:ext uri="{FF2B5EF4-FFF2-40B4-BE49-F238E27FC236}">
              <a16:creationId xmlns:a16="http://schemas.microsoft.com/office/drawing/2014/main" id="{00000000-0008-0000-0300-000014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5" name="TextBox 3604">
          <a:extLst>
            <a:ext uri="{FF2B5EF4-FFF2-40B4-BE49-F238E27FC236}">
              <a16:creationId xmlns:a16="http://schemas.microsoft.com/office/drawing/2014/main" id="{00000000-0008-0000-0300-000015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6" name="TextBox 3605">
          <a:extLst>
            <a:ext uri="{FF2B5EF4-FFF2-40B4-BE49-F238E27FC236}">
              <a16:creationId xmlns:a16="http://schemas.microsoft.com/office/drawing/2014/main" id="{00000000-0008-0000-0300-000016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7" name="TextBox 3606">
          <a:extLst>
            <a:ext uri="{FF2B5EF4-FFF2-40B4-BE49-F238E27FC236}">
              <a16:creationId xmlns:a16="http://schemas.microsoft.com/office/drawing/2014/main" id="{00000000-0008-0000-0300-000017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8" name="TextBox 3607">
          <a:extLst>
            <a:ext uri="{FF2B5EF4-FFF2-40B4-BE49-F238E27FC236}">
              <a16:creationId xmlns:a16="http://schemas.microsoft.com/office/drawing/2014/main" id="{00000000-0008-0000-0300-000018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9" name="TextBox 3608">
          <a:extLst>
            <a:ext uri="{FF2B5EF4-FFF2-40B4-BE49-F238E27FC236}">
              <a16:creationId xmlns:a16="http://schemas.microsoft.com/office/drawing/2014/main" id="{00000000-0008-0000-0300-000019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0" name="TextBox 3609">
          <a:extLst>
            <a:ext uri="{FF2B5EF4-FFF2-40B4-BE49-F238E27FC236}">
              <a16:creationId xmlns:a16="http://schemas.microsoft.com/office/drawing/2014/main" id="{00000000-0008-0000-0300-00001A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1" name="TextBox 3610">
          <a:extLst>
            <a:ext uri="{FF2B5EF4-FFF2-40B4-BE49-F238E27FC236}">
              <a16:creationId xmlns:a16="http://schemas.microsoft.com/office/drawing/2014/main" id="{00000000-0008-0000-0300-00001B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2" name="TextBox 3611">
          <a:extLst>
            <a:ext uri="{FF2B5EF4-FFF2-40B4-BE49-F238E27FC236}">
              <a16:creationId xmlns:a16="http://schemas.microsoft.com/office/drawing/2014/main" id="{00000000-0008-0000-0300-00001C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3" name="TextBox 3612">
          <a:extLst>
            <a:ext uri="{FF2B5EF4-FFF2-40B4-BE49-F238E27FC236}">
              <a16:creationId xmlns:a16="http://schemas.microsoft.com/office/drawing/2014/main" id="{00000000-0008-0000-0300-00001D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4" name="TextBox 3613">
          <a:extLst>
            <a:ext uri="{FF2B5EF4-FFF2-40B4-BE49-F238E27FC236}">
              <a16:creationId xmlns:a16="http://schemas.microsoft.com/office/drawing/2014/main" id="{00000000-0008-0000-0300-00001E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5" name="TextBox 3614">
          <a:extLst>
            <a:ext uri="{FF2B5EF4-FFF2-40B4-BE49-F238E27FC236}">
              <a16:creationId xmlns:a16="http://schemas.microsoft.com/office/drawing/2014/main" id="{00000000-0008-0000-0300-00001F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6" name="TextBox 3615">
          <a:extLst>
            <a:ext uri="{FF2B5EF4-FFF2-40B4-BE49-F238E27FC236}">
              <a16:creationId xmlns:a16="http://schemas.microsoft.com/office/drawing/2014/main" id="{00000000-0008-0000-0300-000020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7" name="TextBox 3616">
          <a:extLst>
            <a:ext uri="{FF2B5EF4-FFF2-40B4-BE49-F238E27FC236}">
              <a16:creationId xmlns:a16="http://schemas.microsoft.com/office/drawing/2014/main" id="{00000000-0008-0000-0300-000021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8" name="TextBox 3617">
          <a:extLst>
            <a:ext uri="{FF2B5EF4-FFF2-40B4-BE49-F238E27FC236}">
              <a16:creationId xmlns:a16="http://schemas.microsoft.com/office/drawing/2014/main" id="{00000000-0008-0000-0300-000022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9" name="TextBox 3618">
          <a:extLst>
            <a:ext uri="{FF2B5EF4-FFF2-40B4-BE49-F238E27FC236}">
              <a16:creationId xmlns:a16="http://schemas.microsoft.com/office/drawing/2014/main" id="{00000000-0008-0000-0300-000023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0" name="TextBox 3619">
          <a:extLst>
            <a:ext uri="{FF2B5EF4-FFF2-40B4-BE49-F238E27FC236}">
              <a16:creationId xmlns:a16="http://schemas.microsoft.com/office/drawing/2014/main" id="{00000000-0008-0000-0300-000024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1" name="TextBox 3620">
          <a:extLst>
            <a:ext uri="{FF2B5EF4-FFF2-40B4-BE49-F238E27FC236}">
              <a16:creationId xmlns:a16="http://schemas.microsoft.com/office/drawing/2014/main" id="{00000000-0008-0000-0300-000025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2" name="TextBox 3621">
          <a:extLst>
            <a:ext uri="{FF2B5EF4-FFF2-40B4-BE49-F238E27FC236}">
              <a16:creationId xmlns:a16="http://schemas.microsoft.com/office/drawing/2014/main" id="{00000000-0008-0000-0300-000026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3" name="TextBox 3622">
          <a:extLst>
            <a:ext uri="{FF2B5EF4-FFF2-40B4-BE49-F238E27FC236}">
              <a16:creationId xmlns:a16="http://schemas.microsoft.com/office/drawing/2014/main" id="{00000000-0008-0000-0300-0000270E0000}"/>
            </a:ext>
          </a:extLst>
        </xdr:cNvPr>
        <xdr:cNvSpPr txBox="1"/>
      </xdr:nvSpPr>
      <xdr:spPr>
        <a:xfrm>
          <a:off x="6353175" y="528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4" name="TextBox 3623">
          <a:extLst>
            <a:ext uri="{FF2B5EF4-FFF2-40B4-BE49-F238E27FC236}">
              <a16:creationId xmlns:a16="http://schemas.microsoft.com/office/drawing/2014/main" id="{00000000-0008-0000-0300-000028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5" name="TextBox 3624">
          <a:extLst>
            <a:ext uri="{FF2B5EF4-FFF2-40B4-BE49-F238E27FC236}">
              <a16:creationId xmlns:a16="http://schemas.microsoft.com/office/drawing/2014/main" id="{00000000-0008-0000-0300-000029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6" name="TextBox 3625">
          <a:extLst>
            <a:ext uri="{FF2B5EF4-FFF2-40B4-BE49-F238E27FC236}">
              <a16:creationId xmlns:a16="http://schemas.microsoft.com/office/drawing/2014/main" id="{00000000-0008-0000-0300-00002A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7" name="TextBox 3626">
          <a:extLst>
            <a:ext uri="{FF2B5EF4-FFF2-40B4-BE49-F238E27FC236}">
              <a16:creationId xmlns:a16="http://schemas.microsoft.com/office/drawing/2014/main" id="{00000000-0008-0000-0300-00002B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8" name="TextBox 3627">
          <a:extLst>
            <a:ext uri="{FF2B5EF4-FFF2-40B4-BE49-F238E27FC236}">
              <a16:creationId xmlns:a16="http://schemas.microsoft.com/office/drawing/2014/main" id="{00000000-0008-0000-0300-00002C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9" name="TextBox 3628">
          <a:extLst>
            <a:ext uri="{FF2B5EF4-FFF2-40B4-BE49-F238E27FC236}">
              <a16:creationId xmlns:a16="http://schemas.microsoft.com/office/drawing/2014/main" id="{00000000-0008-0000-0300-00002D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0" name="TextBox 3629">
          <a:extLst>
            <a:ext uri="{FF2B5EF4-FFF2-40B4-BE49-F238E27FC236}">
              <a16:creationId xmlns:a16="http://schemas.microsoft.com/office/drawing/2014/main" id="{00000000-0008-0000-0300-00002E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1" name="TextBox 3630">
          <a:extLst>
            <a:ext uri="{FF2B5EF4-FFF2-40B4-BE49-F238E27FC236}">
              <a16:creationId xmlns:a16="http://schemas.microsoft.com/office/drawing/2014/main" id="{00000000-0008-0000-0300-00002F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2" name="TextBox 3631">
          <a:extLst>
            <a:ext uri="{FF2B5EF4-FFF2-40B4-BE49-F238E27FC236}">
              <a16:creationId xmlns:a16="http://schemas.microsoft.com/office/drawing/2014/main" id="{00000000-0008-0000-0300-000030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3" name="TextBox 3632">
          <a:extLst>
            <a:ext uri="{FF2B5EF4-FFF2-40B4-BE49-F238E27FC236}">
              <a16:creationId xmlns:a16="http://schemas.microsoft.com/office/drawing/2014/main" id="{00000000-0008-0000-0300-000031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4" name="TextBox 3633">
          <a:extLst>
            <a:ext uri="{FF2B5EF4-FFF2-40B4-BE49-F238E27FC236}">
              <a16:creationId xmlns:a16="http://schemas.microsoft.com/office/drawing/2014/main" id="{00000000-0008-0000-0300-000032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5" name="TextBox 3634">
          <a:extLst>
            <a:ext uri="{FF2B5EF4-FFF2-40B4-BE49-F238E27FC236}">
              <a16:creationId xmlns:a16="http://schemas.microsoft.com/office/drawing/2014/main" id="{00000000-0008-0000-0300-000033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6" name="TextBox 3635">
          <a:extLst>
            <a:ext uri="{FF2B5EF4-FFF2-40B4-BE49-F238E27FC236}">
              <a16:creationId xmlns:a16="http://schemas.microsoft.com/office/drawing/2014/main" id="{00000000-0008-0000-0300-000034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7" name="TextBox 3636">
          <a:extLst>
            <a:ext uri="{FF2B5EF4-FFF2-40B4-BE49-F238E27FC236}">
              <a16:creationId xmlns:a16="http://schemas.microsoft.com/office/drawing/2014/main" id="{00000000-0008-0000-0300-000035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8" name="TextBox 3637">
          <a:extLst>
            <a:ext uri="{FF2B5EF4-FFF2-40B4-BE49-F238E27FC236}">
              <a16:creationId xmlns:a16="http://schemas.microsoft.com/office/drawing/2014/main" id="{00000000-0008-0000-0300-000036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9" name="TextBox 3638">
          <a:extLst>
            <a:ext uri="{FF2B5EF4-FFF2-40B4-BE49-F238E27FC236}">
              <a16:creationId xmlns:a16="http://schemas.microsoft.com/office/drawing/2014/main" id="{00000000-0008-0000-0300-000037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0" name="TextBox 3639">
          <a:extLst>
            <a:ext uri="{FF2B5EF4-FFF2-40B4-BE49-F238E27FC236}">
              <a16:creationId xmlns:a16="http://schemas.microsoft.com/office/drawing/2014/main" id="{00000000-0008-0000-0300-000038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1" name="TextBox 3640">
          <a:extLst>
            <a:ext uri="{FF2B5EF4-FFF2-40B4-BE49-F238E27FC236}">
              <a16:creationId xmlns:a16="http://schemas.microsoft.com/office/drawing/2014/main" id="{00000000-0008-0000-0300-000039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2" name="TextBox 3641">
          <a:extLst>
            <a:ext uri="{FF2B5EF4-FFF2-40B4-BE49-F238E27FC236}">
              <a16:creationId xmlns:a16="http://schemas.microsoft.com/office/drawing/2014/main" id="{00000000-0008-0000-0300-00003A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3" name="TextBox 3642">
          <a:extLst>
            <a:ext uri="{FF2B5EF4-FFF2-40B4-BE49-F238E27FC236}">
              <a16:creationId xmlns:a16="http://schemas.microsoft.com/office/drawing/2014/main" id="{00000000-0008-0000-0300-00003B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4" name="TextBox 3643">
          <a:extLst>
            <a:ext uri="{FF2B5EF4-FFF2-40B4-BE49-F238E27FC236}">
              <a16:creationId xmlns:a16="http://schemas.microsoft.com/office/drawing/2014/main" id="{00000000-0008-0000-0300-00003C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5" name="TextBox 3644">
          <a:extLst>
            <a:ext uri="{FF2B5EF4-FFF2-40B4-BE49-F238E27FC236}">
              <a16:creationId xmlns:a16="http://schemas.microsoft.com/office/drawing/2014/main" id="{00000000-0008-0000-0300-00003D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6" name="TextBox 3645">
          <a:extLst>
            <a:ext uri="{FF2B5EF4-FFF2-40B4-BE49-F238E27FC236}">
              <a16:creationId xmlns:a16="http://schemas.microsoft.com/office/drawing/2014/main" id="{00000000-0008-0000-0300-00003E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7" name="TextBox 3646">
          <a:extLst>
            <a:ext uri="{FF2B5EF4-FFF2-40B4-BE49-F238E27FC236}">
              <a16:creationId xmlns:a16="http://schemas.microsoft.com/office/drawing/2014/main" id="{00000000-0008-0000-0300-00003F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8" name="TextBox 3647">
          <a:extLst>
            <a:ext uri="{FF2B5EF4-FFF2-40B4-BE49-F238E27FC236}">
              <a16:creationId xmlns:a16="http://schemas.microsoft.com/office/drawing/2014/main" id="{00000000-0008-0000-0300-000040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9" name="TextBox 3648">
          <a:extLst>
            <a:ext uri="{FF2B5EF4-FFF2-40B4-BE49-F238E27FC236}">
              <a16:creationId xmlns:a16="http://schemas.microsoft.com/office/drawing/2014/main" id="{00000000-0008-0000-0300-000041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0" name="TextBox 3649">
          <a:extLst>
            <a:ext uri="{FF2B5EF4-FFF2-40B4-BE49-F238E27FC236}">
              <a16:creationId xmlns:a16="http://schemas.microsoft.com/office/drawing/2014/main" id="{00000000-0008-0000-0300-000042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1" name="TextBox 3650">
          <a:extLst>
            <a:ext uri="{FF2B5EF4-FFF2-40B4-BE49-F238E27FC236}">
              <a16:creationId xmlns:a16="http://schemas.microsoft.com/office/drawing/2014/main" id="{00000000-0008-0000-0300-000043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2" name="TextBox 3651">
          <a:extLst>
            <a:ext uri="{FF2B5EF4-FFF2-40B4-BE49-F238E27FC236}">
              <a16:creationId xmlns:a16="http://schemas.microsoft.com/office/drawing/2014/main" id="{00000000-0008-0000-0300-000044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3" name="TextBox 3652">
          <a:extLst>
            <a:ext uri="{FF2B5EF4-FFF2-40B4-BE49-F238E27FC236}">
              <a16:creationId xmlns:a16="http://schemas.microsoft.com/office/drawing/2014/main" id="{00000000-0008-0000-0300-000045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4" name="TextBox 3653">
          <a:extLst>
            <a:ext uri="{FF2B5EF4-FFF2-40B4-BE49-F238E27FC236}">
              <a16:creationId xmlns:a16="http://schemas.microsoft.com/office/drawing/2014/main" id="{00000000-0008-0000-0300-000046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5" name="TextBox 3654">
          <a:extLst>
            <a:ext uri="{FF2B5EF4-FFF2-40B4-BE49-F238E27FC236}">
              <a16:creationId xmlns:a16="http://schemas.microsoft.com/office/drawing/2014/main" id="{00000000-0008-0000-0300-000047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6" name="TextBox 3655">
          <a:extLst>
            <a:ext uri="{FF2B5EF4-FFF2-40B4-BE49-F238E27FC236}">
              <a16:creationId xmlns:a16="http://schemas.microsoft.com/office/drawing/2014/main" id="{00000000-0008-0000-0300-000048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7" name="TextBox 3656">
          <a:extLst>
            <a:ext uri="{FF2B5EF4-FFF2-40B4-BE49-F238E27FC236}">
              <a16:creationId xmlns:a16="http://schemas.microsoft.com/office/drawing/2014/main" id="{00000000-0008-0000-0300-000049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8" name="TextBox 3657">
          <a:extLst>
            <a:ext uri="{FF2B5EF4-FFF2-40B4-BE49-F238E27FC236}">
              <a16:creationId xmlns:a16="http://schemas.microsoft.com/office/drawing/2014/main" id="{00000000-0008-0000-0300-00004A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9" name="TextBox 3658">
          <a:extLst>
            <a:ext uri="{FF2B5EF4-FFF2-40B4-BE49-F238E27FC236}">
              <a16:creationId xmlns:a16="http://schemas.microsoft.com/office/drawing/2014/main" id="{00000000-0008-0000-0300-00004B0E0000}"/>
            </a:ext>
          </a:extLst>
        </xdr:cNvPr>
        <xdr:cNvSpPr txBox="1"/>
      </xdr:nvSpPr>
      <xdr:spPr>
        <a:xfrm>
          <a:off x="63531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0" name="TextBox 3659">
          <a:extLst>
            <a:ext uri="{FF2B5EF4-FFF2-40B4-BE49-F238E27FC236}">
              <a16:creationId xmlns:a16="http://schemas.microsoft.com/office/drawing/2014/main" id="{00000000-0008-0000-0300-00004C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1" name="TextBox 3660">
          <a:extLst>
            <a:ext uri="{FF2B5EF4-FFF2-40B4-BE49-F238E27FC236}">
              <a16:creationId xmlns:a16="http://schemas.microsoft.com/office/drawing/2014/main" id="{00000000-0008-0000-0300-00004D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2" name="TextBox 3661">
          <a:extLst>
            <a:ext uri="{FF2B5EF4-FFF2-40B4-BE49-F238E27FC236}">
              <a16:creationId xmlns:a16="http://schemas.microsoft.com/office/drawing/2014/main" id="{00000000-0008-0000-0300-00004E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3" name="TextBox 3662">
          <a:extLst>
            <a:ext uri="{FF2B5EF4-FFF2-40B4-BE49-F238E27FC236}">
              <a16:creationId xmlns:a16="http://schemas.microsoft.com/office/drawing/2014/main" id="{00000000-0008-0000-0300-00004F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4" name="TextBox 3663">
          <a:extLst>
            <a:ext uri="{FF2B5EF4-FFF2-40B4-BE49-F238E27FC236}">
              <a16:creationId xmlns:a16="http://schemas.microsoft.com/office/drawing/2014/main" id="{00000000-0008-0000-0300-000050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5" name="TextBox 3664">
          <a:extLst>
            <a:ext uri="{FF2B5EF4-FFF2-40B4-BE49-F238E27FC236}">
              <a16:creationId xmlns:a16="http://schemas.microsoft.com/office/drawing/2014/main" id="{00000000-0008-0000-0300-000051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6" name="TextBox 3665">
          <a:extLst>
            <a:ext uri="{FF2B5EF4-FFF2-40B4-BE49-F238E27FC236}">
              <a16:creationId xmlns:a16="http://schemas.microsoft.com/office/drawing/2014/main" id="{00000000-0008-0000-0300-000052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7" name="TextBox 3666">
          <a:extLst>
            <a:ext uri="{FF2B5EF4-FFF2-40B4-BE49-F238E27FC236}">
              <a16:creationId xmlns:a16="http://schemas.microsoft.com/office/drawing/2014/main" id="{00000000-0008-0000-0300-000053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8" name="TextBox 3667">
          <a:extLst>
            <a:ext uri="{FF2B5EF4-FFF2-40B4-BE49-F238E27FC236}">
              <a16:creationId xmlns:a16="http://schemas.microsoft.com/office/drawing/2014/main" id="{00000000-0008-0000-0300-000054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9" name="TextBox 3668">
          <a:extLst>
            <a:ext uri="{FF2B5EF4-FFF2-40B4-BE49-F238E27FC236}">
              <a16:creationId xmlns:a16="http://schemas.microsoft.com/office/drawing/2014/main" id="{00000000-0008-0000-0300-000055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0" name="TextBox 3669">
          <a:extLst>
            <a:ext uri="{FF2B5EF4-FFF2-40B4-BE49-F238E27FC236}">
              <a16:creationId xmlns:a16="http://schemas.microsoft.com/office/drawing/2014/main" id="{00000000-0008-0000-0300-000056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1" name="TextBox 3670">
          <a:extLst>
            <a:ext uri="{FF2B5EF4-FFF2-40B4-BE49-F238E27FC236}">
              <a16:creationId xmlns:a16="http://schemas.microsoft.com/office/drawing/2014/main" id="{00000000-0008-0000-0300-000057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2" name="TextBox 3671">
          <a:extLst>
            <a:ext uri="{FF2B5EF4-FFF2-40B4-BE49-F238E27FC236}">
              <a16:creationId xmlns:a16="http://schemas.microsoft.com/office/drawing/2014/main" id="{00000000-0008-0000-0300-000058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3" name="TextBox 3672">
          <a:extLst>
            <a:ext uri="{FF2B5EF4-FFF2-40B4-BE49-F238E27FC236}">
              <a16:creationId xmlns:a16="http://schemas.microsoft.com/office/drawing/2014/main" id="{00000000-0008-0000-0300-000059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4" name="TextBox 3673">
          <a:extLst>
            <a:ext uri="{FF2B5EF4-FFF2-40B4-BE49-F238E27FC236}">
              <a16:creationId xmlns:a16="http://schemas.microsoft.com/office/drawing/2014/main" id="{00000000-0008-0000-0300-00005A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5" name="TextBox 3674">
          <a:extLst>
            <a:ext uri="{FF2B5EF4-FFF2-40B4-BE49-F238E27FC236}">
              <a16:creationId xmlns:a16="http://schemas.microsoft.com/office/drawing/2014/main" id="{00000000-0008-0000-0300-00005B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6" name="TextBox 3675">
          <a:extLst>
            <a:ext uri="{FF2B5EF4-FFF2-40B4-BE49-F238E27FC236}">
              <a16:creationId xmlns:a16="http://schemas.microsoft.com/office/drawing/2014/main" id="{00000000-0008-0000-0300-00005C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7" name="TextBox 3676">
          <a:extLst>
            <a:ext uri="{FF2B5EF4-FFF2-40B4-BE49-F238E27FC236}">
              <a16:creationId xmlns:a16="http://schemas.microsoft.com/office/drawing/2014/main" id="{00000000-0008-0000-0300-00005D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8" name="TextBox 3677">
          <a:extLst>
            <a:ext uri="{FF2B5EF4-FFF2-40B4-BE49-F238E27FC236}">
              <a16:creationId xmlns:a16="http://schemas.microsoft.com/office/drawing/2014/main" id="{00000000-0008-0000-0300-00005E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9" name="TextBox 3678">
          <a:extLst>
            <a:ext uri="{FF2B5EF4-FFF2-40B4-BE49-F238E27FC236}">
              <a16:creationId xmlns:a16="http://schemas.microsoft.com/office/drawing/2014/main" id="{00000000-0008-0000-0300-00005F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0" name="TextBox 3679">
          <a:extLst>
            <a:ext uri="{FF2B5EF4-FFF2-40B4-BE49-F238E27FC236}">
              <a16:creationId xmlns:a16="http://schemas.microsoft.com/office/drawing/2014/main" id="{00000000-0008-0000-0300-000060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1" name="TextBox 3680">
          <a:extLst>
            <a:ext uri="{FF2B5EF4-FFF2-40B4-BE49-F238E27FC236}">
              <a16:creationId xmlns:a16="http://schemas.microsoft.com/office/drawing/2014/main" id="{00000000-0008-0000-0300-000061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2" name="TextBox 3681">
          <a:extLst>
            <a:ext uri="{FF2B5EF4-FFF2-40B4-BE49-F238E27FC236}">
              <a16:creationId xmlns:a16="http://schemas.microsoft.com/office/drawing/2014/main" id="{00000000-0008-0000-0300-000062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3" name="TextBox 3682">
          <a:extLst>
            <a:ext uri="{FF2B5EF4-FFF2-40B4-BE49-F238E27FC236}">
              <a16:creationId xmlns:a16="http://schemas.microsoft.com/office/drawing/2014/main" id="{00000000-0008-0000-0300-000063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4" name="TextBox 3683">
          <a:extLst>
            <a:ext uri="{FF2B5EF4-FFF2-40B4-BE49-F238E27FC236}">
              <a16:creationId xmlns:a16="http://schemas.microsoft.com/office/drawing/2014/main" id="{00000000-0008-0000-0300-000064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5" name="TextBox 3684">
          <a:extLst>
            <a:ext uri="{FF2B5EF4-FFF2-40B4-BE49-F238E27FC236}">
              <a16:creationId xmlns:a16="http://schemas.microsoft.com/office/drawing/2014/main" id="{00000000-0008-0000-0300-000065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6" name="TextBox 3685">
          <a:extLst>
            <a:ext uri="{FF2B5EF4-FFF2-40B4-BE49-F238E27FC236}">
              <a16:creationId xmlns:a16="http://schemas.microsoft.com/office/drawing/2014/main" id="{00000000-0008-0000-0300-000066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7" name="TextBox 3686">
          <a:extLst>
            <a:ext uri="{FF2B5EF4-FFF2-40B4-BE49-F238E27FC236}">
              <a16:creationId xmlns:a16="http://schemas.microsoft.com/office/drawing/2014/main" id="{00000000-0008-0000-0300-000067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8" name="TextBox 3687">
          <a:extLst>
            <a:ext uri="{FF2B5EF4-FFF2-40B4-BE49-F238E27FC236}">
              <a16:creationId xmlns:a16="http://schemas.microsoft.com/office/drawing/2014/main" id="{00000000-0008-0000-0300-000068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9" name="TextBox 3688">
          <a:extLst>
            <a:ext uri="{FF2B5EF4-FFF2-40B4-BE49-F238E27FC236}">
              <a16:creationId xmlns:a16="http://schemas.microsoft.com/office/drawing/2014/main" id="{00000000-0008-0000-0300-000069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0" name="TextBox 3689">
          <a:extLst>
            <a:ext uri="{FF2B5EF4-FFF2-40B4-BE49-F238E27FC236}">
              <a16:creationId xmlns:a16="http://schemas.microsoft.com/office/drawing/2014/main" id="{00000000-0008-0000-0300-00006A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1" name="TextBox 3690">
          <a:extLst>
            <a:ext uri="{FF2B5EF4-FFF2-40B4-BE49-F238E27FC236}">
              <a16:creationId xmlns:a16="http://schemas.microsoft.com/office/drawing/2014/main" id="{00000000-0008-0000-0300-00006B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2" name="TextBox 3691">
          <a:extLst>
            <a:ext uri="{FF2B5EF4-FFF2-40B4-BE49-F238E27FC236}">
              <a16:creationId xmlns:a16="http://schemas.microsoft.com/office/drawing/2014/main" id="{00000000-0008-0000-0300-00006C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3" name="TextBox 3692">
          <a:extLst>
            <a:ext uri="{FF2B5EF4-FFF2-40B4-BE49-F238E27FC236}">
              <a16:creationId xmlns:a16="http://schemas.microsoft.com/office/drawing/2014/main" id="{00000000-0008-0000-0300-00006D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4" name="TextBox 3693">
          <a:extLst>
            <a:ext uri="{FF2B5EF4-FFF2-40B4-BE49-F238E27FC236}">
              <a16:creationId xmlns:a16="http://schemas.microsoft.com/office/drawing/2014/main" id="{00000000-0008-0000-0300-00006E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5" name="TextBox 3694">
          <a:extLst>
            <a:ext uri="{FF2B5EF4-FFF2-40B4-BE49-F238E27FC236}">
              <a16:creationId xmlns:a16="http://schemas.microsoft.com/office/drawing/2014/main" id="{00000000-0008-0000-0300-00006F0E0000}"/>
            </a:ext>
          </a:extLst>
        </xdr:cNvPr>
        <xdr:cNvSpPr txBox="1"/>
      </xdr:nvSpPr>
      <xdr:spPr>
        <a:xfrm>
          <a:off x="6353175" y="5320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6" name="TextBox 3695">
          <a:extLst>
            <a:ext uri="{FF2B5EF4-FFF2-40B4-BE49-F238E27FC236}">
              <a16:creationId xmlns:a16="http://schemas.microsoft.com/office/drawing/2014/main" id="{00000000-0008-0000-0300-000070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7" name="TextBox 3696">
          <a:extLst>
            <a:ext uri="{FF2B5EF4-FFF2-40B4-BE49-F238E27FC236}">
              <a16:creationId xmlns:a16="http://schemas.microsoft.com/office/drawing/2014/main" id="{00000000-0008-0000-0300-000071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8" name="TextBox 3697">
          <a:extLst>
            <a:ext uri="{FF2B5EF4-FFF2-40B4-BE49-F238E27FC236}">
              <a16:creationId xmlns:a16="http://schemas.microsoft.com/office/drawing/2014/main" id="{00000000-0008-0000-0300-000072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9" name="TextBox 3698">
          <a:extLst>
            <a:ext uri="{FF2B5EF4-FFF2-40B4-BE49-F238E27FC236}">
              <a16:creationId xmlns:a16="http://schemas.microsoft.com/office/drawing/2014/main" id="{00000000-0008-0000-0300-000073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0" name="TextBox 3699">
          <a:extLst>
            <a:ext uri="{FF2B5EF4-FFF2-40B4-BE49-F238E27FC236}">
              <a16:creationId xmlns:a16="http://schemas.microsoft.com/office/drawing/2014/main" id="{00000000-0008-0000-0300-000074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1" name="TextBox 3700">
          <a:extLst>
            <a:ext uri="{FF2B5EF4-FFF2-40B4-BE49-F238E27FC236}">
              <a16:creationId xmlns:a16="http://schemas.microsoft.com/office/drawing/2014/main" id="{00000000-0008-0000-0300-000075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2" name="TextBox 3701">
          <a:extLst>
            <a:ext uri="{FF2B5EF4-FFF2-40B4-BE49-F238E27FC236}">
              <a16:creationId xmlns:a16="http://schemas.microsoft.com/office/drawing/2014/main" id="{00000000-0008-0000-0300-000076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3" name="TextBox 3702">
          <a:extLst>
            <a:ext uri="{FF2B5EF4-FFF2-40B4-BE49-F238E27FC236}">
              <a16:creationId xmlns:a16="http://schemas.microsoft.com/office/drawing/2014/main" id="{00000000-0008-0000-0300-000077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4" name="TextBox 3703">
          <a:extLst>
            <a:ext uri="{FF2B5EF4-FFF2-40B4-BE49-F238E27FC236}">
              <a16:creationId xmlns:a16="http://schemas.microsoft.com/office/drawing/2014/main" id="{00000000-0008-0000-0300-000078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5" name="TextBox 3704">
          <a:extLst>
            <a:ext uri="{FF2B5EF4-FFF2-40B4-BE49-F238E27FC236}">
              <a16:creationId xmlns:a16="http://schemas.microsoft.com/office/drawing/2014/main" id="{00000000-0008-0000-0300-000079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6" name="TextBox 3705">
          <a:extLst>
            <a:ext uri="{FF2B5EF4-FFF2-40B4-BE49-F238E27FC236}">
              <a16:creationId xmlns:a16="http://schemas.microsoft.com/office/drawing/2014/main" id="{00000000-0008-0000-0300-00007A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7" name="TextBox 3706">
          <a:extLst>
            <a:ext uri="{FF2B5EF4-FFF2-40B4-BE49-F238E27FC236}">
              <a16:creationId xmlns:a16="http://schemas.microsoft.com/office/drawing/2014/main" id="{00000000-0008-0000-0300-00007B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8" name="TextBox 3707">
          <a:extLst>
            <a:ext uri="{FF2B5EF4-FFF2-40B4-BE49-F238E27FC236}">
              <a16:creationId xmlns:a16="http://schemas.microsoft.com/office/drawing/2014/main" id="{00000000-0008-0000-0300-00007C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9" name="TextBox 3708">
          <a:extLst>
            <a:ext uri="{FF2B5EF4-FFF2-40B4-BE49-F238E27FC236}">
              <a16:creationId xmlns:a16="http://schemas.microsoft.com/office/drawing/2014/main" id="{00000000-0008-0000-0300-00007D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0" name="TextBox 3709">
          <a:extLst>
            <a:ext uri="{FF2B5EF4-FFF2-40B4-BE49-F238E27FC236}">
              <a16:creationId xmlns:a16="http://schemas.microsoft.com/office/drawing/2014/main" id="{00000000-0008-0000-0300-00007E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1" name="TextBox 3710">
          <a:extLst>
            <a:ext uri="{FF2B5EF4-FFF2-40B4-BE49-F238E27FC236}">
              <a16:creationId xmlns:a16="http://schemas.microsoft.com/office/drawing/2014/main" id="{00000000-0008-0000-0300-00007F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2" name="TextBox 3711">
          <a:extLst>
            <a:ext uri="{FF2B5EF4-FFF2-40B4-BE49-F238E27FC236}">
              <a16:creationId xmlns:a16="http://schemas.microsoft.com/office/drawing/2014/main" id="{00000000-0008-0000-0300-000080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3" name="TextBox 3712">
          <a:extLst>
            <a:ext uri="{FF2B5EF4-FFF2-40B4-BE49-F238E27FC236}">
              <a16:creationId xmlns:a16="http://schemas.microsoft.com/office/drawing/2014/main" id="{00000000-0008-0000-0300-000081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4" name="TextBox 3713">
          <a:extLst>
            <a:ext uri="{FF2B5EF4-FFF2-40B4-BE49-F238E27FC236}">
              <a16:creationId xmlns:a16="http://schemas.microsoft.com/office/drawing/2014/main" id="{00000000-0008-0000-0300-000082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5" name="TextBox 3714">
          <a:extLst>
            <a:ext uri="{FF2B5EF4-FFF2-40B4-BE49-F238E27FC236}">
              <a16:creationId xmlns:a16="http://schemas.microsoft.com/office/drawing/2014/main" id="{00000000-0008-0000-0300-000083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6" name="TextBox 3715">
          <a:extLst>
            <a:ext uri="{FF2B5EF4-FFF2-40B4-BE49-F238E27FC236}">
              <a16:creationId xmlns:a16="http://schemas.microsoft.com/office/drawing/2014/main" id="{00000000-0008-0000-0300-000084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7" name="TextBox 3716">
          <a:extLst>
            <a:ext uri="{FF2B5EF4-FFF2-40B4-BE49-F238E27FC236}">
              <a16:creationId xmlns:a16="http://schemas.microsoft.com/office/drawing/2014/main" id="{00000000-0008-0000-0300-000085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8" name="TextBox 3717">
          <a:extLst>
            <a:ext uri="{FF2B5EF4-FFF2-40B4-BE49-F238E27FC236}">
              <a16:creationId xmlns:a16="http://schemas.microsoft.com/office/drawing/2014/main" id="{00000000-0008-0000-0300-000086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9" name="TextBox 3718">
          <a:extLst>
            <a:ext uri="{FF2B5EF4-FFF2-40B4-BE49-F238E27FC236}">
              <a16:creationId xmlns:a16="http://schemas.microsoft.com/office/drawing/2014/main" id="{00000000-0008-0000-0300-000087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0" name="TextBox 3719">
          <a:extLst>
            <a:ext uri="{FF2B5EF4-FFF2-40B4-BE49-F238E27FC236}">
              <a16:creationId xmlns:a16="http://schemas.microsoft.com/office/drawing/2014/main" id="{00000000-0008-0000-0300-000088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1" name="TextBox 3720">
          <a:extLst>
            <a:ext uri="{FF2B5EF4-FFF2-40B4-BE49-F238E27FC236}">
              <a16:creationId xmlns:a16="http://schemas.microsoft.com/office/drawing/2014/main" id="{00000000-0008-0000-0300-000089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2" name="TextBox 3721">
          <a:extLst>
            <a:ext uri="{FF2B5EF4-FFF2-40B4-BE49-F238E27FC236}">
              <a16:creationId xmlns:a16="http://schemas.microsoft.com/office/drawing/2014/main" id="{00000000-0008-0000-0300-00008A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3" name="TextBox 3722">
          <a:extLst>
            <a:ext uri="{FF2B5EF4-FFF2-40B4-BE49-F238E27FC236}">
              <a16:creationId xmlns:a16="http://schemas.microsoft.com/office/drawing/2014/main" id="{00000000-0008-0000-0300-00008B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4" name="TextBox 3723">
          <a:extLst>
            <a:ext uri="{FF2B5EF4-FFF2-40B4-BE49-F238E27FC236}">
              <a16:creationId xmlns:a16="http://schemas.microsoft.com/office/drawing/2014/main" id="{00000000-0008-0000-0300-00008C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5" name="TextBox 3724">
          <a:extLst>
            <a:ext uri="{FF2B5EF4-FFF2-40B4-BE49-F238E27FC236}">
              <a16:creationId xmlns:a16="http://schemas.microsoft.com/office/drawing/2014/main" id="{00000000-0008-0000-0300-00008D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6" name="TextBox 3725">
          <a:extLst>
            <a:ext uri="{FF2B5EF4-FFF2-40B4-BE49-F238E27FC236}">
              <a16:creationId xmlns:a16="http://schemas.microsoft.com/office/drawing/2014/main" id="{00000000-0008-0000-0300-00008E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7" name="TextBox 3726">
          <a:extLst>
            <a:ext uri="{FF2B5EF4-FFF2-40B4-BE49-F238E27FC236}">
              <a16:creationId xmlns:a16="http://schemas.microsoft.com/office/drawing/2014/main" id="{00000000-0008-0000-0300-00008F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8" name="TextBox 3727">
          <a:extLst>
            <a:ext uri="{FF2B5EF4-FFF2-40B4-BE49-F238E27FC236}">
              <a16:creationId xmlns:a16="http://schemas.microsoft.com/office/drawing/2014/main" id="{00000000-0008-0000-0300-000090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9" name="TextBox 3728">
          <a:extLst>
            <a:ext uri="{FF2B5EF4-FFF2-40B4-BE49-F238E27FC236}">
              <a16:creationId xmlns:a16="http://schemas.microsoft.com/office/drawing/2014/main" id="{00000000-0008-0000-0300-000091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0" name="TextBox 3729">
          <a:extLst>
            <a:ext uri="{FF2B5EF4-FFF2-40B4-BE49-F238E27FC236}">
              <a16:creationId xmlns:a16="http://schemas.microsoft.com/office/drawing/2014/main" id="{00000000-0008-0000-0300-000092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1" name="TextBox 3730">
          <a:extLst>
            <a:ext uri="{FF2B5EF4-FFF2-40B4-BE49-F238E27FC236}">
              <a16:creationId xmlns:a16="http://schemas.microsoft.com/office/drawing/2014/main" id="{00000000-0008-0000-0300-0000930E0000}"/>
            </a:ext>
          </a:extLst>
        </xdr:cNvPr>
        <xdr:cNvSpPr txBox="1"/>
      </xdr:nvSpPr>
      <xdr:spPr>
        <a:xfrm>
          <a:off x="6353175" y="533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2" name="TextBox 3731">
          <a:extLst>
            <a:ext uri="{FF2B5EF4-FFF2-40B4-BE49-F238E27FC236}">
              <a16:creationId xmlns:a16="http://schemas.microsoft.com/office/drawing/2014/main" id="{00000000-0008-0000-0300-000094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3" name="TextBox 3732">
          <a:extLst>
            <a:ext uri="{FF2B5EF4-FFF2-40B4-BE49-F238E27FC236}">
              <a16:creationId xmlns:a16="http://schemas.microsoft.com/office/drawing/2014/main" id="{00000000-0008-0000-0300-000095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4" name="TextBox 3733">
          <a:extLst>
            <a:ext uri="{FF2B5EF4-FFF2-40B4-BE49-F238E27FC236}">
              <a16:creationId xmlns:a16="http://schemas.microsoft.com/office/drawing/2014/main" id="{00000000-0008-0000-0300-000096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5" name="TextBox 3734">
          <a:extLst>
            <a:ext uri="{FF2B5EF4-FFF2-40B4-BE49-F238E27FC236}">
              <a16:creationId xmlns:a16="http://schemas.microsoft.com/office/drawing/2014/main" id="{00000000-0008-0000-0300-000097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6" name="TextBox 3735">
          <a:extLst>
            <a:ext uri="{FF2B5EF4-FFF2-40B4-BE49-F238E27FC236}">
              <a16:creationId xmlns:a16="http://schemas.microsoft.com/office/drawing/2014/main" id="{00000000-0008-0000-0300-000098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7" name="TextBox 3736">
          <a:extLst>
            <a:ext uri="{FF2B5EF4-FFF2-40B4-BE49-F238E27FC236}">
              <a16:creationId xmlns:a16="http://schemas.microsoft.com/office/drawing/2014/main" id="{00000000-0008-0000-0300-000099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8" name="TextBox 3737">
          <a:extLst>
            <a:ext uri="{FF2B5EF4-FFF2-40B4-BE49-F238E27FC236}">
              <a16:creationId xmlns:a16="http://schemas.microsoft.com/office/drawing/2014/main" id="{00000000-0008-0000-0300-00009A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9" name="TextBox 3738">
          <a:extLst>
            <a:ext uri="{FF2B5EF4-FFF2-40B4-BE49-F238E27FC236}">
              <a16:creationId xmlns:a16="http://schemas.microsoft.com/office/drawing/2014/main" id="{00000000-0008-0000-0300-00009B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0" name="TextBox 3739">
          <a:extLst>
            <a:ext uri="{FF2B5EF4-FFF2-40B4-BE49-F238E27FC236}">
              <a16:creationId xmlns:a16="http://schemas.microsoft.com/office/drawing/2014/main" id="{00000000-0008-0000-0300-00009C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1" name="TextBox 3740">
          <a:extLst>
            <a:ext uri="{FF2B5EF4-FFF2-40B4-BE49-F238E27FC236}">
              <a16:creationId xmlns:a16="http://schemas.microsoft.com/office/drawing/2014/main" id="{00000000-0008-0000-0300-00009D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2" name="TextBox 3741">
          <a:extLst>
            <a:ext uri="{FF2B5EF4-FFF2-40B4-BE49-F238E27FC236}">
              <a16:creationId xmlns:a16="http://schemas.microsoft.com/office/drawing/2014/main" id="{00000000-0008-0000-0300-00009E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3" name="TextBox 3742">
          <a:extLst>
            <a:ext uri="{FF2B5EF4-FFF2-40B4-BE49-F238E27FC236}">
              <a16:creationId xmlns:a16="http://schemas.microsoft.com/office/drawing/2014/main" id="{00000000-0008-0000-0300-00009F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4" name="TextBox 3743">
          <a:extLst>
            <a:ext uri="{FF2B5EF4-FFF2-40B4-BE49-F238E27FC236}">
              <a16:creationId xmlns:a16="http://schemas.microsoft.com/office/drawing/2014/main" id="{00000000-0008-0000-0300-0000A0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5" name="TextBox 3744">
          <a:extLst>
            <a:ext uri="{FF2B5EF4-FFF2-40B4-BE49-F238E27FC236}">
              <a16:creationId xmlns:a16="http://schemas.microsoft.com/office/drawing/2014/main" id="{00000000-0008-0000-0300-0000A1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6" name="TextBox 3745">
          <a:extLst>
            <a:ext uri="{FF2B5EF4-FFF2-40B4-BE49-F238E27FC236}">
              <a16:creationId xmlns:a16="http://schemas.microsoft.com/office/drawing/2014/main" id="{00000000-0008-0000-0300-0000A2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7" name="TextBox 3746">
          <a:extLst>
            <a:ext uri="{FF2B5EF4-FFF2-40B4-BE49-F238E27FC236}">
              <a16:creationId xmlns:a16="http://schemas.microsoft.com/office/drawing/2014/main" id="{00000000-0008-0000-0300-0000A3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8" name="TextBox 3747">
          <a:extLst>
            <a:ext uri="{FF2B5EF4-FFF2-40B4-BE49-F238E27FC236}">
              <a16:creationId xmlns:a16="http://schemas.microsoft.com/office/drawing/2014/main" id="{00000000-0008-0000-0300-0000A4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9" name="TextBox 3748">
          <a:extLst>
            <a:ext uri="{FF2B5EF4-FFF2-40B4-BE49-F238E27FC236}">
              <a16:creationId xmlns:a16="http://schemas.microsoft.com/office/drawing/2014/main" id="{00000000-0008-0000-0300-0000A5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0" name="TextBox 3749">
          <a:extLst>
            <a:ext uri="{FF2B5EF4-FFF2-40B4-BE49-F238E27FC236}">
              <a16:creationId xmlns:a16="http://schemas.microsoft.com/office/drawing/2014/main" id="{00000000-0008-0000-0300-0000A6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1" name="TextBox 3750">
          <a:extLst>
            <a:ext uri="{FF2B5EF4-FFF2-40B4-BE49-F238E27FC236}">
              <a16:creationId xmlns:a16="http://schemas.microsoft.com/office/drawing/2014/main" id="{00000000-0008-0000-0300-0000A7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2" name="TextBox 3751">
          <a:extLst>
            <a:ext uri="{FF2B5EF4-FFF2-40B4-BE49-F238E27FC236}">
              <a16:creationId xmlns:a16="http://schemas.microsoft.com/office/drawing/2014/main" id="{00000000-0008-0000-0300-0000A8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3" name="TextBox 3752">
          <a:extLst>
            <a:ext uri="{FF2B5EF4-FFF2-40B4-BE49-F238E27FC236}">
              <a16:creationId xmlns:a16="http://schemas.microsoft.com/office/drawing/2014/main" id="{00000000-0008-0000-0300-0000A9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4" name="TextBox 3753">
          <a:extLst>
            <a:ext uri="{FF2B5EF4-FFF2-40B4-BE49-F238E27FC236}">
              <a16:creationId xmlns:a16="http://schemas.microsoft.com/office/drawing/2014/main" id="{00000000-0008-0000-0300-0000AA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5" name="TextBox 3754">
          <a:extLst>
            <a:ext uri="{FF2B5EF4-FFF2-40B4-BE49-F238E27FC236}">
              <a16:creationId xmlns:a16="http://schemas.microsoft.com/office/drawing/2014/main" id="{00000000-0008-0000-0300-0000AB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6" name="TextBox 3755">
          <a:extLst>
            <a:ext uri="{FF2B5EF4-FFF2-40B4-BE49-F238E27FC236}">
              <a16:creationId xmlns:a16="http://schemas.microsoft.com/office/drawing/2014/main" id="{00000000-0008-0000-0300-0000AC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7" name="TextBox 3756">
          <a:extLst>
            <a:ext uri="{FF2B5EF4-FFF2-40B4-BE49-F238E27FC236}">
              <a16:creationId xmlns:a16="http://schemas.microsoft.com/office/drawing/2014/main" id="{00000000-0008-0000-0300-0000AD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8" name="TextBox 3757">
          <a:extLst>
            <a:ext uri="{FF2B5EF4-FFF2-40B4-BE49-F238E27FC236}">
              <a16:creationId xmlns:a16="http://schemas.microsoft.com/office/drawing/2014/main" id="{00000000-0008-0000-0300-0000AE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9" name="TextBox 3758">
          <a:extLst>
            <a:ext uri="{FF2B5EF4-FFF2-40B4-BE49-F238E27FC236}">
              <a16:creationId xmlns:a16="http://schemas.microsoft.com/office/drawing/2014/main" id="{00000000-0008-0000-0300-0000AF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0" name="TextBox 3759">
          <a:extLst>
            <a:ext uri="{FF2B5EF4-FFF2-40B4-BE49-F238E27FC236}">
              <a16:creationId xmlns:a16="http://schemas.microsoft.com/office/drawing/2014/main" id="{00000000-0008-0000-0300-0000B0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1" name="TextBox 3760">
          <a:extLst>
            <a:ext uri="{FF2B5EF4-FFF2-40B4-BE49-F238E27FC236}">
              <a16:creationId xmlns:a16="http://schemas.microsoft.com/office/drawing/2014/main" id="{00000000-0008-0000-0300-0000B1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2" name="TextBox 3761">
          <a:extLst>
            <a:ext uri="{FF2B5EF4-FFF2-40B4-BE49-F238E27FC236}">
              <a16:creationId xmlns:a16="http://schemas.microsoft.com/office/drawing/2014/main" id="{00000000-0008-0000-0300-0000B2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3" name="TextBox 3762">
          <a:extLst>
            <a:ext uri="{FF2B5EF4-FFF2-40B4-BE49-F238E27FC236}">
              <a16:creationId xmlns:a16="http://schemas.microsoft.com/office/drawing/2014/main" id="{00000000-0008-0000-0300-0000B3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4" name="TextBox 3763">
          <a:extLst>
            <a:ext uri="{FF2B5EF4-FFF2-40B4-BE49-F238E27FC236}">
              <a16:creationId xmlns:a16="http://schemas.microsoft.com/office/drawing/2014/main" id="{00000000-0008-0000-0300-0000B4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5" name="TextBox 3764">
          <a:extLst>
            <a:ext uri="{FF2B5EF4-FFF2-40B4-BE49-F238E27FC236}">
              <a16:creationId xmlns:a16="http://schemas.microsoft.com/office/drawing/2014/main" id="{00000000-0008-0000-0300-0000B5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6" name="TextBox 3765">
          <a:extLst>
            <a:ext uri="{FF2B5EF4-FFF2-40B4-BE49-F238E27FC236}">
              <a16:creationId xmlns:a16="http://schemas.microsoft.com/office/drawing/2014/main" id="{00000000-0008-0000-0300-0000B6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7" name="TextBox 3766">
          <a:extLst>
            <a:ext uri="{FF2B5EF4-FFF2-40B4-BE49-F238E27FC236}">
              <a16:creationId xmlns:a16="http://schemas.microsoft.com/office/drawing/2014/main" id="{00000000-0008-0000-0300-0000B70E0000}"/>
            </a:ext>
          </a:extLst>
        </xdr:cNvPr>
        <xdr:cNvSpPr txBox="1"/>
      </xdr:nvSpPr>
      <xdr:spPr>
        <a:xfrm>
          <a:off x="6353175" y="535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8" name="TextBox 3767">
          <a:extLst>
            <a:ext uri="{FF2B5EF4-FFF2-40B4-BE49-F238E27FC236}">
              <a16:creationId xmlns:a16="http://schemas.microsoft.com/office/drawing/2014/main" id="{00000000-0008-0000-0300-0000B8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9" name="TextBox 3768">
          <a:extLst>
            <a:ext uri="{FF2B5EF4-FFF2-40B4-BE49-F238E27FC236}">
              <a16:creationId xmlns:a16="http://schemas.microsoft.com/office/drawing/2014/main" id="{00000000-0008-0000-0300-0000B9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0" name="TextBox 3769">
          <a:extLst>
            <a:ext uri="{FF2B5EF4-FFF2-40B4-BE49-F238E27FC236}">
              <a16:creationId xmlns:a16="http://schemas.microsoft.com/office/drawing/2014/main" id="{00000000-0008-0000-0300-0000BA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1" name="TextBox 3770">
          <a:extLst>
            <a:ext uri="{FF2B5EF4-FFF2-40B4-BE49-F238E27FC236}">
              <a16:creationId xmlns:a16="http://schemas.microsoft.com/office/drawing/2014/main" id="{00000000-0008-0000-0300-0000BB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2" name="TextBox 3771">
          <a:extLst>
            <a:ext uri="{FF2B5EF4-FFF2-40B4-BE49-F238E27FC236}">
              <a16:creationId xmlns:a16="http://schemas.microsoft.com/office/drawing/2014/main" id="{00000000-0008-0000-0300-0000BC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3" name="TextBox 3772">
          <a:extLst>
            <a:ext uri="{FF2B5EF4-FFF2-40B4-BE49-F238E27FC236}">
              <a16:creationId xmlns:a16="http://schemas.microsoft.com/office/drawing/2014/main" id="{00000000-0008-0000-0300-0000BD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4" name="TextBox 3773">
          <a:extLst>
            <a:ext uri="{FF2B5EF4-FFF2-40B4-BE49-F238E27FC236}">
              <a16:creationId xmlns:a16="http://schemas.microsoft.com/office/drawing/2014/main" id="{00000000-0008-0000-0300-0000BE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5" name="TextBox 3774">
          <a:extLst>
            <a:ext uri="{FF2B5EF4-FFF2-40B4-BE49-F238E27FC236}">
              <a16:creationId xmlns:a16="http://schemas.microsoft.com/office/drawing/2014/main" id="{00000000-0008-0000-0300-0000BF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6" name="TextBox 3775">
          <a:extLst>
            <a:ext uri="{FF2B5EF4-FFF2-40B4-BE49-F238E27FC236}">
              <a16:creationId xmlns:a16="http://schemas.microsoft.com/office/drawing/2014/main" id="{00000000-0008-0000-0300-0000C0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7" name="TextBox 3776">
          <a:extLst>
            <a:ext uri="{FF2B5EF4-FFF2-40B4-BE49-F238E27FC236}">
              <a16:creationId xmlns:a16="http://schemas.microsoft.com/office/drawing/2014/main" id="{00000000-0008-0000-0300-0000C1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8" name="TextBox 3777">
          <a:extLst>
            <a:ext uri="{FF2B5EF4-FFF2-40B4-BE49-F238E27FC236}">
              <a16:creationId xmlns:a16="http://schemas.microsoft.com/office/drawing/2014/main" id="{00000000-0008-0000-0300-0000C2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9" name="TextBox 3778">
          <a:extLst>
            <a:ext uri="{FF2B5EF4-FFF2-40B4-BE49-F238E27FC236}">
              <a16:creationId xmlns:a16="http://schemas.microsoft.com/office/drawing/2014/main" id="{00000000-0008-0000-0300-0000C3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0" name="TextBox 3779">
          <a:extLst>
            <a:ext uri="{FF2B5EF4-FFF2-40B4-BE49-F238E27FC236}">
              <a16:creationId xmlns:a16="http://schemas.microsoft.com/office/drawing/2014/main" id="{00000000-0008-0000-0300-0000C4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1" name="TextBox 3780">
          <a:extLst>
            <a:ext uri="{FF2B5EF4-FFF2-40B4-BE49-F238E27FC236}">
              <a16:creationId xmlns:a16="http://schemas.microsoft.com/office/drawing/2014/main" id="{00000000-0008-0000-0300-0000C5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2" name="TextBox 3781">
          <a:extLst>
            <a:ext uri="{FF2B5EF4-FFF2-40B4-BE49-F238E27FC236}">
              <a16:creationId xmlns:a16="http://schemas.microsoft.com/office/drawing/2014/main" id="{00000000-0008-0000-0300-0000C6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3" name="TextBox 3782">
          <a:extLst>
            <a:ext uri="{FF2B5EF4-FFF2-40B4-BE49-F238E27FC236}">
              <a16:creationId xmlns:a16="http://schemas.microsoft.com/office/drawing/2014/main" id="{00000000-0008-0000-0300-0000C7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4" name="TextBox 3783">
          <a:extLst>
            <a:ext uri="{FF2B5EF4-FFF2-40B4-BE49-F238E27FC236}">
              <a16:creationId xmlns:a16="http://schemas.microsoft.com/office/drawing/2014/main" id="{00000000-0008-0000-0300-0000C8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5" name="TextBox 3784">
          <a:extLst>
            <a:ext uri="{FF2B5EF4-FFF2-40B4-BE49-F238E27FC236}">
              <a16:creationId xmlns:a16="http://schemas.microsoft.com/office/drawing/2014/main" id="{00000000-0008-0000-0300-0000C9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6" name="TextBox 3785">
          <a:extLst>
            <a:ext uri="{FF2B5EF4-FFF2-40B4-BE49-F238E27FC236}">
              <a16:creationId xmlns:a16="http://schemas.microsoft.com/office/drawing/2014/main" id="{00000000-0008-0000-0300-0000CA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7" name="TextBox 3786">
          <a:extLst>
            <a:ext uri="{FF2B5EF4-FFF2-40B4-BE49-F238E27FC236}">
              <a16:creationId xmlns:a16="http://schemas.microsoft.com/office/drawing/2014/main" id="{00000000-0008-0000-0300-0000CB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8" name="TextBox 3787">
          <a:extLst>
            <a:ext uri="{FF2B5EF4-FFF2-40B4-BE49-F238E27FC236}">
              <a16:creationId xmlns:a16="http://schemas.microsoft.com/office/drawing/2014/main" id="{00000000-0008-0000-0300-0000CC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9" name="TextBox 3788">
          <a:extLst>
            <a:ext uri="{FF2B5EF4-FFF2-40B4-BE49-F238E27FC236}">
              <a16:creationId xmlns:a16="http://schemas.microsoft.com/office/drawing/2014/main" id="{00000000-0008-0000-0300-0000CD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0" name="TextBox 3789">
          <a:extLst>
            <a:ext uri="{FF2B5EF4-FFF2-40B4-BE49-F238E27FC236}">
              <a16:creationId xmlns:a16="http://schemas.microsoft.com/office/drawing/2014/main" id="{00000000-0008-0000-0300-0000CE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1" name="TextBox 3790">
          <a:extLst>
            <a:ext uri="{FF2B5EF4-FFF2-40B4-BE49-F238E27FC236}">
              <a16:creationId xmlns:a16="http://schemas.microsoft.com/office/drawing/2014/main" id="{00000000-0008-0000-0300-0000CF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2" name="TextBox 3791">
          <a:extLst>
            <a:ext uri="{FF2B5EF4-FFF2-40B4-BE49-F238E27FC236}">
              <a16:creationId xmlns:a16="http://schemas.microsoft.com/office/drawing/2014/main" id="{00000000-0008-0000-0300-0000D0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3" name="TextBox 3792">
          <a:extLst>
            <a:ext uri="{FF2B5EF4-FFF2-40B4-BE49-F238E27FC236}">
              <a16:creationId xmlns:a16="http://schemas.microsoft.com/office/drawing/2014/main" id="{00000000-0008-0000-0300-0000D1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4" name="TextBox 3793">
          <a:extLst>
            <a:ext uri="{FF2B5EF4-FFF2-40B4-BE49-F238E27FC236}">
              <a16:creationId xmlns:a16="http://schemas.microsoft.com/office/drawing/2014/main" id="{00000000-0008-0000-0300-0000D2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5" name="TextBox 3794">
          <a:extLst>
            <a:ext uri="{FF2B5EF4-FFF2-40B4-BE49-F238E27FC236}">
              <a16:creationId xmlns:a16="http://schemas.microsoft.com/office/drawing/2014/main" id="{00000000-0008-0000-0300-0000D3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6" name="TextBox 3795">
          <a:extLst>
            <a:ext uri="{FF2B5EF4-FFF2-40B4-BE49-F238E27FC236}">
              <a16:creationId xmlns:a16="http://schemas.microsoft.com/office/drawing/2014/main" id="{00000000-0008-0000-0300-0000D4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7" name="TextBox 3796">
          <a:extLst>
            <a:ext uri="{FF2B5EF4-FFF2-40B4-BE49-F238E27FC236}">
              <a16:creationId xmlns:a16="http://schemas.microsoft.com/office/drawing/2014/main" id="{00000000-0008-0000-0300-0000D5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8" name="TextBox 3797">
          <a:extLst>
            <a:ext uri="{FF2B5EF4-FFF2-40B4-BE49-F238E27FC236}">
              <a16:creationId xmlns:a16="http://schemas.microsoft.com/office/drawing/2014/main" id="{00000000-0008-0000-0300-0000D6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9" name="TextBox 3798">
          <a:extLst>
            <a:ext uri="{FF2B5EF4-FFF2-40B4-BE49-F238E27FC236}">
              <a16:creationId xmlns:a16="http://schemas.microsoft.com/office/drawing/2014/main" id="{00000000-0008-0000-0300-0000D7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0" name="TextBox 3799">
          <a:extLst>
            <a:ext uri="{FF2B5EF4-FFF2-40B4-BE49-F238E27FC236}">
              <a16:creationId xmlns:a16="http://schemas.microsoft.com/office/drawing/2014/main" id="{00000000-0008-0000-0300-0000D8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1" name="TextBox 3800">
          <a:extLst>
            <a:ext uri="{FF2B5EF4-FFF2-40B4-BE49-F238E27FC236}">
              <a16:creationId xmlns:a16="http://schemas.microsoft.com/office/drawing/2014/main" id="{00000000-0008-0000-0300-0000D9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2" name="TextBox 3801">
          <a:extLst>
            <a:ext uri="{FF2B5EF4-FFF2-40B4-BE49-F238E27FC236}">
              <a16:creationId xmlns:a16="http://schemas.microsoft.com/office/drawing/2014/main" id="{00000000-0008-0000-0300-0000DA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3" name="TextBox 3802">
          <a:extLst>
            <a:ext uri="{FF2B5EF4-FFF2-40B4-BE49-F238E27FC236}">
              <a16:creationId xmlns:a16="http://schemas.microsoft.com/office/drawing/2014/main" id="{00000000-0008-0000-0300-0000DB0E0000}"/>
            </a:ext>
          </a:extLst>
        </xdr:cNvPr>
        <xdr:cNvSpPr txBox="1"/>
      </xdr:nvSpPr>
      <xdr:spPr>
        <a:xfrm>
          <a:off x="6353175" y="537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4" name="TextBox 3803">
          <a:extLst>
            <a:ext uri="{FF2B5EF4-FFF2-40B4-BE49-F238E27FC236}">
              <a16:creationId xmlns:a16="http://schemas.microsoft.com/office/drawing/2014/main" id="{00000000-0008-0000-0300-0000DC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5" name="TextBox 3804">
          <a:extLst>
            <a:ext uri="{FF2B5EF4-FFF2-40B4-BE49-F238E27FC236}">
              <a16:creationId xmlns:a16="http://schemas.microsoft.com/office/drawing/2014/main" id="{00000000-0008-0000-0300-0000DD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6" name="TextBox 3805">
          <a:extLst>
            <a:ext uri="{FF2B5EF4-FFF2-40B4-BE49-F238E27FC236}">
              <a16:creationId xmlns:a16="http://schemas.microsoft.com/office/drawing/2014/main" id="{00000000-0008-0000-0300-0000DE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7" name="TextBox 3806">
          <a:extLst>
            <a:ext uri="{FF2B5EF4-FFF2-40B4-BE49-F238E27FC236}">
              <a16:creationId xmlns:a16="http://schemas.microsoft.com/office/drawing/2014/main" id="{00000000-0008-0000-0300-0000DF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8" name="TextBox 3807">
          <a:extLst>
            <a:ext uri="{FF2B5EF4-FFF2-40B4-BE49-F238E27FC236}">
              <a16:creationId xmlns:a16="http://schemas.microsoft.com/office/drawing/2014/main" id="{00000000-0008-0000-0300-0000E0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9" name="TextBox 3808">
          <a:extLst>
            <a:ext uri="{FF2B5EF4-FFF2-40B4-BE49-F238E27FC236}">
              <a16:creationId xmlns:a16="http://schemas.microsoft.com/office/drawing/2014/main" id="{00000000-0008-0000-0300-0000E1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0" name="TextBox 3809">
          <a:extLst>
            <a:ext uri="{FF2B5EF4-FFF2-40B4-BE49-F238E27FC236}">
              <a16:creationId xmlns:a16="http://schemas.microsoft.com/office/drawing/2014/main" id="{00000000-0008-0000-0300-0000E2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1" name="TextBox 3810">
          <a:extLst>
            <a:ext uri="{FF2B5EF4-FFF2-40B4-BE49-F238E27FC236}">
              <a16:creationId xmlns:a16="http://schemas.microsoft.com/office/drawing/2014/main" id="{00000000-0008-0000-0300-0000E3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2" name="TextBox 3811">
          <a:extLst>
            <a:ext uri="{FF2B5EF4-FFF2-40B4-BE49-F238E27FC236}">
              <a16:creationId xmlns:a16="http://schemas.microsoft.com/office/drawing/2014/main" id="{00000000-0008-0000-0300-0000E4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3" name="TextBox 3812">
          <a:extLst>
            <a:ext uri="{FF2B5EF4-FFF2-40B4-BE49-F238E27FC236}">
              <a16:creationId xmlns:a16="http://schemas.microsoft.com/office/drawing/2014/main" id="{00000000-0008-0000-0300-0000E5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4" name="TextBox 3813">
          <a:extLst>
            <a:ext uri="{FF2B5EF4-FFF2-40B4-BE49-F238E27FC236}">
              <a16:creationId xmlns:a16="http://schemas.microsoft.com/office/drawing/2014/main" id="{00000000-0008-0000-0300-0000E6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5" name="TextBox 3814">
          <a:extLst>
            <a:ext uri="{FF2B5EF4-FFF2-40B4-BE49-F238E27FC236}">
              <a16:creationId xmlns:a16="http://schemas.microsoft.com/office/drawing/2014/main" id="{00000000-0008-0000-0300-0000E7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6" name="TextBox 3815">
          <a:extLst>
            <a:ext uri="{FF2B5EF4-FFF2-40B4-BE49-F238E27FC236}">
              <a16:creationId xmlns:a16="http://schemas.microsoft.com/office/drawing/2014/main" id="{00000000-0008-0000-0300-0000E8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7" name="TextBox 3816">
          <a:extLst>
            <a:ext uri="{FF2B5EF4-FFF2-40B4-BE49-F238E27FC236}">
              <a16:creationId xmlns:a16="http://schemas.microsoft.com/office/drawing/2014/main" id="{00000000-0008-0000-0300-0000E9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8" name="TextBox 3817">
          <a:extLst>
            <a:ext uri="{FF2B5EF4-FFF2-40B4-BE49-F238E27FC236}">
              <a16:creationId xmlns:a16="http://schemas.microsoft.com/office/drawing/2014/main" id="{00000000-0008-0000-0300-0000EA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9" name="TextBox 3818">
          <a:extLst>
            <a:ext uri="{FF2B5EF4-FFF2-40B4-BE49-F238E27FC236}">
              <a16:creationId xmlns:a16="http://schemas.microsoft.com/office/drawing/2014/main" id="{00000000-0008-0000-0300-0000EB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0" name="TextBox 3819">
          <a:extLst>
            <a:ext uri="{FF2B5EF4-FFF2-40B4-BE49-F238E27FC236}">
              <a16:creationId xmlns:a16="http://schemas.microsoft.com/office/drawing/2014/main" id="{00000000-0008-0000-0300-0000EC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1" name="TextBox 3820">
          <a:extLst>
            <a:ext uri="{FF2B5EF4-FFF2-40B4-BE49-F238E27FC236}">
              <a16:creationId xmlns:a16="http://schemas.microsoft.com/office/drawing/2014/main" id="{00000000-0008-0000-0300-0000ED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2" name="TextBox 3821">
          <a:extLst>
            <a:ext uri="{FF2B5EF4-FFF2-40B4-BE49-F238E27FC236}">
              <a16:creationId xmlns:a16="http://schemas.microsoft.com/office/drawing/2014/main" id="{00000000-0008-0000-0300-0000EE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3" name="TextBox 3822">
          <a:extLst>
            <a:ext uri="{FF2B5EF4-FFF2-40B4-BE49-F238E27FC236}">
              <a16:creationId xmlns:a16="http://schemas.microsoft.com/office/drawing/2014/main" id="{00000000-0008-0000-0300-0000EF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4" name="TextBox 3823">
          <a:extLst>
            <a:ext uri="{FF2B5EF4-FFF2-40B4-BE49-F238E27FC236}">
              <a16:creationId xmlns:a16="http://schemas.microsoft.com/office/drawing/2014/main" id="{00000000-0008-0000-0300-0000F0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5" name="TextBox 3824">
          <a:extLst>
            <a:ext uri="{FF2B5EF4-FFF2-40B4-BE49-F238E27FC236}">
              <a16:creationId xmlns:a16="http://schemas.microsoft.com/office/drawing/2014/main" id="{00000000-0008-0000-0300-0000F1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6" name="TextBox 3825">
          <a:extLst>
            <a:ext uri="{FF2B5EF4-FFF2-40B4-BE49-F238E27FC236}">
              <a16:creationId xmlns:a16="http://schemas.microsoft.com/office/drawing/2014/main" id="{00000000-0008-0000-0300-0000F2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7" name="TextBox 3826">
          <a:extLst>
            <a:ext uri="{FF2B5EF4-FFF2-40B4-BE49-F238E27FC236}">
              <a16:creationId xmlns:a16="http://schemas.microsoft.com/office/drawing/2014/main" id="{00000000-0008-0000-0300-0000F3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8" name="TextBox 3827">
          <a:extLst>
            <a:ext uri="{FF2B5EF4-FFF2-40B4-BE49-F238E27FC236}">
              <a16:creationId xmlns:a16="http://schemas.microsoft.com/office/drawing/2014/main" id="{00000000-0008-0000-0300-0000F4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9" name="TextBox 3828">
          <a:extLst>
            <a:ext uri="{FF2B5EF4-FFF2-40B4-BE49-F238E27FC236}">
              <a16:creationId xmlns:a16="http://schemas.microsoft.com/office/drawing/2014/main" id="{00000000-0008-0000-0300-0000F5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0" name="TextBox 3829">
          <a:extLst>
            <a:ext uri="{FF2B5EF4-FFF2-40B4-BE49-F238E27FC236}">
              <a16:creationId xmlns:a16="http://schemas.microsoft.com/office/drawing/2014/main" id="{00000000-0008-0000-0300-0000F6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1" name="TextBox 3830">
          <a:extLst>
            <a:ext uri="{FF2B5EF4-FFF2-40B4-BE49-F238E27FC236}">
              <a16:creationId xmlns:a16="http://schemas.microsoft.com/office/drawing/2014/main" id="{00000000-0008-0000-0300-0000F7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2" name="TextBox 3831">
          <a:extLst>
            <a:ext uri="{FF2B5EF4-FFF2-40B4-BE49-F238E27FC236}">
              <a16:creationId xmlns:a16="http://schemas.microsoft.com/office/drawing/2014/main" id="{00000000-0008-0000-0300-0000F8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3" name="TextBox 3832">
          <a:extLst>
            <a:ext uri="{FF2B5EF4-FFF2-40B4-BE49-F238E27FC236}">
              <a16:creationId xmlns:a16="http://schemas.microsoft.com/office/drawing/2014/main" id="{00000000-0008-0000-0300-0000F9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4" name="TextBox 3833">
          <a:extLst>
            <a:ext uri="{FF2B5EF4-FFF2-40B4-BE49-F238E27FC236}">
              <a16:creationId xmlns:a16="http://schemas.microsoft.com/office/drawing/2014/main" id="{00000000-0008-0000-0300-0000FA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5" name="TextBox 3834">
          <a:extLst>
            <a:ext uri="{FF2B5EF4-FFF2-40B4-BE49-F238E27FC236}">
              <a16:creationId xmlns:a16="http://schemas.microsoft.com/office/drawing/2014/main" id="{00000000-0008-0000-0300-0000FB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6" name="TextBox 3835">
          <a:extLst>
            <a:ext uri="{FF2B5EF4-FFF2-40B4-BE49-F238E27FC236}">
              <a16:creationId xmlns:a16="http://schemas.microsoft.com/office/drawing/2014/main" id="{00000000-0008-0000-0300-0000FC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7" name="TextBox 3836">
          <a:extLst>
            <a:ext uri="{FF2B5EF4-FFF2-40B4-BE49-F238E27FC236}">
              <a16:creationId xmlns:a16="http://schemas.microsoft.com/office/drawing/2014/main" id="{00000000-0008-0000-0300-0000FD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8" name="TextBox 3837">
          <a:extLst>
            <a:ext uri="{FF2B5EF4-FFF2-40B4-BE49-F238E27FC236}">
              <a16:creationId xmlns:a16="http://schemas.microsoft.com/office/drawing/2014/main" id="{00000000-0008-0000-0300-0000FE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9" name="TextBox 3838">
          <a:extLst>
            <a:ext uri="{FF2B5EF4-FFF2-40B4-BE49-F238E27FC236}">
              <a16:creationId xmlns:a16="http://schemas.microsoft.com/office/drawing/2014/main" id="{00000000-0008-0000-0300-0000FF0E0000}"/>
            </a:ext>
          </a:extLst>
        </xdr:cNvPr>
        <xdr:cNvSpPr txBox="1"/>
      </xdr:nvSpPr>
      <xdr:spPr>
        <a:xfrm>
          <a:off x="6353175" y="539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0" name="TextBox 3839">
          <a:extLst>
            <a:ext uri="{FF2B5EF4-FFF2-40B4-BE49-F238E27FC236}">
              <a16:creationId xmlns:a16="http://schemas.microsoft.com/office/drawing/2014/main" id="{00000000-0008-0000-0300-000000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1" name="TextBox 3840">
          <a:extLst>
            <a:ext uri="{FF2B5EF4-FFF2-40B4-BE49-F238E27FC236}">
              <a16:creationId xmlns:a16="http://schemas.microsoft.com/office/drawing/2014/main" id="{00000000-0008-0000-0300-000001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2" name="TextBox 3841">
          <a:extLst>
            <a:ext uri="{FF2B5EF4-FFF2-40B4-BE49-F238E27FC236}">
              <a16:creationId xmlns:a16="http://schemas.microsoft.com/office/drawing/2014/main" id="{00000000-0008-0000-0300-000002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3" name="TextBox 3842">
          <a:extLst>
            <a:ext uri="{FF2B5EF4-FFF2-40B4-BE49-F238E27FC236}">
              <a16:creationId xmlns:a16="http://schemas.microsoft.com/office/drawing/2014/main" id="{00000000-0008-0000-0300-000003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4" name="TextBox 3843">
          <a:extLst>
            <a:ext uri="{FF2B5EF4-FFF2-40B4-BE49-F238E27FC236}">
              <a16:creationId xmlns:a16="http://schemas.microsoft.com/office/drawing/2014/main" id="{00000000-0008-0000-0300-000004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5" name="TextBox 3844">
          <a:extLst>
            <a:ext uri="{FF2B5EF4-FFF2-40B4-BE49-F238E27FC236}">
              <a16:creationId xmlns:a16="http://schemas.microsoft.com/office/drawing/2014/main" id="{00000000-0008-0000-0300-000005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6" name="TextBox 3845">
          <a:extLst>
            <a:ext uri="{FF2B5EF4-FFF2-40B4-BE49-F238E27FC236}">
              <a16:creationId xmlns:a16="http://schemas.microsoft.com/office/drawing/2014/main" id="{00000000-0008-0000-0300-000006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7" name="TextBox 3846">
          <a:extLst>
            <a:ext uri="{FF2B5EF4-FFF2-40B4-BE49-F238E27FC236}">
              <a16:creationId xmlns:a16="http://schemas.microsoft.com/office/drawing/2014/main" id="{00000000-0008-0000-0300-000007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8" name="TextBox 3847">
          <a:extLst>
            <a:ext uri="{FF2B5EF4-FFF2-40B4-BE49-F238E27FC236}">
              <a16:creationId xmlns:a16="http://schemas.microsoft.com/office/drawing/2014/main" id="{00000000-0008-0000-0300-000008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9" name="TextBox 3848">
          <a:extLst>
            <a:ext uri="{FF2B5EF4-FFF2-40B4-BE49-F238E27FC236}">
              <a16:creationId xmlns:a16="http://schemas.microsoft.com/office/drawing/2014/main" id="{00000000-0008-0000-0300-000009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0" name="TextBox 3849">
          <a:extLst>
            <a:ext uri="{FF2B5EF4-FFF2-40B4-BE49-F238E27FC236}">
              <a16:creationId xmlns:a16="http://schemas.microsoft.com/office/drawing/2014/main" id="{00000000-0008-0000-0300-00000A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1" name="TextBox 3850">
          <a:extLst>
            <a:ext uri="{FF2B5EF4-FFF2-40B4-BE49-F238E27FC236}">
              <a16:creationId xmlns:a16="http://schemas.microsoft.com/office/drawing/2014/main" id="{00000000-0008-0000-0300-00000B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2" name="TextBox 3851">
          <a:extLst>
            <a:ext uri="{FF2B5EF4-FFF2-40B4-BE49-F238E27FC236}">
              <a16:creationId xmlns:a16="http://schemas.microsoft.com/office/drawing/2014/main" id="{00000000-0008-0000-0300-00000C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3" name="TextBox 3852">
          <a:extLst>
            <a:ext uri="{FF2B5EF4-FFF2-40B4-BE49-F238E27FC236}">
              <a16:creationId xmlns:a16="http://schemas.microsoft.com/office/drawing/2014/main" id="{00000000-0008-0000-0300-00000D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4" name="TextBox 3853">
          <a:extLst>
            <a:ext uri="{FF2B5EF4-FFF2-40B4-BE49-F238E27FC236}">
              <a16:creationId xmlns:a16="http://schemas.microsoft.com/office/drawing/2014/main" id="{00000000-0008-0000-0300-00000E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5" name="TextBox 3854">
          <a:extLst>
            <a:ext uri="{FF2B5EF4-FFF2-40B4-BE49-F238E27FC236}">
              <a16:creationId xmlns:a16="http://schemas.microsoft.com/office/drawing/2014/main" id="{00000000-0008-0000-0300-00000F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6" name="TextBox 3855">
          <a:extLst>
            <a:ext uri="{FF2B5EF4-FFF2-40B4-BE49-F238E27FC236}">
              <a16:creationId xmlns:a16="http://schemas.microsoft.com/office/drawing/2014/main" id="{00000000-0008-0000-0300-000010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7" name="TextBox 3856">
          <a:extLst>
            <a:ext uri="{FF2B5EF4-FFF2-40B4-BE49-F238E27FC236}">
              <a16:creationId xmlns:a16="http://schemas.microsoft.com/office/drawing/2014/main" id="{00000000-0008-0000-0300-000011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8" name="TextBox 3857">
          <a:extLst>
            <a:ext uri="{FF2B5EF4-FFF2-40B4-BE49-F238E27FC236}">
              <a16:creationId xmlns:a16="http://schemas.microsoft.com/office/drawing/2014/main" id="{00000000-0008-0000-0300-000012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9" name="TextBox 3858">
          <a:extLst>
            <a:ext uri="{FF2B5EF4-FFF2-40B4-BE49-F238E27FC236}">
              <a16:creationId xmlns:a16="http://schemas.microsoft.com/office/drawing/2014/main" id="{00000000-0008-0000-0300-000013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0" name="TextBox 3859">
          <a:extLst>
            <a:ext uri="{FF2B5EF4-FFF2-40B4-BE49-F238E27FC236}">
              <a16:creationId xmlns:a16="http://schemas.microsoft.com/office/drawing/2014/main" id="{00000000-0008-0000-0300-000014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1" name="TextBox 3860">
          <a:extLst>
            <a:ext uri="{FF2B5EF4-FFF2-40B4-BE49-F238E27FC236}">
              <a16:creationId xmlns:a16="http://schemas.microsoft.com/office/drawing/2014/main" id="{00000000-0008-0000-0300-000015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2" name="TextBox 3861">
          <a:extLst>
            <a:ext uri="{FF2B5EF4-FFF2-40B4-BE49-F238E27FC236}">
              <a16:creationId xmlns:a16="http://schemas.microsoft.com/office/drawing/2014/main" id="{00000000-0008-0000-0300-000016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3" name="TextBox 3862">
          <a:extLst>
            <a:ext uri="{FF2B5EF4-FFF2-40B4-BE49-F238E27FC236}">
              <a16:creationId xmlns:a16="http://schemas.microsoft.com/office/drawing/2014/main" id="{00000000-0008-0000-0300-000017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4" name="TextBox 3863">
          <a:extLst>
            <a:ext uri="{FF2B5EF4-FFF2-40B4-BE49-F238E27FC236}">
              <a16:creationId xmlns:a16="http://schemas.microsoft.com/office/drawing/2014/main" id="{00000000-0008-0000-0300-000018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5" name="TextBox 3864">
          <a:extLst>
            <a:ext uri="{FF2B5EF4-FFF2-40B4-BE49-F238E27FC236}">
              <a16:creationId xmlns:a16="http://schemas.microsoft.com/office/drawing/2014/main" id="{00000000-0008-0000-0300-000019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6" name="TextBox 3865">
          <a:extLst>
            <a:ext uri="{FF2B5EF4-FFF2-40B4-BE49-F238E27FC236}">
              <a16:creationId xmlns:a16="http://schemas.microsoft.com/office/drawing/2014/main" id="{00000000-0008-0000-0300-00001A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7" name="TextBox 3866">
          <a:extLst>
            <a:ext uri="{FF2B5EF4-FFF2-40B4-BE49-F238E27FC236}">
              <a16:creationId xmlns:a16="http://schemas.microsoft.com/office/drawing/2014/main" id="{00000000-0008-0000-0300-00001B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8" name="TextBox 3867">
          <a:extLst>
            <a:ext uri="{FF2B5EF4-FFF2-40B4-BE49-F238E27FC236}">
              <a16:creationId xmlns:a16="http://schemas.microsoft.com/office/drawing/2014/main" id="{00000000-0008-0000-0300-00001C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9" name="TextBox 3868">
          <a:extLst>
            <a:ext uri="{FF2B5EF4-FFF2-40B4-BE49-F238E27FC236}">
              <a16:creationId xmlns:a16="http://schemas.microsoft.com/office/drawing/2014/main" id="{00000000-0008-0000-0300-00001D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0" name="TextBox 3869">
          <a:extLst>
            <a:ext uri="{FF2B5EF4-FFF2-40B4-BE49-F238E27FC236}">
              <a16:creationId xmlns:a16="http://schemas.microsoft.com/office/drawing/2014/main" id="{00000000-0008-0000-0300-00001E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1" name="TextBox 3870">
          <a:extLst>
            <a:ext uri="{FF2B5EF4-FFF2-40B4-BE49-F238E27FC236}">
              <a16:creationId xmlns:a16="http://schemas.microsoft.com/office/drawing/2014/main" id="{00000000-0008-0000-0300-00001F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2" name="TextBox 3871">
          <a:extLst>
            <a:ext uri="{FF2B5EF4-FFF2-40B4-BE49-F238E27FC236}">
              <a16:creationId xmlns:a16="http://schemas.microsoft.com/office/drawing/2014/main" id="{00000000-0008-0000-0300-000020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3" name="TextBox 3872">
          <a:extLst>
            <a:ext uri="{FF2B5EF4-FFF2-40B4-BE49-F238E27FC236}">
              <a16:creationId xmlns:a16="http://schemas.microsoft.com/office/drawing/2014/main" id="{00000000-0008-0000-0300-000021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4" name="TextBox 3873">
          <a:extLst>
            <a:ext uri="{FF2B5EF4-FFF2-40B4-BE49-F238E27FC236}">
              <a16:creationId xmlns:a16="http://schemas.microsoft.com/office/drawing/2014/main" id="{00000000-0008-0000-0300-000022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5" name="TextBox 3874">
          <a:extLst>
            <a:ext uri="{FF2B5EF4-FFF2-40B4-BE49-F238E27FC236}">
              <a16:creationId xmlns:a16="http://schemas.microsoft.com/office/drawing/2014/main" id="{00000000-0008-0000-0300-000023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6" name="TextBox 3875">
          <a:extLst>
            <a:ext uri="{FF2B5EF4-FFF2-40B4-BE49-F238E27FC236}">
              <a16:creationId xmlns:a16="http://schemas.microsoft.com/office/drawing/2014/main" id="{00000000-0008-0000-0300-000024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7" name="TextBox 3876">
          <a:extLst>
            <a:ext uri="{FF2B5EF4-FFF2-40B4-BE49-F238E27FC236}">
              <a16:creationId xmlns:a16="http://schemas.microsoft.com/office/drawing/2014/main" id="{00000000-0008-0000-0300-000025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8" name="TextBox 3877">
          <a:extLst>
            <a:ext uri="{FF2B5EF4-FFF2-40B4-BE49-F238E27FC236}">
              <a16:creationId xmlns:a16="http://schemas.microsoft.com/office/drawing/2014/main" id="{00000000-0008-0000-0300-000026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9" name="TextBox 3878">
          <a:extLst>
            <a:ext uri="{FF2B5EF4-FFF2-40B4-BE49-F238E27FC236}">
              <a16:creationId xmlns:a16="http://schemas.microsoft.com/office/drawing/2014/main" id="{00000000-0008-0000-0300-000027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0" name="TextBox 3879">
          <a:extLst>
            <a:ext uri="{FF2B5EF4-FFF2-40B4-BE49-F238E27FC236}">
              <a16:creationId xmlns:a16="http://schemas.microsoft.com/office/drawing/2014/main" id="{00000000-0008-0000-0300-000028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1" name="TextBox 3880">
          <a:extLst>
            <a:ext uri="{FF2B5EF4-FFF2-40B4-BE49-F238E27FC236}">
              <a16:creationId xmlns:a16="http://schemas.microsoft.com/office/drawing/2014/main" id="{00000000-0008-0000-0300-000029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2" name="TextBox 3881">
          <a:extLst>
            <a:ext uri="{FF2B5EF4-FFF2-40B4-BE49-F238E27FC236}">
              <a16:creationId xmlns:a16="http://schemas.microsoft.com/office/drawing/2014/main" id="{00000000-0008-0000-0300-00002A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3" name="TextBox 3882">
          <a:extLst>
            <a:ext uri="{FF2B5EF4-FFF2-40B4-BE49-F238E27FC236}">
              <a16:creationId xmlns:a16="http://schemas.microsoft.com/office/drawing/2014/main" id="{00000000-0008-0000-0300-00002B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4" name="TextBox 3883">
          <a:extLst>
            <a:ext uri="{FF2B5EF4-FFF2-40B4-BE49-F238E27FC236}">
              <a16:creationId xmlns:a16="http://schemas.microsoft.com/office/drawing/2014/main" id="{00000000-0008-0000-0300-00002C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5" name="TextBox 3884">
          <a:extLst>
            <a:ext uri="{FF2B5EF4-FFF2-40B4-BE49-F238E27FC236}">
              <a16:creationId xmlns:a16="http://schemas.microsoft.com/office/drawing/2014/main" id="{00000000-0008-0000-0300-00002D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6" name="TextBox 3885">
          <a:extLst>
            <a:ext uri="{FF2B5EF4-FFF2-40B4-BE49-F238E27FC236}">
              <a16:creationId xmlns:a16="http://schemas.microsoft.com/office/drawing/2014/main" id="{00000000-0008-0000-0300-00002E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7" name="TextBox 3886">
          <a:extLst>
            <a:ext uri="{FF2B5EF4-FFF2-40B4-BE49-F238E27FC236}">
              <a16:creationId xmlns:a16="http://schemas.microsoft.com/office/drawing/2014/main" id="{00000000-0008-0000-0300-00002F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8" name="TextBox 3887">
          <a:extLst>
            <a:ext uri="{FF2B5EF4-FFF2-40B4-BE49-F238E27FC236}">
              <a16:creationId xmlns:a16="http://schemas.microsoft.com/office/drawing/2014/main" id="{00000000-0008-0000-0300-000030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9" name="TextBox 3888">
          <a:extLst>
            <a:ext uri="{FF2B5EF4-FFF2-40B4-BE49-F238E27FC236}">
              <a16:creationId xmlns:a16="http://schemas.microsoft.com/office/drawing/2014/main" id="{00000000-0008-0000-0300-000031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0" name="TextBox 3889">
          <a:extLst>
            <a:ext uri="{FF2B5EF4-FFF2-40B4-BE49-F238E27FC236}">
              <a16:creationId xmlns:a16="http://schemas.microsoft.com/office/drawing/2014/main" id="{00000000-0008-0000-0300-000032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1" name="TextBox 3890">
          <a:extLst>
            <a:ext uri="{FF2B5EF4-FFF2-40B4-BE49-F238E27FC236}">
              <a16:creationId xmlns:a16="http://schemas.microsoft.com/office/drawing/2014/main" id="{00000000-0008-0000-0300-000033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2" name="TextBox 3891">
          <a:extLst>
            <a:ext uri="{FF2B5EF4-FFF2-40B4-BE49-F238E27FC236}">
              <a16:creationId xmlns:a16="http://schemas.microsoft.com/office/drawing/2014/main" id="{00000000-0008-0000-0300-000034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3" name="TextBox 3892">
          <a:extLst>
            <a:ext uri="{FF2B5EF4-FFF2-40B4-BE49-F238E27FC236}">
              <a16:creationId xmlns:a16="http://schemas.microsoft.com/office/drawing/2014/main" id="{00000000-0008-0000-0300-000035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4" name="TextBox 3893">
          <a:extLst>
            <a:ext uri="{FF2B5EF4-FFF2-40B4-BE49-F238E27FC236}">
              <a16:creationId xmlns:a16="http://schemas.microsoft.com/office/drawing/2014/main" id="{00000000-0008-0000-0300-000036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5" name="TextBox 3894">
          <a:extLst>
            <a:ext uri="{FF2B5EF4-FFF2-40B4-BE49-F238E27FC236}">
              <a16:creationId xmlns:a16="http://schemas.microsoft.com/office/drawing/2014/main" id="{00000000-0008-0000-0300-000037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6" name="TextBox 3895">
          <a:extLst>
            <a:ext uri="{FF2B5EF4-FFF2-40B4-BE49-F238E27FC236}">
              <a16:creationId xmlns:a16="http://schemas.microsoft.com/office/drawing/2014/main" id="{00000000-0008-0000-0300-000038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7" name="TextBox 3896">
          <a:extLst>
            <a:ext uri="{FF2B5EF4-FFF2-40B4-BE49-F238E27FC236}">
              <a16:creationId xmlns:a16="http://schemas.microsoft.com/office/drawing/2014/main" id="{00000000-0008-0000-0300-000039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8" name="TextBox 3897">
          <a:extLst>
            <a:ext uri="{FF2B5EF4-FFF2-40B4-BE49-F238E27FC236}">
              <a16:creationId xmlns:a16="http://schemas.microsoft.com/office/drawing/2014/main" id="{00000000-0008-0000-0300-00003A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9" name="TextBox 3898">
          <a:extLst>
            <a:ext uri="{FF2B5EF4-FFF2-40B4-BE49-F238E27FC236}">
              <a16:creationId xmlns:a16="http://schemas.microsoft.com/office/drawing/2014/main" id="{00000000-0008-0000-0300-00003B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0" name="TextBox 3899">
          <a:extLst>
            <a:ext uri="{FF2B5EF4-FFF2-40B4-BE49-F238E27FC236}">
              <a16:creationId xmlns:a16="http://schemas.microsoft.com/office/drawing/2014/main" id="{00000000-0008-0000-0300-00003C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1" name="TextBox 3900">
          <a:extLst>
            <a:ext uri="{FF2B5EF4-FFF2-40B4-BE49-F238E27FC236}">
              <a16:creationId xmlns:a16="http://schemas.microsoft.com/office/drawing/2014/main" id="{00000000-0008-0000-0300-00003D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2" name="TextBox 3901">
          <a:extLst>
            <a:ext uri="{FF2B5EF4-FFF2-40B4-BE49-F238E27FC236}">
              <a16:creationId xmlns:a16="http://schemas.microsoft.com/office/drawing/2014/main" id="{00000000-0008-0000-0300-00003E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3" name="TextBox 3902">
          <a:extLst>
            <a:ext uri="{FF2B5EF4-FFF2-40B4-BE49-F238E27FC236}">
              <a16:creationId xmlns:a16="http://schemas.microsoft.com/office/drawing/2014/main" id="{00000000-0008-0000-0300-00003F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4" name="TextBox 3903">
          <a:extLst>
            <a:ext uri="{FF2B5EF4-FFF2-40B4-BE49-F238E27FC236}">
              <a16:creationId xmlns:a16="http://schemas.microsoft.com/office/drawing/2014/main" id="{00000000-0008-0000-0300-000040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5" name="TextBox 3904">
          <a:extLst>
            <a:ext uri="{FF2B5EF4-FFF2-40B4-BE49-F238E27FC236}">
              <a16:creationId xmlns:a16="http://schemas.microsoft.com/office/drawing/2014/main" id="{00000000-0008-0000-0300-000041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6" name="TextBox 3905">
          <a:extLst>
            <a:ext uri="{FF2B5EF4-FFF2-40B4-BE49-F238E27FC236}">
              <a16:creationId xmlns:a16="http://schemas.microsoft.com/office/drawing/2014/main" id="{00000000-0008-0000-0300-000042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7" name="TextBox 3906">
          <a:extLst>
            <a:ext uri="{FF2B5EF4-FFF2-40B4-BE49-F238E27FC236}">
              <a16:creationId xmlns:a16="http://schemas.microsoft.com/office/drawing/2014/main" id="{00000000-0008-0000-0300-000043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8" name="TextBox 3907">
          <a:extLst>
            <a:ext uri="{FF2B5EF4-FFF2-40B4-BE49-F238E27FC236}">
              <a16:creationId xmlns:a16="http://schemas.microsoft.com/office/drawing/2014/main" id="{00000000-0008-0000-0300-000044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9" name="TextBox 3908">
          <a:extLst>
            <a:ext uri="{FF2B5EF4-FFF2-40B4-BE49-F238E27FC236}">
              <a16:creationId xmlns:a16="http://schemas.microsoft.com/office/drawing/2014/main" id="{00000000-0008-0000-0300-000045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0" name="TextBox 3909">
          <a:extLst>
            <a:ext uri="{FF2B5EF4-FFF2-40B4-BE49-F238E27FC236}">
              <a16:creationId xmlns:a16="http://schemas.microsoft.com/office/drawing/2014/main" id="{00000000-0008-0000-0300-000046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1" name="TextBox 3910">
          <a:extLst>
            <a:ext uri="{FF2B5EF4-FFF2-40B4-BE49-F238E27FC236}">
              <a16:creationId xmlns:a16="http://schemas.microsoft.com/office/drawing/2014/main" id="{00000000-0008-0000-0300-000047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2" name="TextBox 3911">
          <a:extLst>
            <a:ext uri="{FF2B5EF4-FFF2-40B4-BE49-F238E27FC236}">
              <a16:creationId xmlns:a16="http://schemas.microsoft.com/office/drawing/2014/main" id="{00000000-0008-0000-0300-000048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3" name="TextBox 3912">
          <a:extLst>
            <a:ext uri="{FF2B5EF4-FFF2-40B4-BE49-F238E27FC236}">
              <a16:creationId xmlns:a16="http://schemas.microsoft.com/office/drawing/2014/main" id="{00000000-0008-0000-0300-000049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4" name="TextBox 3913">
          <a:extLst>
            <a:ext uri="{FF2B5EF4-FFF2-40B4-BE49-F238E27FC236}">
              <a16:creationId xmlns:a16="http://schemas.microsoft.com/office/drawing/2014/main" id="{00000000-0008-0000-0300-00004A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5" name="TextBox 3914">
          <a:extLst>
            <a:ext uri="{FF2B5EF4-FFF2-40B4-BE49-F238E27FC236}">
              <a16:creationId xmlns:a16="http://schemas.microsoft.com/office/drawing/2014/main" id="{00000000-0008-0000-0300-00004B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6" name="TextBox 3915">
          <a:extLst>
            <a:ext uri="{FF2B5EF4-FFF2-40B4-BE49-F238E27FC236}">
              <a16:creationId xmlns:a16="http://schemas.microsoft.com/office/drawing/2014/main" id="{00000000-0008-0000-0300-00004C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7" name="TextBox 3916">
          <a:extLst>
            <a:ext uri="{FF2B5EF4-FFF2-40B4-BE49-F238E27FC236}">
              <a16:creationId xmlns:a16="http://schemas.microsoft.com/office/drawing/2014/main" id="{00000000-0008-0000-0300-00004D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8" name="TextBox 3917">
          <a:extLst>
            <a:ext uri="{FF2B5EF4-FFF2-40B4-BE49-F238E27FC236}">
              <a16:creationId xmlns:a16="http://schemas.microsoft.com/office/drawing/2014/main" id="{00000000-0008-0000-0300-00004E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9" name="TextBox 3918">
          <a:extLst>
            <a:ext uri="{FF2B5EF4-FFF2-40B4-BE49-F238E27FC236}">
              <a16:creationId xmlns:a16="http://schemas.microsoft.com/office/drawing/2014/main" id="{00000000-0008-0000-0300-00004F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0" name="TextBox 3919">
          <a:extLst>
            <a:ext uri="{FF2B5EF4-FFF2-40B4-BE49-F238E27FC236}">
              <a16:creationId xmlns:a16="http://schemas.microsoft.com/office/drawing/2014/main" id="{00000000-0008-0000-0300-000050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1" name="TextBox 3920">
          <a:extLst>
            <a:ext uri="{FF2B5EF4-FFF2-40B4-BE49-F238E27FC236}">
              <a16:creationId xmlns:a16="http://schemas.microsoft.com/office/drawing/2014/main" id="{00000000-0008-0000-0300-000051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2" name="TextBox 3921">
          <a:extLst>
            <a:ext uri="{FF2B5EF4-FFF2-40B4-BE49-F238E27FC236}">
              <a16:creationId xmlns:a16="http://schemas.microsoft.com/office/drawing/2014/main" id="{00000000-0008-0000-0300-000052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3" name="TextBox 3922">
          <a:extLst>
            <a:ext uri="{FF2B5EF4-FFF2-40B4-BE49-F238E27FC236}">
              <a16:creationId xmlns:a16="http://schemas.microsoft.com/office/drawing/2014/main" id="{00000000-0008-0000-0300-000053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4" name="TextBox 3923">
          <a:extLst>
            <a:ext uri="{FF2B5EF4-FFF2-40B4-BE49-F238E27FC236}">
              <a16:creationId xmlns:a16="http://schemas.microsoft.com/office/drawing/2014/main" id="{00000000-0008-0000-0300-000054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5" name="TextBox 3924">
          <a:extLst>
            <a:ext uri="{FF2B5EF4-FFF2-40B4-BE49-F238E27FC236}">
              <a16:creationId xmlns:a16="http://schemas.microsoft.com/office/drawing/2014/main" id="{00000000-0008-0000-0300-000055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6" name="TextBox 3925">
          <a:extLst>
            <a:ext uri="{FF2B5EF4-FFF2-40B4-BE49-F238E27FC236}">
              <a16:creationId xmlns:a16="http://schemas.microsoft.com/office/drawing/2014/main" id="{00000000-0008-0000-0300-000056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7" name="TextBox 3926">
          <a:extLst>
            <a:ext uri="{FF2B5EF4-FFF2-40B4-BE49-F238E27FC236}">
              <a16:creationId xmlns:a16="http://schemas.microsoft.com/office/drawing/2014/main" id="{00000000-0008-0000-0300-000057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8" name="TextBox 3927">
          <a:extLst>
            <a:ext uri="{FF2B5EF4-FFF2-40B4-BE49-F238E27FC236}">
              <a16:creationId xmlns:a16="http://schemas.microsoft.com/office/drawing/2014/main" id="{00000000-0008-0000-0300-000058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9" name="TextBox 3928">
          <a:extLst>
            <a:ext uri="{FF2B5EF4-FFF2-40B4-BE49-F238E27FC236}">
              <a16:creationId xmlns:a16="http://schemas.microsoft.com/office/drawing/2014/main" id="{00000000-0008-0000-0300-000059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0" name="TextBox 3929">
          <a:extLst>
            <a:ext uri="{FF2B5EF4-FFF2-40B4-BE49-F238E27FC236}">
              <a16:creationId xmlns:a16="http://schemas.microsoft.com/office/drawing/2014/main" id="{00000000-0008-0000-0300-00005A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1" name="TextBox 3930">
          <a:extLst>
            <a:ext uri="{FF2B5EF4-FFF2-40B4-BE49-F238E27FC236}">
              <a16:creationId xmlns:a16="http://schemas.microsoft.com/office/drawing/2014/main" id="{00000000-0008-0000-0300-00005B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2" name="TextBox 3931">
          <a:extLst>
            <a:ext uri="{FF2B5EF4-FFF2-40B4-BE49-F238E27FC236}">
              <a16:creationId xmlns:a16="http://schemas.microsoft.com/office/drawing/2014/main" id="{00000000-0008-0000-0300-00005C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3" name="TextBox 3932">
          <a:extLst>
            <a:ext uri="{FF2B5EF4-FFF2-40B4-BE49-F238E27FC236}">
              <a16:creationId xmlns:a16="http://schemas.microsoft.com/office/drawing/2014/main" id="{00000000-0008-0000-0300-00005D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4" name="TextBox 3933">
          <a:extLst>
            <a:ext uri="{FF2B5EF4-FFF2-40B4-BE49-F238E27FC236}">
              <a16:creationId xmlns:a16="http://schemas.microsoft.com/office/drawing/2014/main" id="{00000000-0008-0000-0300-00005E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5" name="TextBox 3934">
          <a:extLst>
            <a:ext uri="{FF2B5EF4-FFF2-40B4-BE49-F238E27FC236}">
              <a16:creationId xmlns:a16="http://schemas.microsoft.com/office/drawing/2014/main" id="{00000000-0008-0000-0300-00005F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6" name="TextBox 3935">
          <a:extLst>
            <a:ext uri="{FF2B5EF4-FFF2-40B4-BE49-F238E27FC236}">
              <a16:creationId xmlns:a16="http://schemas.microsoft.com/office/drawing/2014/main" id="{00000000-0008-0000-0300-000060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7" name="TextBox 3936">
          <a:extLst>
            <a:ext uri="{FF2B5EF4-FFF2-40B4-BE49-F238E27FC236}">
              <a16:creationId xmlns:a16="http://schemas.microsoft.com/office/drawing/2014/main" id="{00000000-0008-0000-0300-000061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8" name="TextBox 3937">
          <a:extLst>
            <a:ext uri="{FF2B5EF4-FFF2-40B4-BE49-F238E27FC236}">
              <a16:creationId xmlns:a16="http://schemas.microsoft.com/office/drawing/2014/main" id="{00000000-0008-0000-0300-000062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9" name="TextBox 3938">
          <a:extLst>
            <a:ext uri="{FF2B5EF4-FFF2-40B4-BE49-F238E27FC236}">
              <a16:creationId xmlns:a16="http://schemas.microsoft.com/office/drawing/2014/main" id="{00000000-0008-0000-0300-000063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0" name="TextBox 3939">
          <a:extLst>
            <a:ext uri="{FF2B5EF4-FFF2-40B4-BE49-F238E27FC236}">
              <a16:creationId xmlns:a16="http://schemas.microsoft.com/office/drawing/2014/main" id="{00000000-0008-0000-0300-000064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1" name="TextBox 3940">
          <a:extLst>
            <a:ext uri="{FF2B5EF4-FFF2-40B4-BE49-F238E27FC236}">
              <a16:creationId xmlns:a16="http://schemas.microsoft.com/office/drawing/2014/main" id="{00000000-0008-0000-0300-000065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2" name="TextBox 3941">
          <a:extLst>
            <a:ext uri="{FF2B5EF4-FFF2-40B4-BE49-F238E27FC236}">
              <a16:creationId xmlns:a16="http://schemas.microsoft.com/office/drawing/2014/main" id="{00000000-0008-0000-0300-000066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3" name="TextBox 3942">
          <a:extLst>
            <a:ext uri="{FF2B5EF4-FFF2-40B4-BE49-F238E27FC236}">
              <a16:creationId xmlns:a16="http://schemas.microsoft.com/office/drawing/2014/main" id="{00000000-0008-0000-0300-000067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4" name="TextBox 3943">
          <a:extLst>
            <a:ext uri="{FF2B5EF4-FFF2-40B4-BE49-F238E27FC236}">
              <a16:creationId xmlns:a16="http://schemas.microsoft.com/office/drawing/2014/main" id="{00000000-0008-0000-0300-000068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5" name="TextBox 3944">
          <a:extLst>
            <a:ext uri="{FF2B5EF4-FFF2-40B4-BE49-F238E27FC236}">
              <a16:creationId xmlns:a16="http://schemas.microsoft.com/office/drawing/2014/main" id="{00000000-0008-0000-0300-000069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6" name="TextBox 3945">
          <a:extLst>
            <a:ext uri="{FF2B5EF4-FFF2-40B4-BE49-F238E27FC236}">
              <a16:creationId xmlns:a16="http://schemas.microsoft.com/office/drawing/2014/main" id="{00000000-0008-0000-0300-00006A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7" name="TextBox 3946">
          <a:extLst>
            <a:ext uri="{FF2B5EF4-FFF2-40B4-BE49-F238E27FC236}">
              <a16:creationId xmlns:a16="http://schemas.microsoft.com/office/drawing/2014/main" id="{00000000-0008-0000-0300-00006B0F0000}"/>
            </a:ext>
          </a:extLst>
        </xdr:cNvPr>
        <xdr:cNvSpPr txBox="1"/>
      </xdr:nvSpPr>
      <xdr:spPr>
        <a:xfrm>
          <a:off x="6353175" y="541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8" name="TextBox 3947">
          <a:extLst>
            <a:ext uri="{FF2B5EF4-FFF2-40B4-BE49-F238E27FC236}">
              <a16:creationId xmlns:a16="http://schemas.microsoft.com/office/drawing/2014/main" id="{00000000-0008-0000-0300-00006C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9" name="TextBox 3948">
          <a:extLst>
            <a:ext uri="{FF2B5EF4-FFF2-40B4-BE49-F238E27FC236}">
              <a16:creationId xmlns:a16="http://schemas.microsoft.com/office/drawing/2014/main" id="{00000000-0008-0000-0300-00006D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0" name="TextBox 3949">
          <a:extLst>
            <a:ext uri="{FF2B5EF4-FFF2-40B4-BE49-F238E27FC236}">
              <a16:creationId xmlns:a16="http://schemas.microsoft.com/office/drawing/2014/main" id="{00000000-0008-0000-0300-00006E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1" name="TextBox 3950">
          <a:extLst>
            <a:ext uri="{FF2B5EF4-FFF2-40B4-BE49-F238E27FC236}">
              <a16:creationId xmlns:a16="http://schemas.microsoft.com/office/drawing/2014/main" id="{00000000-0008-0000-0300-00006F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2" name="TextBox 3951">
          <a:extLst>
            <a:ext uri="{FF2B5EF4-FFF2-40B4-BE49-F238E27FC236}">
              <a16:creationId xmlns:a16="http://schemas.microsoft.com/office/drawing/2014/main" id="{00000000-0008-0000-0300-000070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3" name="TextBox 3952">
          <a:extLst>
            <a:ext uri="{FF2B5EF4-FFF2-40B4-BE49-F238E27FC236}">
              <a16:creationId xmlns:a16="http://schemas.microsoft.com/office/drawing/2014/main" id="{00000000-0008-0000-0300-000071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4" name="TextBox 3953">
          <a:extLst>
            <a:ext uri="{FF2B5EF4-FFF2-40B4-BE49-F238E27FC236}">
              <a16:creationId xmlns:a16="http://schemas.microsoft.com/office/drawing/2014/main" id="{00000000-0008-0000-0300-000072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5" name="TextBox 3954">
          <a:extLst>
            <a:ext uri="{FF2B5EF4-FFF2-40B4-BE49-F238E27FC236}">
              <a16:creationId xmlns:a16="http://schemas.microsoft.com/office/drawing/2014/main" id="{00000000-0008-0000-0300-000073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6" name="TextBox 3955">
          <a:extLst>
            <a:ext uri="{FF2B5EF4-FFF2-40B4-BE49-F238E27FC236}">
              <a16:creationId xmlns:a16="http://schemas.microsoft.com/office/drawing/2014/main" id="{00000000-0008-0000-0300-000074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7" name="TextBox 3956">
          <a:extLst>
            <a:ext uri="{FF2B5EF4-FFF2-40B4-BE49-F238E27FC236}">
              <a16:creationId xmlns:a16="http://schemas.microsoft.com/office/drawing/2014/main" id="{00000000-0008-0000-0300-000075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8" name="TextBox 3957">
          <a:extLst>
            <a:ext uri="{FF2B5EF4-FFF2-40B4-BE49-F238E27FC236}">
              <a16:creationId xmlns:a16="http://schemas.microsoft.com/office/drawing/2014/main" id="{00000000-0008-0000-0300-000076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9" name="TextBox 3958">
          <a:extLst>
            <a:ext uri="{FF2B5EF4-FFF2-40B4-BE49-F238E27FC236}">
              <a16:creationId xmlns:a16="http://schemas.microsoft.com/office/drawing/2014/main" id="{00000000-0008-0000-0300-000077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0" name="TextBox 3959">
          <a:extLst>
            <a:ext uri="{FF2B5EF4-FFF2-40B4-BE49-F238E27FC236}">
              <a16:creationId xmlns:a16="http://schemas.microsoft.com/office/drawing/2014/main" id="{00000000-0008-0000-0300-000078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1" name="TextBox 3960">
          <a:extLst>
            <a:ext uri="{FF2B5EF4-FFF2-40B4-BE49-F238E27FC236}">
              <a16:creationId xmlns:a16="http://schemas.microsoft.com/office/drawing/2014/main" id="{00000000-0008-0000-0300-000079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2" name="TextBox 3961">
          <a:extLst>
            <a:ext uri="{FF2B5EF4-FFF2-40B4-BE49-F238E27FC236}">
              <a16:creationId xmlns:a16="http://schemas.microsoft.com/office/drawing/2014/main" id="{00000000-0008-0000-0300-00007A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3" name="TextBox 3962">
          <a:extLst>
            <a:ext uri="{FF2B5EF4-FFF2-40B4-BE49-F238E27FC236}">
              <a16:creationId xmlns:a16="http://schemas.microsoft.com/office/drawing/2014/main" id="{00000000-0008-0000-0300-00007B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4" name="TextBox 3963">
          <a:extLst>
            <a:ext uri="{FF2B5EF4-FFF2-40B4-BE49-F238E27FC236}">
              <a16:creationId xmlns:a16="http://schemas.microsoft.com/office/drawing/2014/main" id="{00000000-0008-0000-0300-00007C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5" name="TextBox 3964">
          <a:extLst>
            <a:ext uri="{FF2B5EF4-FFF2-40B4-BE49-F238E27FC236}">
              <a16:creationId xmlns:a16="http://schemas.microsoft.com/office/drawing/2014/main" id="{00000000-0008-0000-0300-00007D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6" name="TextBox 3965">
          <a:extLst>
            <a:ext uri="{FF2B5EF4-FFF2-40B4-BE49-F238E27FC236}">
              <a16:creationId xmlns:a16="http://schemas.microsoft.com/office/drawing/2014/main" id="{00000000-0008-0000-0300-00007E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7" name="TextBox 3966">
          <a:extLst>
            <a:ext uri="{FF2B5EF4-FFF2-40B4-BE49-F238E27FC236}">
              <a16:creationId xmlns:a16="http://schemas.microsoft.com/office/drawing/2014/main" id="{00000000-0008-0000-0300-00007F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8" name="TextBox 3967">
          <a:extLst>
            <a:ext uri="{FF2B5EF4-FFF2-40B4-BE49-F238E27FC236}">
              <a16:creationId xmlns:a16="http://schemas.microsoft.com/office/drawing/2014/main" id="{00000000-0008-0000-0300-000080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9" name="TextBox 3968">
          <a:extLst>
            <a:ext uri="{FF2B5EF4-FFF2-40B4-BE49-F238E27FC236}">
              <a16:creationId xmlns:a16="http://schemas.microsoft.com/office/drawing/2014/main" id="{00000000-0008-0000-0300-000081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0" name="TextBox 3969">
          <a:extLst>
            <a:ext uri="{FF2B5EF4-FFF2-40B4-BE49-F238E27FC236}">
              <a16:creationId xmlns:a16="http://schemas.microsoft.com/office/drawing/2014/main" id="{00000000-0008-0000-0300-000082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1" name="TextBox 3970">
          <a:extLst>
            <a:ext uri="{FF2B5EF4-FFF2-40B4-BE49-F238E27FC236}">
              <a16:creationId xmlns:a16="http://schemas.microsoft.com/office/drawing/2014/main" id="{00000000-0008-0000-0300-000083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2" name="TextBox 3971">
          <a:extLst>
            <a:ext uri="{FF2B5EF4-FFF2-40B4-BE49-F238E27FC236}">
              <a16:creationId xmlns:a16="http://schemas.microsoft.com/office/drawing/2014/main" id="{00000000-0008-0000-0300-000084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3" name="TextBox 3972">
          <a:extLst>
            <a:ext uri="{FF2B5EF4-FFF2-40B4-BE49-F238E27FC236}">
              <a16:creationId xmlns:a16="http://schemas.microsoft.com/office/drawing/2014/main" id="{00000000-0008-0000-0300-000085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4" name="TextBox 3973">
          <a:extLst>
            <a:ext uri="{FF2B5EF4-FFF2-40B4-BE49-F238E27FC236}">
              <a16:creationId xmlns:a16="http://schemas.microsoft.com/office/drawing/2014/main" id="{00000000-0008-0000-0300-000086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5" name="TextBox 3974">
          <a:extLst>
            <a:ext uri="{FF2B5EF4-FFF2-40B4-BE49-F238E27FC236}">
              <a16:creationId xmlns:a16="http://schemas.microsoft.com/office/drawing/2014/main" id="{00000000-0008-0000-0300-000087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6" name="TextBox 3975">
          <a:extLst>
            <a:ext uri="{FF2B5EF4-FFF2-40B4-BE49-F238E27FC236}">
              <a16:creationId xmlns:a16="http://schemas.microsoft.com/office/drawing/2014/main" id="{00000000-0008-0000-0300-000088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7" name="TextBox 3976">
          <a:extLst>
            <a:ext uri="{FF2B5EF4-FFF2-40B4-BE49-F238E27FC236}">
              <a16:creationId xmlns:a16="http://schemas.microsoft.com/office/drawing/2014/main" id="{00000000-0008-0000-0300-000089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8" name="TextBox 3977">
          <a:extLst>
            <a:ext uri="{FF2B5EF4-FFF2-40B4-BE49-F238E27FC236}">
              <a16:creationId xmlns:a16="http://schemas.microsoft.com/office/drawing/2014/main" id="{00000000-0008-0000-0300-00008A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9" name="TextBox 3978">
          <a:extLst>
            <a:ext uri="{FF2B5EF4-FFF2-40B4-BE49-F238E27FC236}">
              <a16:creationId xmlns:a16="http://schemas.microsoft.com/office/drawing/2014/main" id="{00000000-0008-0000-0300-00008B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0" name="TextBox 3979">
          <a:extLst>
            <a:ext uri="{FF2B5EF4-FFF2-40B4-BE49-F238E27FC236}">
              <a16:creationId xmlns:a16="http://schemas.microsoft.com/office/drawing/2014/main" id="{00000000-0008-0000-0300-00008C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1" name="TextBox 3980">
          <a:extLst>
            <a:ext uri="{FF2B5EF4-FFF2-40B4-BE49-F238E27FC236}">
              <a16:creationId xmlns:a16="http://schemas.microsoft.com/office/drawing/2014/main" id="{00000000-0008-0000-0300-00008D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2" name="TextBox 3981">
          <a:extLst>
            <a:ext uri="{FF2B5EF4-FFF2-40B4-BE49-F238E27FC236}">
              <a16:creationId xmlns:a16="http://schemas.microsoft.com/office/drawing/2014/main" id="{00000000-0008-0000-0300-00008E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3" name="TextBox 3982">
          <a:extLst>
            <a:ext uri="{FF2B5EF4-FFF2-40B4-BE49-F238E27FC236}">
              <a16:creationId xmlns:a16="http://schemas.microsoft.com/office/drawing/2014/main" id="{00000000-0008-0000-0300-00008F0F0000}"/>
            </a:ext>
          </a:extLst>
        </xdr:cNvPr>
        <xdr:cNvSpPr txBox="1"/>
      </xdr:nvSpPr>
      <xdr:spPr>
        <a:xfrm>
          <a:off x="6353175" y="5434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4" name="TextBox 3983">
          <a:extLst>
            <a:ext uri="{FF2B5EF4-FFF2-40B4-BE49-F238E27FC236}">
              <a16:creationId xmlns:a16="http://schemas.microsoft.com/office/drawing/2014/main" id="{00000000-0008-0000-0300-000090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5" name="TextBox 3984">
          <a:extLst>
            <a:ext uri="{FF2B5EF4-FFF2-40B4-BE49-F238E27FC236}">
              <a16:creationId xmlns:a16="http://schemas.microsoft.com/office/drawing/2014/main" id="{00000000-0008-0000-0300-000091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6" name="TextBox 3985">
          <a:extLst>
            <a:ext uri="{FF2B5EF4-FFF2-40B4-BE49-F238E27FC236}">
              <a16:creationId xmlns:a16="http://schemas.microsoft.com/office/drawing/2014/main" id="{00000000-0008-0000-0300-000092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7" name="TextBox 3986">
          <a:extLst>
            <a:ext uri="{FF2B5EF4-FFF2-40B4-BE49-F238E27FC236}">
              <a16:creationId xmlns:a16="http://schemas.microsoft.com/office/drawing/2014/main" id="{00000000-0008-0000-0300-000093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8" name="TextBox 3987">
          <a:extLst>
            <a:ext uri="{FF2B5EF4-FFF2-40B4-BE49-F238E27FC236}">
              <a16:creationId xmlns:a16="http://schemas.microsoft.com/office/drawing/2014/main" id="{00000000-0008-0000-0300-000094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9" name="TextBox 3988">
          <a:extLst>
            <a:ext uri="{FF2B5EF4-FFF2-40B4-BE49-F238E27FC236}">
              <a16:creationId xmlns:a16="http://schemas.microsoft.com/office/drawing/2014/main" id="{00000000-0008-0000-0300-000095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0" name="TextBox 3989">
          <a:extLst>
            <a:ext uri="{FF2B5EF4-FFF2-40B4-BE49-F238E27FC236}">
              <a16:creationId xmlns:a16="http://schemas.microsoft.com/office/drawing/2014/main" id="{00000000-0008-0000-0300-000096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1" name="TextBox 3990">
          <a:extLst>
            <a:ext uri="{FF2B5EF4-FFF2-40B4-BE49-F238E27FC236}">
              <a16:creationId xmlns:a16="http://schemas.microsoft.com/office/drawing/2014/main" id="{00000000-0008-0000-0300-000097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2" name="TextBox 3991">
          <a:extLst>
            <a:ext uri="{FF2B5EF4-FFF2-40B4-BE49-F238E27FC236}">
              <a16:creationId xmlns:a16="http://schemas.microsoft.com/office/drawing/2014/main" id="{00000000-0008-0000-0300-000098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3" name="TextBox 3992">
          <a:extLst>
            <a:ext uri="{FF2B5EF4-FFF2-40B4-BE49-F238E27FC236}">
              <a16:creationId xmlns:a16="http://schemas.microsoft.com/office/drawing/2014/main" id="{00000000-0008-0000-0300-000099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4" name="TextBox 3993">
          <a:extLst>
            <a:ext uri="{FF2B5EF4-FFF2-40B4-BE49-F238E27FC236}">
              <a16:creationId xmlns:a16="http://schemas.microsoft.com/office/drawing/2014/main" id="{00000000-0008-0000-0300-00009A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5" name="TextBox 3994">
          <a:extLst>
            <a:ext uri="{FF2B5EF4-FFF2-40B4-BE49-F238E27FC236}">
              <a16:creationId xmlns:a16="http://schemas.microsoft.com/office/drawing/2014/main" id="{00000000-0008-0000-0300-00009B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6" name="TextBox 3995">
          <a:extLst>
            <a:ext uri="{FF2B5EF4-FFF2-40B4-BE49-F238E27FC236}">
              <a16:creationId xmlns:a16="http://schemas.microsoft.com/office/drawing/2014/main" id="{00000000-0008-0000-0300-00009C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7" name="TextBox 3996">
          <a:extLst>
            <a:ext uri="{FF2B5EF4-FFF2-40B4-BE49-F238E27FC236}">
              <a16:creationId xmlns:a16="http://schemas.microsoft.com/office/drawing/2014/main" id="{00000000-0008-0000-0300-00009D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8" name="TextBox 3997">
          <a:extLst>
            <a:ext uri="{FF2B5EF4-FFF2-40B4-BE49-F238E27FC236}">
              <a16:creationId xmlns:a16="http://schemas.microsoft.com/office/drawing/2014/main" id="{00000000-0008-0000-0300-00009E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9" name="TextBox 3998">
          <a:extLst>
            <a:ext uri="{FF2B5EF4-FFF2-40B4-BE49-F238E27FC236}">
              <a16:creationId xmlns:a16="http://schemas.microsoft.com/office/drawing/2014/main" id="{00000000-0008-0000-0300-00009F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0" name="TextBox 3999">
          <a:extLst>
            <a:ext uri="{FF2B5EF4-FFF2-40B4-BE49-F238E27FC236}">
              <a16:creationId xmlns:a16="http://schemas.microsoft.com/office/drawing/2014/main" id="{00000000-0008-0000-0300-0000A0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1" name="TextBox 4000">
          <a:extLst>
            <a:ext uri="{FF2B5EF4-FFF2-40B4-BE49-F238E27FC236}">
              <a16:creationId xmlns:a16="http://schemas.microsoft.com/office/drawing/2014/main" id="{00000000-0008-0000-0300-0000A1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2" name="TextBox 4001">
          <a:extLst>
            <a:ext uri="{FF2B5EF4-FFF2-40B4-BE49-F238E27FC236}">
              <a16:creationId xmlns:a16="http://schemas.microsoft.com/office/drawing/2014/main" id="{00000000-0008-0000-0300-0000A2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3" name="TextBox 4002">
          <a:extLst>
            <a:ext uri="{FF2B5EF4-FFF2-40B4-BE49-F238E27FC236}">
              <a16:creationId xmlns:a16="http://schemas.microsoft.com/office/drawing/2014/main" id="{00000000-0008-0000-0300-0000A3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4" name="TextBox 4003">
          <a:extLst>
            <a:ext uri="{FF2B5EF4-FFF2-40B4-BE49-F238E27FC236}">
              <a16:creationId xmlns:a16="http://schemas.microsoft.com/office/drawing/2014/main" id="{00000000-0008-0000-0300-0000A4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5" name="TextBox 4004">
          <a:extLst>
            <a:ext uri="{FF2B5EF4-FFF2-40B4-BE49-F238E27FC236}">
              <a16:creationId xmlns:a16="http://schemas.microsoft.com/office/drawing/2014/main" id="{00000000-0008-0000-0300-0000A5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6" name="TextBox 4005">
          <a:extLst>
            <a:ext uri="{FF2B5EF4-FFF2-40B4-BE49-F238E27FC236}">
              <a16:creationId xmlns:a16="http://schemas.microsoft.com/office/drawing/2014/main" id="{00000000-0008-0000-0300-0000A6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7" name="TextBox 4006">
          <a:extLst>
            <a:ext uri="{FF2B5EF4-FFF2-40B4-BE49-F238E27FC236}">
              <a16:creationId xmlns:a16="http://schemas.microsoft.com/office/drawing/2014/main" id="{00000000-0008-0000-0300-0000A7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8" name="TextBox 4007">
          <a:extLst>
            <a:ext uri="{FF2B5EF4-FFF2-40B4-BE49-F238E27FC236}">
              <a16:creationId xmlns:a16="http://schemas.microsoft.com/office/drawing/2014/main" id="{00000000-0008-0000-0300-0000A8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9" name="TextBox 4008">
          <a:extLst>
            <a:ext uri="{FF2B5EF4-FFF2-40B4-BE49-F238E27FC236}">
              <a16:creationId xmlns:a16="http://schemas.microsoft.com/office/drawing/2014/main" id="{00000000-0008-0000-0300-0000A9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0" name="TextBox 4009">
          <a:extLst>
            <a:ext uri="{FF2B5EF4-FFF2-40B4-BE49-F238E27FC236}">
              <a16:creationId xmlns:a16="http://schemas.microsoft.com/office/drawing/2014/main" id="{00000000-0008-0000-0300-0000AA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1" name="TextBox 4010">
          <a:extLst>
            <a:ext uri="{FF2B5EF4-FFF2-40B4-BE49-F238E27FC236}">
              <a16:creationId xmlns:a16="http://schemas.microsoft.com/office/drawing/2014/main" id="{00000000-0008-0000-0300-0000AB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2" name="TextBox 4011">
          <a:extLst>
            <a:ext uri="{FF2B5EF4-FFF2-40B4-BE49-F238E27FC236}">
              <a16:creationId xmlns:a16="http://schemas.microsoft.com/office/drawing/2014/main" id="{00000000-0008-0000-0300-0000AC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3" name="TextBox 4012">
          <a:extLst>
            <a:ext uri="{FF2B5EF4-FFF2-40B4-BE49-F238E27FC236}">
              <a16:creationId xmlns:a16="http://schemas.microsoft.com/office/drawing/2014/main" id="{00000000-0008-0000-0300-0000AD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4" name="TextBox 4013">
          <a:extLst>
            <a:ext uri="{FF2B5EF4-FFF2-40B4-BE49-F238E27FC236}">
              <a16:creationId xmlns:a16="http://schemas.microsoft.com/office/drawing/2014/main" id="{00000000-0008-0000-0300-0000AE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5" name="TextBox 4014">
          <a:extLst>
            <a:ext uri="{FF2B5EF4-FFF2-40B4-BE49-F238E27FC236}">
              <a16:creationId xmlns:a16="http://schemas.microsoft.com/office/drawing/2014/main" id="{00000000-0008-0000-0300-0000AF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6" name="TextBox 4015">
          <a:extLst>
            <a:ext uri="{FF2B5EF4-FFF2-40B4-BE49-F238E27FC236}">
              <a16:creationId xmlns:a16="http://schemas.microsoft.com/office/drawing/2014/main" id="{00000000-0008-0000-0300-0000B0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7" name="TextBox 4016">
          <a:extLst>
            <a:ext uri="{FF2B5EF4-FFF2-40B4-BE49-F238E27FC236}">
              <a16:creationId xmlns:a16="http://schemas.microsoft.com/office/drawing/2014/main" id="{00000000-0008-0000-0300-0000B1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8" name="TextBox 4017">
          <a:extLst>
            <a:ext uri="{FF2B5EF4-FFF2-40B4-BE49-F238E27FC236}">
              <a16:creationId xmlns:a16="http://schemas.microsoft.com/office/drawing/2014/main" id="{00000000-0008-0000-0300-0000B2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9" name="TextBox 4018">
          <a:extLst>
            <a:ext uri="{FF2B5EF4-FFF2-40B4-BE49-F238E27FC236}">
              <a16:creationId xmlns:a16="http://schemas.microsoft.com/office/drawing/2014/main" id="{00000000-0008-0000-0300-0000B30F0000}"/>
            </a:ext>
          </a:extLst>
        </xdr:cNvPr>
        <xdr:cNvSpPr txBox="1"/>
      </xdr:nvSpPr>
      <xdr:spPr>
        <a:xfrm>
          <a:off x="6353175" y="545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0" name="TextBox 4019">
          <a:extLst>
            <a:ext uri="{FF2B5EF4-FFF2-40B4-BE49-F238E27FC236}">
              <a16:creationId xmlns:a16="http://schemas.microsoft.com/office/drawing/2014/main" id="{00000000-0008-0000-0300-0000B4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1" name="TextBox 4020">
          <a:extLst>
            <a:ext uri="{FF2B5EF4-FFF2-40B4-BE49-F238E27FC236}">
              <a16:creationId xmlns:a16="http://schemas.microsoft.com/office/drawing/2014/main" id="{00000000-0008-0000-0300-0000B5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2" name="TextBox 4021">
          <a:extLst>
            <a:ext uri="{FF2B5EF4-FFF2-40B4-BE49-F238E27FC236}">
              <a16:creationId xmlns:a16="http://schemas.microsoft.com/office/drawing/2014/main" id="{00000000-0008-0000-0300-0000B6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3" name="TextBox 4022">
          <a:extLst>
            <a:ext uri="{FF2B5EF4-FFF2-40B4-BE49-F238E27FC236}">
              <a16:creationId xmlns:a16="http://schemas.microsoft.com/office/drawing/2014/main" id="{00000000-0008-0000-0300-0000B7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4" name="TextBox 4023">
          <a:extLst>
            <a:ext uri="{FF2B5EF4-FFF2-40B4-BE49-F238E27FC236}">
              <a16:creationId xmlns:a16="http://schemas.microsoft.com/office/drawing/2014/main" id="{00000000-0008-0000-0300-0000B8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5" name="TextBox 4024">
          <a:extLst>
            <a:ext uri="{FF2B5EF4-FFF2-40B4-BE49-F238E27FC236}">
              <a16:creationId xmlns:a16="http://schemas.microsoft.com/office/drawing/2014/main" id="{00000000-0008-0000-0300-0000B9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6" name="TextBox 4025">
          <a:extLst>
            <a:ext uri="{FF2B5EF4-FFF2-40B4-BE49-F238E27FC236}">
              <a16:creationId xmlns:a16="http://schemas.microsoft.com/office/drawing/2014/main" id="{00000000-0008-0000-0300-0000BA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7" name="TextBox 4026">
          <a:extLst>
            <a:ext uri="{FF2B5EF4-FFF2-40B4-BE49-F238E27FC236}">
              <a16:creationId xmlns:a16="http://schemas.microsoft.com/office/drawing/2014/main" id="{00000000-0008-0000-0300-0000BB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8" name="TextBox 4027">
          <a:extLst>
            <a:ext uri="{FF2B5EF4-FFF2-40B4-BE49-F238E27FC236}">
              <a16:creationId xmlns:a16="http://schemas.microsoft.com/office/drawing/2014/main" id="{00000000-0008-0000-0300-0000BC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9" name="TextBox 4028">
          <a:extLst>
            <a:ext uri="{FF2B5EF4-FFF2-40B4-BE49-F238E27FC236}">
              <a16:creationId xmlns:a16="http://schemas.microsoft.com/office/drawing/2014/main" id="{00000000-0008-0000-0300-0000BD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0" name="TextBox 4029">
          <a:extLst>
            <a:ext uri="{FF2B5EF4-FFF2-40B4-BE49-F238E27FC236}">
              <a16:creationId xmlns:a16="http://schemas.microsoft.com/office/drawing/2014/main" id="{00000000-0008-0000-0300-0000BE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1" name="TextBox 4030">
          <a:extLst>
            <a:ext uri="{FF2B5EF4-FFF2-40B4-BE49-F238E27FC236}">
              <a16:creationId xmlns:a16="http://schemas.microsoft.com/office/drawing/2014/main" id="{00000000-0008-0000-0300-0000BF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2" name="TextBox 4031">
          <a:extLst>
            <a:ext uri="{FF2B5EF4-FFF2-40B4-BE49-F238E27FC236}">
              <a16:creationId xmlns:a16="http://schemas.microsoft.com/office/drawing/2014/main" id="{00000000-0008-0000-0300-0000C0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3" name="TextBox 4032">
          <a:extLst>
            <a:ext uri="{FF2B5EF4-FFF2-40B4-BE49-F238E27FC236}">
              <a16:creationId xmlns:a16="http://schemas.microsoft.com/office/drawing/2014/main" id="{00000000-0008-0000-0300-0000C1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4" name="TextBox 4033">
          <a:extLst>
            <a:ext uri="{FF2B5EF4-FFF2-40B4-BE49-F238E27FC236}">
              <a16:creationId xmlns:a16="http://schemas.microsoft.com/office/drawing/2014/main" id="{00000000-0008-0000-0300-0000C2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5" name="TextBox 4034">
          <a:extLst>
            <a:ext uri="{FF2B5EF4-FFF2-40B4-BE49-F238E27FC236}">
              <a16:creationId xmlns:a16="http://schemas.microsoft.com/office/drawing/2014/main" id="{00000000-0008-0000-0300-0000C3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6" name="TextBox 4035">
          <a:extLst>
            <a:ext uri="{FF2B5EF4-FFF2-40B4-BE49-F238E27FC236}">
              <a16:creationId xmlns:a16="http://schemas.microsoft.com/office/drawing/2014/main" id="{00000000-0008-0000-0300-0000C4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7" name="TextBox 4036">
          <a:extLst>
            <a:ext uri="{FF2B5EF4-FFF2-40B4-BE49-F238E27FC236}">
              <a16:creationId xmlns:a16="http://schemas.microsoft.com/office/drawing/2014/main" id="{00000000-0008-0000-0300-0000C5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8" name="TextBox 4037">
          <a:extLst>
            <a:ext uri="{FF2B5EF4-FFF2-40B4-BE49-F238E27FC236}">
              <a16:creationId xmlns:a16="http://schemas.microsoft.com/office/drawing/2014/main" id="{00000000-0008-0000-0300-0000C6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9" name="TextBox 4038">
          <a:extLst>
            <a:ext uri="{FF2B5EF4-FFF2-40B4-BE49-F238E27FC236}">
              <a16:creationId xmlns:a16="http://schemas.microsoft.com/office/drawing/2014/main" id="{00000000-0008-0000-0300-0000C7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0" name="TextBox 4039">
          <a:extLst>
            <a:ext uri="{FF2B5EF4-FFF2-40B4-BE49-F238E27FC236}">
              <a16:creationId xmlns:a16="http://schemas.microsoft.com/office/drawing/2014/main" id="{00000000-0008-0000-0300-0000C8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1" name="TextBox 4040">
          <a:extLst>
            <a:ext uri="{FF2B5EF4-FFF2-40B4-BE49-F238E27FC236}">
              <a16:creationId xmlns:a16="http://schemas.microsoft.com/office/drawing/2014/main" id="{00000000-0008-0000-0300-0000C9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2" name="TextBox 4041">
          <a:extLst>
            <a:ext uri="{FF2B5EF4-FFF2-40B4-BE49-F238E27FC236}">
              <a16:creationId xmlns:a16="http://schemas.microsoft.com/office/drawing/2014/main" id="{00000000-0008-0000-0300-0000CA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3" name="TextBox 4042">
          <a:extLst>
            <a:ext uri="{FF2B5EF4-FFF2-40B4-BE49-F238E27FC236}">
              <a16:creationId xmlns:a16="http://schemas.microsoft.com/office/drawing/2014/main" id="{00000000-0008-0000-0300-0000CB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4" name="TextBox 4043">
          <a:extLst>
            <a:ext uri="{FF2B5EF4-FFF2-40B4-BE49-F238E27FC236}">
              <a16:creationId xmlns:a16="http://schemas.microsoft.com/office/drawing/2014/main" id="{00000000-0008-0000-0300-0000CC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5" name="TextBox 4044">
          <a:extLst>
            <a:ext uri="{FF2B5EF4-FFF2-40B4-BE49-F238E27FC236}">
              <a16:creationId xmlns:a16="http://schemas.microsoft.com/office/drawing/2014/main" id="{00000000-0008-0000-0300-0000CD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6" name="TextBox 4045">
          <a:extLst>
            <a:ext uri="{FF2B5EF4-FFF2-40B4-BE49-F238E27FC236}">
              <a16:creationId xmlns:a16="http://schemas.microsoft.com/office/drawing/2014/main" id="{00000000-0008-0000-0300-0000CE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7" name="TextBox 4046">
          <a:extLst>
            <a:ext uri="{FF2B5EF4-FFF2-40B4-BE49-F238E27FC236}">
              <a16:creationId xmlns:a16="http://schemas.microsoft.com/office/drawing/2014/main" id="{00000000-0008-0000-0300-0000CF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8" name="TextBox 4047">
          <a:extLst>
            <a:ext uri="{FF2B5EF4-FFF2-40B4-BE49-F238E27FC236}">
              <a16:creationId xmlns:a16="http://schemas.microsoft.com/office/drawing/2014/main" id="{00000000-0008-0000-0300-0000D0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9" name="TextBox 4048">
          <a:extLst>
            <a:ext uri="{FF2B5EF4-FFF2-40B4-BE49-F238E27FC236}">
              <a16:creationId xmlns:a16="http://schemas.microsoft.com/office/drawing/2014/main" id="{00000000-0008-0000-0300-0000D1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0" name="TextBox 4049">
          <a:extLst>
            <a:ext uri="{FF2B5EF4-FFF2-40B4-BE49-F238E27FC236}">
              <a16:creationId xmlns:a16="http://schemas.microsoft.com/office/drawing/2014/main" id="{00000000-0008-0000-0300-0000D2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1" name="TextBox 4050">
          <a:extLst>
            <a:ext uri="{FF2B5EF4-FFF2-40B4-BE49-F238E27FC236}">
              <a16:creationId xmlns:a16="http://schemas.microsoft.com/office/drawing/2014/main" id="{00000000-0008-0000-0300-0000D3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2" name="TextBox 4051">
          <a:extLst>
            <a:ext uri="{FF2B5EF4-FFF2-40B4-BE49-F238E27FC236}">
              <a16:creationId xmlns:a16="http://schemas.microsoft.com/office/drawing/2014/main" id="{00000000-0008-0000-0300-0000D4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3" name="TextBox 4052">
          <a:extLst>
            <a:ext uri="{FF2B5EF4-FFF2-40B4-BE49-F238E27FC236}">
              <a16:creationId xmlns:a16="http://schemas.microsoft.com/office/drawing/2014/main" id="{00000000-0008-0000-0300-0000D5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4" name="TextBox 4053">
          <a:extLst>
            <a:ext uri="{FF2B5EF4-FFF2-40B4-BE49-F238E27FC236}">
              <a16:creationId xmlns:a16="http://schemas.microsoft.com/office/drawing/2014/main" id="{00000000-0008-0000-0300-0000D6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5" name="TextBox 4054">
          <a:extLst>
            <a:ext uri="{FF2B5EF4-FFF2-40B4-BE49-F238E27FC236}">
              <a16:creationId xmlns:a16="http://schemas.microsoft.com/office/drawing/2014/main" id="{00000000-0008-0000-0300-0000D70F0000}"/>
            </a:ext>
          </a:extLst>
        </xdr:cNvPr>
        <xdr:cNvSpPr txBox="1"/>
      </xdr:nvSpPr>
      <xdr:spPr>
        <a:xfrm>
          <a:off x="6353175"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6" name="TextBox 4055">
          <a:extLst>
            <a:ext uri="{FF2B5EF4-FFF2-40B4-BE49-F238E27FC236}">
              <a16:creationId xmlns:a16="http://schemas.microsoft.com/office/drawing/2014/main" id="{00000000-0008-0000-0300-0000D8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7" name="TextBox 4056">
          <a:extLst>
            <a:ext uri="{FF2B5EF4-FFF2-40B4-BE49-F238E27FC236}">
              <a16:creationId xmlns:a16="http://schemas.microsoft.com/office/drawing/2014/main" id="{00000000-0008-0000-0300-0000D9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8" name="TextBox 4057">
          <a:extLst>
            <a:ext uri="{FF2B5EF4-FFF2-40B4-BE49-F238E27FC236}">
              <a16:creationId xmlns:a16="http://schemas.microsoft.com/office/drawing/2014/main" id="{00000000-0008-0000-0300-0000DA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9" name="TextBox 4058">
          <a:extLst>
            <a:ext uri="{FF2B5EF4-FFF2-40B4-BE49-F238E27FC236}">
              <a16:creationId xmlns:a16="http://schemas.microsoft.com/office/drawing/2014/main" id="{00000000-0008-0000-0300-0000DB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0" name="TextBox 4059">
          <a:extLst>
            <a:ext uri="{FF2B5EF4-FFF2-40B4-BE49-F238E27FC236}">
              <a16:creationId xmlns:a16="http://schemas.microsoft.com/office/drawing/2014/main" id="{00000000-0008-0000-0300-0000DC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1" name="TextBox 4060">
          <a:extLst>
            <a:ext uri="{FF2B5EF4-FFF2-40B4-BE49-F238E27FC236}">
              <a16:creationId xmlns:a16="http://schemas.microsoft.com/office/drawing/2014/main" id="{00000000-0008-0000-0300-0000DD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2" name="TextBox 4061">
          <a:extLst>
            <a:ext uri="{FF2B5EF4-FFF2-40B4-BE49-F238E27FC236}">
              <a16:creationId xmlns:a16="http://schemas.microsoft.com/office/drawing/2014/main" id="{00000000-0008-0000-0300-0000DE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3" name="TextBox 4062">
          <a:extLst>
            <a:ext uri="{FF2B5EF4-FFF2-40B4-BE49-F238E27FC236}">
              <a16:creationId xmlns:a16="http://schemas.microsoft.com/office/drawing/2014/main" id="{00000000-0008-0000-0300-0000DF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4" name="TextBox 4063">
          <a:extLst>
            <a:ext uri="{FF2B5EF4-FFF2-40B4-BE49-F238E27FC236}">
              <a16:creationId xmlns:a16="http://schemas.microsoft.com/office/drawing/2014/main" id="{00000000-0008-0000-0300-0000E0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5" name="TextBox 4064">
          <a:extLst>
            <a:ext uri="{FF2B5EF4-FFF2-40B4-BE49-F238E27FC236}">
              <a16:creationId xmlns:a16="http://schemas.microsoft.com/office/drawing/2014/main" id="{00000000-0008-0000-0300-0000E1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6" name="TextBox 4065">
          <a:extLst>
            <a:ext uri="{FF2B5EF4-FFF2-40B4-BE49-F238E27FC236}">
              <a16:creationId xmlns:a16="http://schemas.microsoft.com/office/drawing/2014/main" id="{00000000-0008-0000-0300-0000E2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7" name="TextBox 4066">
          <a:extLst>
            <a:ext uri="{FF2B5EF4-FFF2-40B4-BE49-F238E27FC236}">
              <a16:creationId xmlns:a16="http://schemas.microsoft.com/office/drawing/2014/main" id="{00000000-0008-0000-0300-0000E3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8" name="TextBox 4067">
          <a:extLst>
            <a:ext uri="{FF2B5EF4-FFF2-40B4-BE49-F238E27FC236}">
              <a16:creationId xmlns:a16="http://schemas.microsoft.com/office/drawing/2014/main" id="{00000000-0008-0000-0300-0000E4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9" name="TextBox 4068">
          <a:extLst>
            <a:ext uri="{FF2B5EF4-FFF2-40B4-BE49-F238E27FC236}">
              <a16:creationId xmlns:a16="http://schemas.microsoft.com/office/drawing/2014/main" id="{00000000-0008-0000-0300-0000E5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0" name="TextBox 4069">
          <a:extLst>
            <a:ext uri="{FF2B5EF4-FFF2-40B4-BE49-F238E27FC236}">
              <a16:creationId xmlns:a16="http://schemas.microsoft.com/office/drawing/2014/main" id="{00000000-0008-0000-0300-0000E6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1" name="TextBox 4070">
          <a:extLst>
            <a:ext uri="{FF2B5EF4-FFF2-40B4-BE49-F238E27FC236}">
              <a16:creationId xmlns:a16="http://schemas.microsoft.com/office/drawing/2014/main" id="{00000000-0008-0000-0300-0000E7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2" name="TextBox 4071">
          <a:extLst>
            <a:ext uri="{FF2B5EF4-FFF2-40B4-BE49-F238E27FC236}">
              <a16:creationId xmlns:a16="http://schemas.microsoft.com/office/drawing/2014/main" id="{00000000-0008-0000-0300-0000E8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3" name="TextBox 4072">
          <a:extLst>
            <a:ext uri="{FF2B5EF4-FFF2-40B4-BE49-F238E27FC236}">
              <a16:creationId xmlns:a16="http://schemas.microsoft.com/office/drawing/2014/main" id="{00000000-0008-0000-0300-0000E9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4" name="TextBox 4073">
          <a:extLst>
            <a:ext uri="{FF2B5EF4-FFF2-40B4-BE49-F238E27FC236}">
              <a16:creationId xmlns:a16="http://schemas.microsoft.com/office/drawing/2014/main" id="{00000000-0008-0000-0300-0000EA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5" name="TextBox 4074">
          <a:extLst>
            <a:ext uri="{FF2B5EF4-FFF2-40B4-BE49-F238E27FC236}">
              <a16:creationId xmlns:a16="http://schemas.microsoft.com/office/drawing/2014/main" id="{00000000-0008-0000-0300-0000EB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6" name="TextBox 4075">
          <a:extLst>
            <a:ext uri="{FF2B5EF4-FFF2-40B4-BE49-F238E27FC236}">
              <a16:creationId xmlns:a16="http://schemas.microsoft.com/office/drawing/2014/main" id="{00000000-0008-0000-0300-0000EC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7" name="TextBox 4076">
          <a:extLst>
            <a:ext uri="{FF2B5EF4-FFF2-40B4-BE49-F238E27FC236}">
              <a16:creationId xmlns:a16="http://schemas.microsoft.com/office/drawing/2014/main" id="{00000000-0008-0000-0300-0000ED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8" name="TextBox 4077">
          <a:extLst>
            <a:ext uri="{FF2B5EF4-FFF2-40B4-BE49-F238E27FC236}">
              <a16:creationId xmlns:a16="http://schemas.microsoft.com/office/drawing/2014/main" id="{00000000-0008-0000-0300-0000EE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9" name="TextBox 4078">
          <a:extLst>
            <a:ext uri="{FF2B5EF4-FFF2-40B4-BE49-F238E27FC236}">
              <a16:creationId xmlns:a16="http://schemas.microsoft.com/office/drawing/2014/main" id="{00000000-0008-0000-0300-0000EF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0" name="TextBox 4079">
          <a:extLst>
            <a:ext uri="{FF2B5EF4-FFF2-40B4-BE49-F238E27FC236}">
              <a16:creationId xmlns:a16="http://schemas.microsoft.com/office/drawing/2014/main" id="{00000000-0008-0000-0300-0000F0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1" name="TextBox 4080">
          <a:extLst>
            <a:ext uri="{FF2B5EF4-FFF2-40B4-BE49-F238E27FC236}">
              <a16:creationId xmlns:a16="http://schemas.microsoft.com/office/drawing/2014/main" id="{00000000-0008-0000-0300-0000F1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2" name="TextBox 4081">
          <a:extLst>
            <a:ext uri="{FF2B5EF4-FFF2-40B4-BE49-F238E27FC236}">
              <a16:creationId xmlns:a16="http://schemas.microsoft.com/office/drawing/2014/main" id="{00000000-0008-0000-0300-0000F2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3" name="TextBox 4082">
          <a:extLst>
            <a:ext uri="{FF2B5EF4-FFF2-40B4-BE49-F238E27FC236}">
              <a16:creationId xmlns:a16="http://schemas.microsoft.com/office/drawing/2014/main" id="{00000000-0008-0000-0300-0000F3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4" name="TextBox 4083">
          <a:extLst>
            <a:ext uri="{FF2B5EF4-FFF2-40B4-BE49-F238E27FC236}">
              <a16:creationId xmlns:a16="http://schemas.microsoft.com/office/drawing/2014/main" id="{00000000-0008-0000-0300-0000F4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5" name="TextBox 4084">
          <a:extLst>
            <a:ext uri="{FF2B5EF4-FFF2-40B4-BE49-F238E27FC236}">
              <a16:creationId xmlns:a16="http://schemas.microsoft.com/office/drawing/2014/main" id="{00000000-0008-0000-0300-0000F5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6" name="TextBox 4085">
          <a:extLst>
            <a:ext uri="{FF2B5EF4-FFF2-40B4-BE49-F238E27FC236}">
              <a16:creationId xmlns:a16="http://schemas.microsoft.com/office/drawing/2014/main" id="{00000000-0008-0000-0300-0000F6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7" name="TextBox 4086">
          <a:extLst>
            <a:ext uri="{FF2B5EF4-FFF2-40B4-BE49-F238E27FC236}">
              <a16:creationId xmlns:a16="http://schemas.microsoft.com/office/drawing/2014/main" id="{00000000-0008-0000-0300-0000F7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8" name="TextBox 4087">
          <a:extLst>
            <a:ext uri="{FF2B5EF4-FFF2-40B4-BE49-F238E27FC236}">
              <a16:creationId xmlns:a16="http://schemas.microsoft.com/office/drawing/2014/main" id="{00000000-0008-0000-0300-0000F8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9" name="TextBox 4088">
          <a:extLst>
            <a:ext uri="{FF2B5EF4-FFF2-40B4-BE49-F238E27FC236}">
              <a16:creationId xmlns:a16="http://schemas.microsoft.com/office/drawing/2014/main" id="{00000000-0008-0000-0300-0000F9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0" name="TextBox 4089">
          <a:extLst>
            <a:ext uri="{FF2B5EF4-FFF2-40B4-BE49-F238E27FC236}">
              <a16:creationId xmlns:a16="http://schemas.microsoft.com/office/drawing/2014/main" id="{00000000-0008-0000-0300-0000FA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1" name="TextBox 4090">
          <a:extLst>
            <a:ext uri="{FF2B5EF4-FFF2-40B4-BE49-F238E27FC236}">
              <a16:creationId xmlns:a16="http://schemas.microsoft.com/office/drawing/2014/main" id="{00000000-0008-0000-0300-0000FB0F0000}"/>
            </a:ext>
          </a:extLst>
        </xdr:cNvPr>
        <xdr:cNvSpPr txBox="1"/>
      </xdr:nvSpPr>
      <xdr:spPr>
        <a:xfrm>
          <a:off x="6353175" y="5492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2" name="TextBox 4091">
          <a:extLst>
            <a:ext uri="{FF2B5EF4-FFF2-40B4-BE49-F238E27FC236}">
              <a16:creationId xmlns:a16="http://schemas.microsoft.com/office/drawing/2014/main" id="{00000000-0008-0000-0300-0000FC0F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3" name="TextBox 4092">
          <a:extLst>
            <a:ext uri="{FF2B5EF4-FFF2-40B4-BE49-F238E27FC236}">
              <a16:creationId xmlns:a16="http://schemas.microsoft.com/office/drawing/2014/main" id="{00000000-0008-0000-0300-0000FD0F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4" name="TextBox 4093">
          <a:extLst>
            <a:ext uri="{FF2B5EF4-FFF2-40B4-BE49-F238E27FC236}">
              <a16:creationId xmlns:a16="http://schemas.microsoft.com/office/drawing/2014/main" id="{00000000-0008-0000-0300-0000FE0F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5" name="TextBox 4094">
          <a:extLst>
            <a:ext uri="{FF2B5EF4-FFF2-40B4-BE49-F238E27FC236}">
              <a16:creationId xmlns:a16="http://schemas.microsoft.com/office/drawing/2014/main" id="{00000000-0008-0000-0300-0000FF0F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6" name="TextBox 4095">
          <a:extLst>
            <a:ext uri="{FF2B5EF4-FFF2-40B4-BE49-F238E27FC236}">
              <a16:creationId xmlns:a16="http://schemas.microsoft.com/office/drawing/2014/main" id="{00000000-0008-0000-0300-000000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7" name="TextBox 4096">
          <a:extLst>
            <a:ext uri="{FF2B5EF4-FFF2-40B4-BE49-F238E27FC236}">
              <a16:creationId xmlns:a16="http://schemas.microsoft.com/office/drawing/2014/main" id="{00000000-0008-0000-0300-000001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8" name="TextBox 4097">
          <a:extLst>
            <a:ext uri="{FF2B5EF4-FFF2-40B4-BE49-F238E27FC236}">
              <a16:creationId xmlns:a16="http://schemas.microsoft.com/office/drawing/2014/main" id="{00000000-0008-0000-0300-000002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9" name="TextBox 4098">
          <a:extLst>
            <a:ext uri="{FF2B5EF4-FFF2-40B4-BE49-F238E27FC236}">
              <a16:creationId xmlns:a16="http://schemas.microsoft.com/office/drawing/2014/main" id="{00000000-0008-0000-0300-000003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0" name="TextBox 4099">
          <a:extLst>
            <a:ext uri="{FF2B5EF4-FFF2-40B4-BE49-F238E27FC236}">
              <a16:creationId xmlns:a16="http://schemas.microsoft.com/office/drawing/2014/main" id="{00000000-0008-0000-0300-000004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1" name="TextBox 4100">
          <a:extLst>
            <a:ext uri="{FF2B5EF4-FFF2-40B4-BE49-F238E27FC236}">
              <a16:creationId xmlns:a16="http://schemas.microsoft.com/office/drawing/2014/main" id="{00000000-0008-0000-0300-000005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2" name="TextBox 4101">
          <a:extLst>
            <a:ext uri="{FF2B5EF4-FFF2-40B4-BE49-F238E27FC236}">
              <a16:creationId xmlns:a16="http://schemas.microsoft.com/office/drawing/2014/main" id="{00000000-0008-0000-0300-000006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3" name="TextBox 4102">
          <a:extLst>
            <a:ext uri="{FF2B5EF4-FFF2-40B4-BE49-F238E27FC236}">
              <a16:creationId xmlns:a16="http://schemas.microsoft.com/office/drawing/2014/main" id="{00000000-0008-0000-0300-000007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4" name="TextBox 4103">
          <a:extLst>
            <a:ext uri="{FF2B5EF4-FFF2-40B4-BE49-F238E27FC236}">
              <a16:creationId xmlns:a16="http://schemas.microsoft.com/office/drawing/2014/main" id="{00000000-0008-0000-0300-000008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5" name="TextBox 4104">
          <a:extLst>
            <a:ext uri="{FF2B5EF4-FFF2-40B4-BE49-F238E27FC236}">
              <a16:creationId xmlns:a16="http://schemas.microsoft.com/office/drawing/2014/main" id="{00000000-0008-0000-0300-000009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6" name="TextBox 4105">
          <a:extLst>
            <a:ext uri="{FF2B5EF4-FFF2-40B4-BE49-F238E27FC236}">
              <a16:creationId xmlns:a16="http://schemas.microsoft.com/office/drawing/2014/main" id="{00000000-0008-0000-0300-00000A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7" name="TextBox 4106">
          <a:extLst>
            <a:ext uri="{FF2B5EF4-FFF2-40B4-BE49-F238E27FC236}">
              <a16:creationId xmlns:a16="http://schemas.microsoft.com/office/drawing/2014/main" id="{00000000-0008-0000-0300-00000B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8" name="TextBox 4107">
          <a:extLst>
            <a:ext uri="{FF2B5EF4-FFF2-40B4-BE49-F238E27FC236}">
              <a16:creationId xmlns:a16="http://schemas.microsoft.com/office/drawing/2014/main" id="{00000000-0008-0000-0300-00000C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9" name="TextBox 4108">
          <a:extLst>
            <a:ext uri="{FF2B5EF4-FFF2-40B4-BE49-F238E27FC236}">
              <a16:creationId xmlns:a16="http://schemas.microsoft.com/office/drawing/2014/main" id="{00000000-0008-0000-0300-00000D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0" name="TextBox 4109">
          <a:extLst>
            <a:ext uri="{FF2B5EF4-FFF2-40B4-BE49-F238E27FC236}">
              <a16:creationId xmlns:a16="http://schemas.microsoft.com/office/drawing/2014/main" id="{00000000-0008-0000-0300-00000E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1" name="TextBox 4110">
          <a:extLst>
            <a:ext uri="{FF2B5EF4-FFF2-40B4-BE49-F238E27FC236}">
              <a16:creationId xmlns:a16="http://schemas.microsoft.com/office/drawing/2014/main" id="{00000000-0008-0000-0300-00000F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2" name="TextBox 4111">
          <a:extLst>
            <a:ext uri="{FF2B5EF4-FFF2-40B4-BE49-F238E27FC236}">
              <a16:creationId xmlns:a16="http://schemas.microsoft.com/office/drawing/2014/main" id="{00000000-0008-0000-0300-000010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3" name="TextBox 4112">
          <a:extLst>
            <a:ext uri="{FF2B5EF4-FFF2-40B4-BE49-F238E27FC236}">
              <a16:creationId xmlns:a16="http://schemas.microsoft.com/office/drawing/2014/main" id="{00000000-0008-0000-0300-000011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4" name="TextBox 4113">
          <a:extLst>
            <a:ext uri="{FF2B5EF4-FFF2-40B4-BE49-F238E27FC236}">
              <a16:creationId xmlns:a16="http://schemas.microsoft.com/office/drawing/2014/main" id="{00000000-0008-0000-0300-000012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5" name="TextBox 4114">
          <a:extLst>
            <a:ext uri="{FF2B5EF4-FFF2-40B4-BE49-F238E27FC236}">
              <a16:creationId xmlns:a16="http://schemas.microsoft.com/office/drawing/2014/main" id="{00000000-0008-0000-0300-000013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6" name="TextBox 4115">
          <a:extLst>
            <a:ext uri="{FF2B5EF4-FFF2-40B4-BE49-F238E27FC236}">
              <a16:creationId xmlns:a16="http://schemas.microsoft.com/office/drawing/2014/main" id="{00000000-0008-0000-0300-000014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7" name="TextBox 4116">
          <a:extLst>
            <a:ext uri="{FF2B5EF4-FFF2-40B4-BE49-F238E27FC236}">
              <a16:creationId xmlns:a16="http://schemas.microsoft.com/office/drawing/2014/main" id="{00000000-0008-0000-0300-000015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8" name="TextBox 4117">
          <a:extLst>
            <a:ext uri="{FF2B5EF4-FFF2-40B4-BE49-F238E27FC236}">
              <a16:creationId xmlns:a16="http://schemas.microsoft.com/office/drawing/2014/main" id="{00000000-0008-0000-0300-000016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9" name="TextBox 4118">
          <a:extLst>
            <a:ext uri="{FF2B5EF4-FFF2-40B4-BE49-F238E27FC236}">
              <a16:creationId xmlns:a16="http://schemas.microsoft.com/office/drawing/2014/main" id="{00000000-0008-0000-0300-000017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0" name="TextBox 4119">
          <a:extLst>
            <a:ext uri="{FF2B5EF4-FFF2-40B4-BE49-F238E27FC236}">
              <a16:creationId xmlns:a16="http://schemas.microsoft.com/office/drawing/2014/main" id="{00000000-0008-0000-0300-000018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1" name="TextBox 4120">
          <a:extLst>
            <a:ext uri="{FF2B5EF4-FFF2-40B4-BE49-F238E27FC236}">
              <a16:creationId xmlns:a16="http://schemas.microsoft.com/office/drawing/2014/main" id="{00000000-0008-0000-0300-000019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2" name="TextBox 4121">
          <a:extLst>
            <a:ext uri="{FF2B5EF4-FFF2-40B4-BE49-F238E27FC236}">
              <a16:creationId xmlns:a16="http://schemas.microsoft.com/office/drawing/2014/main" id="{00000000-0008-0000-0300-00001A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3" name="TextBox 4122">
          <a:extLst>
            <a:ext uri="{FF2B5EF4-FFF2-40B4-BE49-F238E27FC236}">
              <a16:creationId xmlns:a16="http://schemas.microsoft.com/office/drawing/2014/main" id="{00000000-0008-0000-0300-00001B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4" name="TextBox 4123">
          <a:extLst>
            <a:ext uri="{FF2B5EF4-FFF2-40B4-BE49-F238E27FC236}">
              <a16:creationId xmlns:a16="http://schemas.microsoft.com/office/drawing/2014/main" id="{00000000-0008-0000-0300-00001C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5" name="TextBox 4124">
          <a:extLst>
            <a:ext uri="{FF2B5EF4-FFF2-40B4-BE49-F238E27FC236}">
              <a16:creationId xmlns:a16="http://schemas.microsoft.com/office/drawing/2014/main" id="{00000000-0008-0000-0300-00001D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6" name="TextBox 4125">
          <a:extLst>
            <a:ext uri="{FF2B5EF4-FFF2-40B4-BE49-F238E27FC236}">
              <a16:creationId xmlns:a16="http://schemas.microsoft.com/office/drawing/2014/main" id="{00000000-0008-0000-0300-00001E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7" name="TextBox 4126">
          <a:extLst>
            <a:ext uri="{FF2B5EF4-FFF2-40B4-BE49-F238E27FC236}">
              <a16:creationId xmlns:a16="http://schemas.microsoft.com/office/drawing/2014/main" id="{00000000-0008-0000-0300-00001F100000}"/>
            </a:ext>
          </a:extLst>
        </xdr:cNvPr>
        <xdr:cNvSpPr txBox="1"/>
      </xdr:nvSpPr>
      <xdr:spPr>
        <a:xfrm>
          <a:off x="6353175" y="551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8" name="TextBox 4127">
          <a:extLst>
            <a:ext uri="{FF2B5EF4-FFF2-40B4-BE49-F238E27FC236}">
              <a16:creationId xmlns:a16="http://schemas.microsoft.com/office/drawing/2014/main" id="{00000000-0008-0000-0300-000020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9" name="TextBox 4128">
          <a:extLst>
            <a:ext uri="{FF2B5EF4-FFF2-40B4-BE49-F238E27FC236}">
              <a16:creationId xmlns:a16="http://schemas.microsoft.com/office/drawing/2014/main" id="{00000000-0008-0000-0300-000021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0" name="TextBox 4129">
          <a:extLst>
            <a:ext uri="{FF2B5EF4-FFF2-40B4-BE49-F238E27FC236}">
              <a16:creationId xmlns:a16="http://schemas.microsoft.com/office/drawing/2014/main" id="{00000000-0008-0000-0300-000022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1" name="TextBox 4130">
          <a:extLst>
            <a:ext uri="{FF2B5EF4-FFF2-40B4-BE49-F238E27FC236}">
              <a16:creationId xmlns:a16="http://schemas.microsoft.com/office/drawing/2014/main" id="{00000000-0008-0000-0300-000023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2" name="TextBox 4131">
          <a:extLst>
            <a:ext uri="{FF2B5EF4-FFF2-40B4-BE49-F238E27FC236}">
              <a16:creationId xmlns:a16="http://schemas.microsoft.com/office/drawing/2014/main" id="{00000000-0008-0000-0300-000024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3" name="TextBox 4132">
          <a:extLst>
            <a:ext uri="{FF2B5EF4-FFF2-40B4-BE49-F238E27FC236}">
              <a16:creationId xmlns:a16="http://schemas.microsoft.com/office/drawing/2014/main" id="{00000000-0008-0000-0300-000025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4" name="TextBox 4133">
          <a:extLst>
            <a:ext uri="{FF2B5EF4-FFF2-40B4-BE49-F238E27FC236}">
              <a16:creationId xmlns:a16="http://schemas.microsoft.com/office/drawing/2014/main" id="{00000000-0008-0000-0300-000026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5" name="TextBox 4134">
          <a:extLst>
            <a:ext uri="{FF2B5EF4-FFF2-40B4-BE49-F238E27FC236}">
              <a16:creationId xmlns:a16="http://schemas.microsoft.com/office/drawing/2014/main" id="{00000000-0008-0000-0300-000027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6" name="TextBox 4135">
          <a:extLst>
            <a:ext uri="{FF2B5EF4-FFF2-40B4-BE49-F238E27FC236}">
              <a16:creationId xmlns:a16="http://schemas.microsoft.com/office/drawing/2014/main" id="{00000000-0008-0000-0300-000028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7" name="TextBox 4136">
          <a:extLst>
            <a:ext uri="{FF2B5EF4-FFF2-40B4-BE49-F238E27FC236}">
              <a16:creationId xmlns:a16="http://schemas.microsoft.com/office/drawing/2014/main" id="{00000000-0008-0000-0300-000029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8" name="TextBox 4137">
          <a:extLst>
            <a:ext uri="{FF2B5EF4-FFF2-40B4-BE49-F238E27FC236}">
              <a16:creationId xmlns:a16="http://schemas.microsoft.com/office/drawing/2014/main" id="{00000000-0008-0000-0300-00002A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9" name="TextBox 4138">
          <a:extLst>
            <a:ext uri="{FF2B5EF4-FFF2-40B4-BE49-F238E27FC236}">
              <a16:creationId xmlns:a16="http://schemas.microsoft.com/office/drawing/2014/main" id="{00000000-0008-0000-0300-00002B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0" name="TextBox 4139">
          <a:extLst>
            <a:ext uri="{FF2B5EF4-FFF2-40B4-BE49-F238E27FC236}">
              <a16:creationId xmlns:a16="http://schemas.microsoft.com/office/drawing/2014/main" id="{00000000-0008-0000-0300-00002C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1" name="TextBox 4140">
          <a:extLst>
            <a:ext uri="{FF2B5EF4-FFF2-40B4-BE49-F238E27FC236}">
              <a16:creationId xmlns:a16="http://schemas.microsoft.com/office/drawing/2014/main" id="{00000000-0008-0000-0300-00002D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2" name="TextBox 4141">
          <a:extLst>
            <a:ext uri="{FF2B5EF4-FFF2-40B4-BE49-F238E27FC236}">
              <a16:creationId xmlns:a16="http://schemas.microsoft.com/office/drawing/2014/main" id="{00000000-0008-0000-0300-00002E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3" name="TextBox 4142">
          <a:extLst>
            <a:ext uri="{FF2B5EF4-FFF2-40B4-BE49-F238E27FC236}">
              <a16:creationId xmlns:a16="http://schemas.microsoft.com/office/drawing/2014/main" id="{00000000-0008-0000-0300-00002F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4" name="TextBox 4143">
          <a:extLst>
            <a:ext uri="{FF2B5EF4-FFF2-40B4-BE49-F238E27FC236}">
              <a16:creationId xmlns:a16="http://schemas.microsoft.com/office/drawing/2014/main" id="{00000000-0008-0000-0300-000030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5" name="TextBox 4144">
          <a:extLst>
            <a:ext uri="{FF2B5EF4-FFF2-40B4-BE49-F238E27FC236}">
              <a16:creationId xmlns:a16="http://schemas.microsoft.com/office/drawing/2014/main" id="{00000000-0008-0000-0300-000031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6" name="TextBox 4145">
          <a:extLst>
            <a:ext uri="{FF2B5EF4-FFF2-40B4-BE49-F238E27FC236}">
              <a16:creationId xmlns:a16="http://schemas.microsoft.com/office/drawing/2014/main" id="{00000000-0008-0000-0300-000032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7" name="TextBox 4146">
          <a:extLst>
            <a:ext uri="{FF2B5EF4-FFF2-40B4-BE49-F238E27FC236}">
              <a16:creationId xmlns:a16="http://schemas.microsoft.com/office/drawing/2014/main" id="{00000000-0008-0000-0300-000033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8" name="TextBox 4147">
          <a:extLst>
            <a:ext uri="{FF2B5EF4-FFF2-40B4-BE49-F238E27FC236}">
              <a16:creationId xmlns:a16="http://schemas.microsoft.com/office/drawing/2014/main" id="{00000000-0008-0000-0300-000034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9" name="TextBox 4148">
          <a:extLst>
            <a:ext uri="{FF2B5EF4-FFF2-40B4-BE49-F238E27FC236}">
              <a16:creationId xmlns:a16="http://schemas.microsoft.com/office/drawing/2014/main" id="{00000000-0008-0000-0300-000035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0" name="TextBox 4149">
          <a:extLst>
            <a:ext uri="{FF2B5EF4-FFF2-40B4-BE49-F238E27FC236}">
              <a16:creationId xmlns:a16="http://schemas.microsoft.com/office/drawing/2014/main" id="{00000000-0008-0000-0300-000036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1" name="TextBox 4150">
          <a:extLst>
            <a:ext uri="{FF2B5EF4-FFF2-40B4-BE49-F238E27FC236}">
              <a16:creationId xmlns:a16="http://schemas.microsoft.com/office/drawing/2014/main" id="{00000000-0008-0000-0300-000037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2" name="TextBox 4151">
          <a:extLst>
            <a:ext uri="{FF2B5EF4-FFF2-40B4-BE49-F238E27FC236}">
              <a16:creationId xmlns:a16="http://schemas.microsoft.com/office/drawing/2014/main" id="{00000000-0008-0000-0300-000038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3" name="TextBox 4152">
          <a:extLst>
            <a:ext uri="{FF2B5EF4-FFF2-40B4-BE49-F238E27FC236}">
              <a16:creationId xmlns:a16="http://schemas.microsoft.com/office/drawing/2014/main" id="{00000000-0008-0000-0300-000039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4" name="TextBox 4153">
          <a:extLst>
            <a:ext uri="{FF2B5EF4-FFF2-40B4-BE49-F238E27FC236}">
              <a16:creationId xmlns:a16="http://schemas.microsoft.com/office/drawing/2014/main" id="{00000000-0008-0000-0300-00003A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5" name="TextBox 4154">
          <a:extLst>
            <a:ext uri="{FF2B5EF4-FFF2-40B4-BE49-F238E27FC236}">
              <a16:creationId xmlns:a16="http://schemas.microsoft.com/office/drawing/2014/main" id="{00000000-0008-0000-0300-00003B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6" name="TextBox 4155">
          <a:extLst>
            <a:ext uri="{FF2B5EF4-FFF2-40B4-BE49-F238E27FC236}">
              <a16:creationId xmlns:a16="http://schemas.microsoft.com/office/drawing/2014/main" id="{00000000-0008-0000-0300-00003C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7" name="TextBox 4156">
          <a:extLst>
            <a:ext uri="{FF2B5EF4-FFF2-40B4-BE49-F238E27FC236}">
              <a16:creationId xmlns:a16="http://schemas.microsoft.com/office/drawing/2014/main" id="{00000000-0008-0000-0300-00003D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8" name="TextBox 4157">
          <a:extLst>
            <a:ext uri="{FF2B5EF4-FFF2-40B4-BE49-F238E27FC236}">
              <a16:creationId xmlns:a16="http://schemas.microsoft.com/office/drawing/2014/main" id="{00000000-0008-0000-0300-00003E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9" name="TextBox 4158">
          <a:extLst>
            <a:ext uri="{FF2B5EF4-FFF2-40B4-BE49-F238E27FC236}">
              <a16:creationId xmlns:a16="http://schemas.microsoft.com/office/drawing/2014/main" id="{00000000-0008-0000-0300-00003F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0" name="TextBox 4159">
          <a:extLst>
            <a:ext uri="{FF2B5EF4-FFF2-40B4-BE49-F238E27FC236}">
              <a16:creationId xmlns:a16="http://schemas.microsoft.com/office/drawing/2014/main" id="{00000000-0008-0000-0300-000040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1" name="TextBox 4160">
          <a:extLst>
            <a:ext uri="{FF2B5EF4-FFF2-40B4-BE49-F238E27FC236}">
              <a16:creationId xmlns:a16="http://schemas.microsoft.com/office/drawing/2014/main" id="{00000000-0008-0000-0300-000041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2" name="TextBox 4161">
          <a:extLst>
            <a:ext uri="{FF2B5EF4-FFF2-40B4-BE49-F238E27FC236}">
              <a16:creationId xmlns:a16="http://schemas.microsoft.com/office/drawing/2014/main" id="{00000000-0008-0000-0300-000042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3" name="TextBox 4162">
          <a:extLst>
            <a:ext uri="{FF2B5EF4-FFF2-40B4-BE49-F238E27FC236}">
              <a16:creationId xmlns:a16="http://schemas.microsoft.com/office/drawing/2014/main" id="{00000000-0008-0000-0300-000043100000}"/>
            </a:ext>
          </a:extLst>
        </xdr:cNvPr>
        <xdr:cNvSpPr txBox="1"/>
      </xdr:nvSpPr>
      <xdr:spPr>
        <a:xfrm>
          <a:off x="6353175" y="553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4" name="TextBox 4163">
          <a:extLst>
            <a:ext uri="{FF2B5EF4-FFF2-40B4-BE49-F238E27FC236}">
              <a16:creationId xmlns:a16="http://schemas.microsoft.com/office/drawing/2014/main" id="{00000000-0008-0000-0300-000044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5" name="TextBox 4164">
          <a:extLst>
            <a:ext uri="{FF2B5EF4-FFF2-40B4-BE49-F238E27FC236}">
              <a16:creationId xmlns:a16="http://schemas.microsoft.com/office/drawing/2014/main" id="{00000000-0008-0000-0300-000045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6" name="TextBox 4165">
          <a:extLst>
            <a:ext uri="{FF2B5EF4-FFF2-40B4-BE49-F238E27FC236}">
              <a16:creationId xmlns:a16="http://schemas.microsoft.com/office/drawing/2014/main" id="{00000000-0008-0000-0300-000046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7" name="TextBox 4166">
          <a:extLst>
            <a:ext uri="{FF2B5EF4-FFF2-40B4-BE49-F238E27FC236}">
              <a16:creationId xmlns:a16="http://schemas.microsoft.com/office/drawing/2014/main" id="{00000000-0008-0000-0300-000047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8" name="TextBox 4167">
          <a:extLst>
            <a:ext uri="{FF2B5EF4-FFF2-40B4-BE49-F238E27FC236}">
              <a16:creationId xmlns:a16="http://schemas.microsoft.com/office/drawing/2014/main" id="{00000000-0008-0000-0300-000048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9" name="TextBox 4168">
          <a:extLst>
            <a:ext uri="{FF2B5EF4-FFF2-40B4-BE49-F238E27FC236}">
              <a16:creationId xmlns:a16="http://schemas.microsoft.com/office/drawing/2014/main" id="{00000000-0008-0000-0300-000049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0" name="TextBox 4169">
          <a:extLst>
            <a:ext uri="{FF2B5EF4-FFF2-40B4-BE49-F238E27FC236}">
              <a16:creationId xmlns:a16="http://schemas.microsoft.com/office/drawing/2014/main" id="{00000000-0008-0000-0300-00004A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1" name="TextBox 4170">
          <a:extLst>
            <a:ext uri="{FF2B5EF4-FFF2-40B4-BE49-F238E27FC236}">
              <a16:creationId xmlns:a16="http://schemas.microsoft.com/office/drawing/2014/main" id="{00000000-0008-0000-0300-00004B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2" name="TextBox 4171">
          <a:extLst>
            <a:ext uri="{FF2B5EF4-FFF2-40B4-BE49-F238E27FC236}">
              <a16:creationId xmlns:a16="http://schemas.microsoft.com/office/drawing/2014/main" id="{00000000-0008-0000-0300-00004C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3" name="TextBox 4172">
          <a:extLst>
            <a:ext uri="{FF2B5EF4-FFF2-40B4-BE49-F238E27FC236}">
              <a16:creationId xmlns:a16="http://schemas.microsoft.com/office/drawing/2014/main" id="{00000000-0008-0000-0300-00004D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4" name="TextBox 4173">
          <a:extLst>
            <a:ext uri="{FF2B5EF4-FFF2-40B4-BE49-F238E27FC236}">
              <a16:creationId xmlns:a16="http://schemas.microsoft.com/office/drawing/2014/main" id="{00000000-0008-0000-0300-00004E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5" name="TextBox 4174">
          <a:extLst>
            <a:ext uri="{FF2B5EF4-FFF2-40B4-BE49-F238E27FC236}">
              <a16:creationId xmlns:a16="http://schemas.microsoft.com/office/drawing/2014/main" id="{00000000-0008-0000-0300-00004F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6" name="TextBox 4175">
          <a:extLst>
            <a:ext uri="{FF2B5EF4-FFF2-40B4-BE49-F238E27FC236}">
              <a16:creationId xmlns:a16="http://schemas.microsoft.com/office/drawing/2014/main" id="{00000000-0008-0000-0300-000050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7" name="TextBox 4176">
          <a:extLst>
            <a:ext uri="{FF2B5EF4-FFF2-40B4-BE49-F238E27FC236}">
              <a16:creationId xmlns:a16="http://schemas.microsoft.com/office/drawing/2014/main" id="{00000000-0008-0000-0300-000051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8" name="TextBox 4177">
          <a:extLst>
            <a:ext uri="{FF2B5EF4-FFF2-40B4-BE49-F238E27FC236}">
              <a16:creationId xmlns:a16="http://schemas.microsoft.com/office/drawing/2014/main" id="{00000000-0008-0000-0300-000052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9" name="TextBox 4178">
          <a:extLst>
            <a:ext uri="{FF2B5EF4-FFF2-40B4-BE49-F238E27FC236}">
              <a16:creationId xmlns:a16="http://schemas.microsoft.com/office/drawing/2014/main" id="{00000000-0008-0000-0300-000053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0" name="TextBox 4179">
          <a:extLst>
            <a:ext uri="{FF2B5EF4-FFF2-40B4-BE49-F238E27FC236}">
              <a16:creationId xmlns:a16="http://schemas.microsoft.com/office/drawing/2014/main" id="{00000000-0008-0000-0300-000054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1" name="TextBox 4180">
          <a:extLst>
            <a:ext uri="{FF2B5EF4-FFF2-40B4-BE49-F238E27FC236}">
              <a16:creationId xmlns:a16="http://schemas.microsoft.com/office/drawing/2014/main" id="{00000000-0008-0000-0300-000055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2" name="TextBox 4181">
          <a:extLst>
            <a:ext uri="{FF2B5EF4-FFF2-40B4-BE49-F238E27FC236}">
              <a16:creationId xmlns:a16="http://schemas.microsoft.com/office/drawing/2014/main" id="{00000000-0008-0000-0300-000056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3" name="TextBox 4182">
          <a:extLst>
            <a:ext uri="{FF2B5EF4-FFF2-40B4-BE49-F238E27FC236}">
              <a16:creationId xmlns:a16="http://schemas.microsoft.com/office/drawing/2014/main" id="{00000000-0008-0000-0300-000057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4" name="TextBox 4183">
          <a:extLst>
            <a:ext uri="{FF2B5EF4-FFF2-40B4-BE49-F238E27FC236}">
              <a16:creationId xmlns:a16="http://schemas.microsoft.com/office/drawing/2014/main" id="{00000000-0008-0000-0300-000058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5" name="TextBox 4184">
          <a:extLst>
            <a:ext uri="{FF2B5EF4-FFF2-40B4-BE49-F238E27FC236}">
              <a16:creationId xmlns:a16="http://schemas.microsoft.com/office/drawing/2014/main" id="{00000000-0008-0000-0300-000059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6" name="TextBox 4185">
          <a:extLst>
            <a:ext uri="{FF2B5EF4-FFF2-40B4-BE49-F238E27FC236}">
              <a16:creationId xmlns:a16="http://schemas.microsoft.com/office/drawing/2014/main" id="{00000000-0008-0000-0300-00005A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7" name="TextBox 4186">
          <a:extLst>
            <a:ext uri="{FF2B5EF4-FFF2-40B4-BE49-F238E27FC236}">
              <a16:creationId xmlns:a16="http://schemas.microsoft.com/office/drawing/2014/main" id="{00000000-0008-0000-0300-00005B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8" name="TextBox 4187">
          <a:extLst>
            <a:ext uri="{FF2B5EF4-FFF2-40B4-BE49-F238E27FC236}">
              <a16:creationId xmlns:a16="http://schemas.microsoft.com/office/drawing/2014/main" id="{00000000-0008-0000-0300-00005C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9" name="TextBox 4188">
          <a:extLst>
            <a:ext uri="{FF2B5EF4-FFF2-40B4-BE49-F238E27FC236}">
              <a16:creationId xmlns:a16="http://schemas.microsoft.com/office/drawing/2014/main" id="{00000000-0008-0000-0300-00005D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0" name="TextBox 4189">
          <a:extLst>
            <a:ext uri="{FF2B5EF4-FFF2-40B4-BE49-F238E27FC236}">
              <a16:creationId xmlns:a16="http://schemas.microsoft.com/office/drawing/2014/main" id="{00000000-0008-0000-0300-00005E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1" name="TextBox 4190">
          <a:extLst>
            <a:ext uri="{FF2B5EF4-FFF2-40B4-BE49-F238E27FC236}">
              <a16:creationId xmlns:a16="http://schemas.microsoft.com/office/drawing/2014/main" id="{00000000-0008-0000-0300-00005F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2" name="TextBox 4191">
          <a:extLst>
            <a:ext uri="{FF2B5EF4-FFF2-40B4-BE49-F238E27FC236}">
              <a16:creationId xmlns:a16="http://schemas.microsoft.com/office/drawing/2014/main" id="{00000000-0008-0000-0300-000060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3" name="TextBox 4192">
          <a:extLst>
            <a:ext uri="{FF2B5EF4-FFF2-40B4-BE49-F238E27FC236}">
              <a16:creationId xmlns:a16="http://schemas.microsoft.com/office/drawing/2014/main" id="{00000000-0008-0000-0300-000061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4" name="TextBox 4193">
          <a:extLst>
            <a:ext uri="{FF2B5EF4-FFF2-40B4-BE49-F238E27FC236}">
              <a16:creationId xmlns:a16="http://schemas.microsoft.com/office/drawing/2014/main" id="{00000000-0008-0000-0300-000062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5" name="TextBox 4194">
          <a:extLst>
            <a:ext uri="{FF2B5EF4-FFF2-40B4-BE49-F238E27FC236}">
              <a16:creationId xmlns:a16="http://schemas.microsoft.com/office/drawing/2014/main" id="{00000000-0008-0000-0300-000063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6" name="TextBox 4195">
          <a:extLst>
            <a:ext uri="{FF2B5EF4-FFF2-40B4-BE49-F238E27FC236}">
              <a16:creationId xmlns:a16="http://schemas.microsoft.com/office/drawing/2014/main" id="{00000000-0008-0000-0300-000064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7" name="TextBox 4196">
          <a:extLst>
            <a:ext uri="{FF2B5EF4-FFF2-40B4-BE49-F238E27FC236}">
              <a16:creationId xmlns:a16="http://schemas.microsoft.com/office/drawing/2014/main" id="{00000000-0008-0000-0300-000065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8" name="TextBox 4197">
          <a:extLst>
            <a:ext uri="{FF2B5EF4-FFF2-40B4-BE49-F238E27FC236}">
              <a16:creationId xmlns:a16="http://schemas.microsoft.com/office/drawing/2014/main" id="{00000000-0008-0000-0300-000066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9" name="TextBox 4198">
          <a:extLst>
            <a:ext uri="{FF2B5EF4-FFF2-40B4-BE49-F238E27FC236}">
              <a16:creationId xmlns:a16="http://schemas.microsoft.com/office/drawing/2014/main" id="{00000000-0008-0000-0300-000067100000}"/>
            </a:ext>
          </a:extLst>
        </xdr:cNvPr>
        <xdr:cNvSpPr txBox="1"/>
      </xdr:nvSpPr>
      <xdr:spPr>
        <a:xfrm>
          <a:off x="6353175" y="5549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0" name="TextBox 4199">
          <a:extLst>
            <a:ext uri="{FF2B5EF4-FFF2-40B4-BE49-F238E27FC236}">
              <a16:creationId xmlns:a16="http://schemas.microsoft.com/office/drawing/2014/main" id="{00000000-0008-0000-0300-000068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1" name="TextBox 4200">
          <a:extLst>
            <a:ext uri="{FF2B5EF4-FFF2-40B4-BE49-F238E27FC236}">
              <a16:creationId xmlns:a16="http://schemas.microsoft.com/office/drawing/2014/main" id="{00000000-0008-0000-0300-000069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2" name="TextBox 4201">
          <a:extLst>
            <a:ext uri="{FF2B5EF4-FFF2-40B4-BE49-F238E27FC236}">
              <a16:creationId xmlns:a16="http://schemas.microsoft.com/office/drawing/2014/main" id="{00000000-0008-0000-0300-00006A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3" name="TextBox 4202">
          <a:extLst>
            <a:ext uri="{FF2B5EF4-FFF2-40B4-BE49-F238E27FC236}">
              <a16:creationId xmlns:a16="http://schemas.microsoft.com/office/drawing/2014/main" id="{00000000-0008-0000-0300-00006B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4" name="TextBox 4203">
          <a:extLst>
            <a:ext uri="{FF2B5EF4-FFF2-40B4-BE49-F238E27FC236}">
              <a16:creationId xmlns:a16="http://schemas.microsoft.com/office/drawing/2014/main" id="{00000000-0008-0000-0300-00006C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5" name="TextBox 4204">
          <a:extLst>
            <a:ext uri="{FF2B5EF4-FFF2-40B4-BE49-F238E27FC236}">
              <a16:creationId xmlns:a16="http://schemas.microsoft.com/office/drawing/2014/main" id="{00000000-0008-0000-0300-00006D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6" name="TextBox 4205">
          <a:extLst>
            <a:ext uri="{FF2B5EF4-FFF2-40B4-BE49-F238E27FC236}">
              <a16:creationId xmlns:a16="http://schemas.microsoft.com/office/drawing/2014/main" id="{00000000-0008-0000-0300-00006E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7" name="TextBox 4206">
          <a:extLst>
            <a:ext uri="{FF2B5EF4-FFF2-40B4-BE49-F238E27FC236}">
              <a16:creationId xmlns:a16="http://schemas.microsoft.com/office/drawing/2014/main" id="{00000000-0008-0000-0300-00006F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8" name="TextBox 4207">
          <a:extLst>
            <a:ext uri="{FF2B5EF4-FFF2-40B4-BE49-F238E27FC236}">
              <a16:creationId xmlns:a16="http://schemas.microsoft.com/office/drawing/2014/main" id="{00000000-0008-0000-0300-000070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9" name="TextBox 4208">
          <a:extLst>
            <a:ext uri="{FF2B5EF4-FFF2-40B4-BE49-F238E27FC236}">
              <a16:creationId xmlns:a16="http://schemas.microsoft.com/office/drawing/2014/main" id="{00000000-0008-0000-0300-000071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0" name="TextBox 4209">
          <a:extLst>
            <a:ext uri="{FF2B5EF4-FFF2-40B4-BE49-F238E27FC236}">
              <a16:creationId xmlns:a16="http://schemas.microsoft.com/office/drawing/2014/main" id="{00000000-0008-0000-0300-000072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1" name="TextBox 4210">
          <a:extLst>
            <a:ext uri="{FF2B5EF4-FFF2-40B4-BE49-F238E27FC236}">
              <a16:creationId xmlns:a16="http://schemas.microsoft.com/office/drawing/2014/main" id="{00000000-0008-0000-0300-000073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2" name="TextBox 4211">
          <a:extLst>
            <a:ext uri="{FF2B5EF4-FFF2-40B4-BE49-F238E27FC236}">
              <a16:creationId xmlns:a16="http://schemas.microsoft.com/office/drawing/2014/main" id="{00000000-0008-0000-0300-000074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3" name="TextBox 4212">
          <a:extLst>
            <a:ext uri="{FF2B5EF4-FFF2-40B4-BE49-F238E27FC236}">
              <a16:creationId xmlns:a16="http://schemas.microsoft.com/office/drawing/2014/main" id="{00000000-0008-0000-0300-000075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4" name="TextBox 4213">
          <a:extLst>
            <a:ext uri="{FF2B5EF4-FFF2-40B4-BE49-F238E27FC236}">
              <a16:creationId xmlns:a16="http://schemas.microsoft.com/office/drawing/2014/main" id="{00000000-0008-0000-0300-000076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5" name="TextBox 4214">
          <a:extLst>
            <a:ext uri="{FF2B5EF4-FFF2-40B4-BE49-F238E27FC236}">
              <a16:creationId xmlns:a16="http://schemas.microsoft.com/office/drawing/2014/main" id="{00000000-0008-0000-0300-000077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6" name="TextBox 4215">
          <a:extLst>
            <a:ext uri="{FF2B5EF4-FFF2-40B4-BE49-F238E27FC236}">
              <a16:creationId xmlns:a16="http://schemas.microsoft.com/office/drawing/2014/main" id="{00000000-0008-0000-0300-000078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7" name="TextBox 4216">
          <a:extLst>
            <a:ext uri="{FF2B5EF4-FFF2-40B4-BE49-F238E27FC236}">
              <a16:creationId xmlns:a16="http://schemas.microsoft.com/office/drawing/2014/main" id="{00000000-0008-0000-0300-000079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8" name="TextBox 4217">
          <a:extLst>
            <a:ext uri="{FF2B5EF4-FFF2-40B4-BE49-F238E27FC236}">
              <a16:creationId xmlns:a16="http://schemas.microsoft.com/office/drawing/2014/main" id="{00000000-0008-0000-0300-00007A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9" name="TextBox 4218">
          <a:extLst>
            <a:ext uri="{FF2B5EF4-FFF2-40B4-BE49-F238E27FC236}">
              <a16:creationId xmlns:a16="http://schemas.microsoft.com/office/drawing/2014/main" id="{00000000-0008-0000-0300-00007B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0" name="TextBox 4219">
          <a:extLst>
            <a:ext uri="{FF2B5EF4-FFF2-40B4-BE49-F238E27FC236}">
              <a16:creationId xmlns:a16="http://schemas.microsoft.com/office/drawing/2014/main" id="{00000000-0008-0000-0300-00007C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1" name="TextBox 4220">
          <a:extLst>
            <a:ext uri="{FF2B5EF4-FFF2-40B4-BE49-F238E27FC236}">
              <a16:creationId xmlns:a16="http://schemas.microsoft.com/office/drawing/2014/main" id="{00000000-0008-0000-0300-00007D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2" name="TextBox 4221">
          <a:extLst>
            <a:ext uri="{FF2B5EF4-FFF2-40B4-BE49-F238E27FC236}">
              <a16:creationId xmlns:a16="http://schemas.microsoft.com/office/drawing/2014/main" id="{00000000-0008-0000-0300-00007E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3" name="TextBox 4222">
          <a:extLst>
            <a:ext uri="{FF2B5EF4-FFF2-40B4-BE49-F238E27FC236}">
              <a16:creationId xmlns:a16="http://schemas.microsoft.com/office/drawing/2014/main" id="{00000000-0008-0000-0300-00007F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4" name="TextBox 4223">
          <a:extLst>
            <a:ext uri="{FF2B5EF4-FFF2-40B4-BE49-F238E27FC236}">
              <a16:creationId xmlns:a16="http://schemas.microsoft.com/office/drawing/2014/main" id="{00000000-0008-0000-0300-000080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5" name="TextBox 4224">
          <a:extLst>
            <a:ext uri="{FF2B5EF4-FFF2-40B4-BE49-F238E27FC236}">
              <a16:creationId xmlns:a16="http://schemas.microsoft.com/office/drawing/2014/main" id="{00000000-0008-0000-0300-000081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6" name="TextBox 4225">
          <a:extLst>
            <a:ext uri="{FF2B5EF4-FFF2-40B4-BE49-F238E27FC236}">
              <a16:creationId xmlns:a16="http://schemas.microsoft.com/office/drawing/2014/main" id="{00000000-0008-0000-0300-000082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7" name="TextBox 4226">
          <a:extLst>
            <a:ext uri="{FF2B5EF4-FFF2-40B4-BE49-F238E27FC236}">
              <a16:creationId xmlns:a16="http://schemas.microsoft.com/office/drawing/2014/main" id="{00000000-0008-0000-0300-000083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8" name="TextBox 4227">
          <a:extLst>
            <a:ext uri="{FF2B5EF4-FFF2-40B4-BE49-F238E27FC236}">
              <a16:creationId xmlns:a16="http://schemas.microsoft.com/office/drawing/2014/main" id="{00000000-0008-0000-0300-000084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9" name="TextBox 4228">
          <a:extLst>
            <a:ext uri="{FF2B5EF4-FFF2-40B4-BE49-F238E27FC236}">
              <a16:creationId xmlns:a16="http://schemas.microsoft.com/office/drawing/2014/main" id="{00000000-0008-0000-0300-000085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0" name="TextBox 4229">
          <a:extLst>
            <a:ext uri="{FF2B5EF4-FFF2-40B4-BE49-F238E27FC236}">
              <a16:creationId xmlns:a16="http://schemas.microsoft.com/office/drawing/2014/main" id="{00000000-0008-0000-0300-000086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1" name="TextBox 4230">
          <a:extLst>
            <a:ext uri="{FF2B5EF4-FFF2-40B4-BE49-F238E27FC236}">
              <a16:creationId xmlns:a16="http://schemas.microsoft.com/office/drawing/2014/main" id="{00000000-0008-0000-0300-000087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2" name="TextBox 4231">
          <a:extLst>
            <a:ext uri="{FF2B5EF4-FFF2-40B4-BE49-F238E27FC236}">
              <a16:creationId xmlns:a16="http://schemas.microsoft.com/office/drawing/2014/main" id="{00000000-0008-0000-0300-000088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3" name="TextBox 4232">
          <a:extLst>
            <a:ext uri="{FF2B5EF4-FFF2-40B4-BE49-F238E27FC236}">
              <a16:creationId xmlns:a16="http://schemas.microsoft.com/office/drawing/2014/main" id="{00000000-0008-0000-0300-000089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4" name="TextBox 4233">
          <a:extLst>
            <a:ext uri="{FF2B5EF4-FFF2-40B4-BE49-F238E27FC236}">
              <a16:creationId xmlns:a16="http://schemas.microsoft.com/office/drawing/2014/main" id="{00000000-0008-0000-0300-00008A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5" name="TextBox 4234">
          <a:extLst>
            <a:ext uri="{FF2B5EF4-FFF2-40B4-BE49-F238E27FC236}">
              <a16:creationId xmlns:a16="http://schemas.microsoft.com/office/drawing/2014/main" id="{00000000-0008-0000-0300-00008B100000}"/>
            </a:ext>
          </a:extLst>
        </xdr:cNvPr>
        <xdr:cNvSpPr txBox="1"/>
      </xdr:nvSpPr>
      <xdr:spPr>
        <a:xfrm>
          <a:off x="6353175" y="558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6" name="TextBox 4235">
          <a:extLst>
            <a:ext uri="{FF2B5EF4-FFF2-40B4-BE49-F238E27FC236}">
              <a16:creationId xmlns:a16="http://schemas.microsoft.com/office/drawing/2014/main" id="{00000000-0008-0000-0300-00008C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7" name="TextBox 4236">
          <a:extLst>
            <a:ext uri="{FF2B5EF4-FFF2-40B4-BE49-F238E27FC236}">
              <a16:creationId xmlns:a16="http://schemas.microsoft.com/office/drawing/2014/main" id="{00000000-0008-0000-0300-00008D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8" name="TextBox 4237">
          <a:extLst>
            <a:ext uri="{FF2B5EF4-FFF2-40B4-BE49-F238E27FC236}">
              <a16:creationId xmlns:a16="http://schemas.microsoft.com/office/drawing/2014/main" id="{00000000-0008-0000-0300-00008E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9" name="TextBox 4238">
          <a:extLst>
            <a:ext uri="{FF2B5EF4-FFF2-40B4-BE49-F238E27FC236}">
              <a16:creationId xmlns:a16="http://schemas.microsoft.com/office/drawing/2014/main" id="{00000000-0008-0000-0300-00008F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0" name="TextBox 4239">
          <a:extLst>
            <a:ext uri="{FF2B5EF4-FFF2-40B4-BE49-F238E27FC236}">
              <a16:creationId xmlns:a16="http://schemas.microsoft.com/office/drawing/2014/main" id="{00000000-0008-0000-0300-000090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1" name="TextBox 4240">
          <a:extLst>
            <a:ext uri="{FF2B5EF4-FFF2-40B4-BE49-F238E27FC236}">
              <a16:creationId xmlns:a16="http://schemas.microsoft.com/office/drawing/2014/main" id="{00000000-0008-0000-0300-000091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2" name="TextBox 4241">
          <a:extLst>
            <a:ext uri="{FF2B5EF4-FFF2-40B4-BE49-F238E27FC236}">
              <a16:creationId xmlns:a16="http://schemas.microsoft.com/office/drawing/2014/main" id="{00000000-0008-0000-0300-000092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3" name="TextBox 4242">
          <a:extLst>
            <a:ext uri="{FF2B5EF4-FFF2-40B4-BE49-F238E27FC236}">
              <a16:creationId xmlns:a16="http://schemas.microsoft.com/office/drawing/2014/main" id="{00000000-0008-0000-0300-000093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4" name="TextBox 4243">
          <a:extLst>
            <a:ext uri="{FF2B5EF4-FFF2-40B4-BE49-F238E27FC236}">
              <a16:creationId xmlns:a16="http://schemas.microsoft.com/office/drawing/2014/main" id="{00000000-0008-0000-0300-000094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5" name="TextBox 4244">
          <a:extLst>
            <a:ext uri="{FF2B5EF4-FFF2-40B4-BE49-F238E27FC236}">
              <a16:creationId xmlns:a16="http://schemas.microsoft.com/office/drawing/2014/main" id="{00000000-0008-0000-0300-000095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6" name="TextBox 4245">
          <a:extLst>
            <a:ext uri="{FF2B5EF4-FFF2-40B4-BE49-F238E27FC236}">
              <a16:creationId xmlns:a16="http://schemas.microsoft.com/office/drawing/2014/main" id="{00000000-0008-0000-0300-000096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7" name="TextBox 4246">
          <a:extLst>
            <a:ext uri="{FF2B5EF4-FFF2-40B4-BE49-F238E27FC236}">
              <a16:creationId xmlns:a16="http://schemas.microsoft.com/office/drawing/2014/main" id="{00000000-0008-0000-0300-000097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8" name="TextBox 4247">
          <a:extLst>
            <a:ext uri="{FF2B5EF4-FFF2-40B4-BE49-F238E27FC236}">
              <a16:creationId xmlns:a16="http://schemas.microsoft.com/office/drawing/2014/main" id="{00000000-0008-0000-0300-000098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9" name="TextBox 4248">
          <a:extLst>
            <a:ext uri="{FF2B5EF4-FFF2-40B4-BE49-F238E27FC236}">
              <a16:creationId xmlns:a16="http://schemas.microsoft.com/office/drawing/2014/main" id="{00000000-0008-0000-0300-000099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0" name="TextBox 4249">
          <a:extLst>
            <a:ext uri="{FF2B5EF4-FFF2-40B4-BE49-F238E27FC236}">
              <a16:creationId xmlns:a16="http://schemas.microsoft.com/office/drawing/2014/main" id="{00000000-0008-0000-0300-00009A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1" name="TextBox 4250">
          <a:extLst>
            <a:ext uri="{FF2B5EF4-FFF2-40B4-BE49-F238E27FC236}">
              <a16:creationId xmlns:a16="http://schemas.microsoft.com/office/drawing/2014/main" id="{00000000-0008-0000-0300-00009B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2" name="TextBox 4251">
          <a:extLst>
            <a:ext uri="{FF2B5EF4-FFF2-40B4-BE49-F238E27FC236}">
              <a16:creationId xmlns:a16="http://schemas.microsoft.com/office/drawing/2014/main" id="{00000000-0008-0000-0300-00009C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3" name="TextBox 4252">
          <a:extLst>
            <a:ext uri="{FF2B5EF4-FFF2-40B4-BE49-F238E27FC236}">
              <a16:creationId xmlns:a16="http://schemas.microsoft.com/office/drawing/2014/main" id="{00000000-0008-0000-0300-00009D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4" name="TextBox 4253">
          <a:extLst>
            <a:ext uri="{FF2B5EF4-FFF2-40B4-BE49-F238E27FC236}">
              <a16:creationId xmlns:a16="http://schemas.microsoft.com/office/drawing/2014/main" id="{00000000-0008-0000-0300-00009E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5" name="TextBox 4254">
          <a:extLst>
            <a:ext uri="{FF2B5EF4-FFF2-40B4-BE49-F238E27FC236}">
              <a16:creationId xmlns:a16="http://schemas.microsoft.com/office/drawing/2014/main" id="{00000000-0008-0000-0300-00009F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6" name="TextBox 4255">
          <a:extLst>
            <a:ext uri="{FF2B5EF4-FFF2-40B4-BE49-F238E27FC236}">
              <a16:creationId xmlns:a16="http://schemas.microsoft.com/office/drawing/2014/main" id="{00000000-0008-0000-0300-0000A0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7" name="TextBox 4256">
          <a:extLst>
            <a:ext uri="{FF2B5EF4-FFF2-40B4-BE49-F238E27FC236}">
              <a16:creationId xmlns:a16="http://schemas.microsoft.com/office/drawing/2014/main" id="{00000000-0008-0000-0300-0000A1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8" name="TextBox 4257">
          <a:extLst>
            <a:ext uri="{FF2B5EF4-FFF2-40B4-BE49-F238E27FC236}">
              <a16:creationId xmlns:a16="http://schemas.microsoft.com/office/drawing/2014/main" id="{00000000-0008-0000-0300-0000A2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9" name="TextBox 4258">
          <a:extLst>
            <a:ext uri="{FF2B5EF4-FFF2-40B4-BE49-F238E27FC236}">
              <a16:creationId xmlns:a16="http://schemas.microsoft.com/office/drawing/2014/main" id="{00000000-0008-0000-0300-0000A3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0" name="TextBox 4259">
          <a:extLst>
            <a:ext uri="{FF2B5EF4-FFF2-40B4-BE49-F238E27FC236}">
              <a16:creationId xmlns:a16="http://schemas.microsoft.com/office/drawing/2014/main" id="{00000000-0008-0000-0300-0000A4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1" name="TextBox 4260">
          <a:extLst>
            <a:ext uri="{FF2B5EF4-FFF2-40B4-BE49-F238E27FC236}">
              <a16:creationId xmlns:a16="http://schemas.microsoft.com/office/drawing/2014/main" id="{00000000-0008-0000-0300-0000A5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2" name="TextBox 4261">
          <a:extLst>
            <a:ext uri="{FF2B5EF4-FFF2-40B4-BE49-F238E27FC236}">
              <a16:creationId xmlns:a16="http://schemas.microsoft.com/office/drawing/2014/main" id="{00000000-0008-0000-0300-0000A6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3" name="TextBox 4262">
          <a:extLst>
            <a:ext uri="{FF2B5EF4-FFF2-40B4-BE49-F238E27FC236}">
              <a16:creationId xmlns:a16="http://schemas.microsoft.com/office/drawing/2014/main" id="{00000000-0008-0000-0300-0000A7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4" name="TextBox 4263">
          <a:extLst>
            <a:ext uri="{FF2B5EF4-FFF2-40B4-BE49-F238E27FC236}">
              <a16:creationId xmlns:a16="http://schemas.microsoft.com/office/drawing/2014/main" id="{00000000-0008-0000-0300-0000A8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5" name="TextBox 4264">
          <a:extLst>
            <a:ext uri="{FF2B5EF4-FFF2-40B4-BE49-F238E27FC236}">
              <a16:creationId xmlns:a16="http://schemas.microsoft.com/office/drawing/2014/main" id="{00000000-0008-0000-0300-0000A9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6" name="TextBox 4265">
          <a:extLst>
            <a:ext uri="{FF2B5EF4-FFF2-40B4-BE49-F238E27FC236}">
              <a16:creationId xmlns:a16="http://schemas.microsoft.com/office/drawing/2014/main" id="{00000000-0008-0000-0300-0000AA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7" name="TextBox 4266">
          <a:extLst>
            <a:ext uri="{FF2B5EF4-FFF2-40B4-BE49-F238E27FC236}">
              <a16:creationId xmlns:a16="http://schemas.microsoft.com/office/drawing/2014/main" id="{00000000-0008-0000-0300-0000AB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8" name="TextBox 4267">
          <a:extLst>
            <a:ext uri="{FF2B5EF4-FFF2-40B4-BE49-F238E27FC236}">
              <a16:creationId xmlns:a16="http://schemas.microsoft.com/office/drawing/2014/main" id="{00000000-0008-0000-0300-0000AC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9" name="TextBox 4268">
          <a:extLst>
            <a:ext uri="{FF2B5EF4-FFF2-40B4-BE49-F238E27FC236}">
              <a16:creationId xmlns:a16="http://schemas.microsoft.com/office/drawing/2014/main" id="{00000000-0008-0000-0300-0000AD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0" name="TextBox 4269">
          <a:extLst>
            <a:ext uri="{FF2B5EF4-FFF2-40B4-BE49-F238E27FC236}">
              <a16:creationId xmlns:a16="http://schemas.microsoft.com/office/drawing/2014/main" id="{00000000-0008-0000-0300-0000AE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1" name="TextBox 4270">
          <a:extLst>
            <a:ext uri="{FF2B5EF4-FFF2-40B4-BE49-F238E27FC236}">
              <a16:creationId xmlns:a16="http://schemas.microsoft.com/office/drawing/2014/main" id="{00000000-0008-0000-0300-0000AF100000}"/>
            </a:ext>
          </a:extLst>
        </xdr:cNvPr>
        <xdr:cNvSpPr txBox="1"/>
      </xdr:nvSpPr>
      <xdr:spPr>
        <a:xfrm>
          <a:off x="6353175" y="560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2" name="TextBox 4271">
          <a:extLst>
            <a:ext uri="{FF2B5EF4-FFF2-40B4-BE49-F238E27FC236}">
              <a16:creationId xmlns:a16="http://schemas.microsoft.com/office/drawing/2014/main" id="{00000000-0008-0000-0300-0000B0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3" name="TextBox 4272">
          <a:extLst>
            <a:ext uri="{FF2B5EF4-FFF2-40B4-BE49-F238E27FC236}">
              <a16:creationId xmlns:a16="http://schemas.microsoft.com/office/drawing/2014/main" id="{00000000-0008-0000-0300-0000B1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4" name="TextBox 4273">
          <a:extLst>
            <a:ext uri="{FF2B5EF4-FFF2-40B4-BE49-F238E27FC236}">
              <a16:creationId xmlns:a16="http://schemas.microsoft.com/office/drawing/2014/main" id="{00000000-0008-0000-0300-0000B2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5" name="TextBox 4274">
          <a:extLst>
            <a:ext uri="{FF2B5EF4-FFF2-40B4-BE49-F238E27FC236}">
              <a16:creationId xmlns:a16="http://schemas.microsoft.com/office/drawing/2014/main" id="{00000000-0008-0000-0300-0000B3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6" name="TextBox 4275">
          <a:extLst>
            <a:ext uri="{FF2B5EF4-FFF2-40B4-BE49-F238E27FC236}">
              <a16:creationId xmlns:a16="http://schemas.microsoft.com/office/drawing/2014/main" id="{00000000-0008-0000-0300-0000B4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7" name="TextBox 4276">
          <a:extLst>
            <a:ext uri="{FF2B5EF4-FFF2-40B4-BE49-F238E27FC236}">
              <a16:creationId xmlns:a16="http://schemas.microsoft.com/office/drawing/2014/main" id="{00000000-0008-0000-0300-0000B5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8" name="TextBox 4277">
          <a:extLst>
            <a:ext uri="{FF2B5EF4-FFF2-40B4-BE49-F238E27FC236}">
              <a16:creationId xmlns:a16="http://schemas.microsoft.com/office/drawing/2014/main" id="{00000000-0008-0000-0300-0000B6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9" name="TextBox 4278">
          <a:extLst>
            <a:ext uri="{FF2B5EF4-FFF2-40B4-BE49-F238E27FC236}">
              <a16:creationId xmlns:a16="http://schemas.microsoft.com/office/drawing/2014/main" id="{00000000-0008-0000-0300-0000B7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0" name="TextBox 4279">
          <a:extLst>
            <a:ext uri="{FF2B5EF4-FFF2-40B4-BE49-F238E27FC236}">
              <a16:creationId xmlns:a16="http://schemas.microsoft.com/office/drawing/2014/main" id="{00000000-0008-0000-0300-0000B8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1" name="TextBox 4280">
          <a:extLst>
            <a:ext uri="{FF2B5EF4-FFF2-40B4-BE49-F238E27FC236}">
              <a16:creationId xmlns:a16="http://schemas.microsoft.com/office/drawing/2014/main" id="{00000000-0008-0000-0300-0000B9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2" name="TextBox 4281">
          <a:extLst>
            <a:ext uri="{FF2B5EF4-FFF2-40B4-BE49-F238E27FC236}">
              <a16:creationId xmlns:a16="http://schemas.microsoft.com/office/drawing/2014/main" id="{00000000-0008-0000-0300-0000BA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3" name="TextBox 4282">
          <a:extLst>
            <a:ext uri="{FF2B5EF4-FFF2-40B4-BE49-F238E27FC236}">
              <a16:creationId xmlns:a16="http://schemas.microsoft.com/office/drawing/2014/main" id="{00000000-0008-0000-0300-0000BB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4" name="TextBox 4283">
          <a:extLst>
            <a:ext uri="{FF2B5EF4-FFF2-40B4-BE49-F238E27FC236}">
              <a16:creationId xmlns:a16="http://schemas.microsoft.com/office/drawing/2014/main" id="{00000000-0008-0000-0300-0000BC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5" name="TextBox 4284">
          <a:extLst>
            <a:ext uri="{FF2B5EF4-FFF2-40B4-BE49-F238E27FC236}">
              <a16:creationId xmlns:a16="http://schemas.microsoft.com/office/drawing/2014/main" id="{00000000-0008-0000-0300-0000BD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6" name="TextBox 4285">
          <a:extLst>
            <a:ext uri="{FF2B5EF4-FFF2-40B4-BE49-F238E27FC236}">
              <a16:creationId xmlns:a16="http://schemas.microsoft.com/office/drawing/2014/main" id="{00000000-0008-0000-0300-0000BE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7" name="TextBox 4286">
          <a:extLst>
            <a:ext uri="{FF2B5EF4-FFF2-40B4-BE49-F238E27FC236}">
              <a16:creationId xmlns:a16="http://schemas.microsoft.com/office/drawing/2014/main" id="{00000000-0008-0000-0300-0000BF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8" name="TextBox 4287">
          <a:extLst>
            <a:ext uri="{FF2B5EF4-FFF2-40B4-BE49-F238E27FC236}">
              <a16:creationId xmlns:a16="http://schemas.microsoft.com/office/drawing/2014/main" id="{00000000-0008-0000-0300-0000C0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9" name="TextBox 4288">
          <a:extLst>
            <a:ext uri="{FF2B5EF4-FFF2-40B4-BE49-F238E27FC236}">
              <a16:creationId xmlns:a16="http://schemas.microsoft.com/office/drawing/2014/main" id="{00000000-0008-0000-0300-0000C1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0" name="TextBox 4289">
          <a:extLst>
            <a:ext uri="{FF2B5EF4-FFF2-40B4-BE49-F238E27FC236}">
              <a16:creationId xmlns:a16="http://schemas.microsoft.com/office/drawing/2014/main" id="{00000000-0008-0000-0300-0000C2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1" name="TextBox 4290">
          <a:extLst>
            <a:ext uri="{FF2B5EF4-FFF2-40B4-BE49-F238E27FC236}">
              <a16:creationId xmlns:a16="http://schemas.microsoft.com/office/drawing/2014/main" id="{00000000-0008-0000-0300-0000C3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2" name="TextBox 4291">
          <a:extLst>
            <a:ext uri="{FF2B5EF4-FFF2-40B4-BE49-F238E27FC236}">
              <a16:creationId xmlns:a16="http://schemas.microsoft.com/office/drawing/2014/main" id="{00000000-0008-0000-0300-0000C4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3" name="TextBox 4292">
          <a:extLst>
            <a:ext uri="{FF2B5EF4-FFF2-40B4-BE49-F238E27FC236}">
              <a16:creationId xmlns:a16="http://schemas.microsoft.com/office/drawing/2014/main" id="{00000000-0008-0000-0300-0000C5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4" name="TextBox 4293">
          <a:extLst>
            <a:ext uri="{FF2B5EF4-FFF2-40B4-BE49-F238E27FC236}">
              <a16:creationId xmlns:a16="http://schemas.microsoft.com/office/drawing/2014/main" id="{00000000-0008-0000-0300-0000C6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5" name="TextBox 4294">
          <a:extLst>
            <a:ext uri="{FF2B5EF4-FFF2-40B4-BE49-F238E27FC236}">
              <a16:creationId xmlns:a16="http://schemas.microsoft.com/office/drawing/2014/main" id="{00000000-0008-0000-0300-0000C7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6" name="TextBox 4295">
          <a:extLst>
            <a:ext uri="{FF2B5EF4-FFF2-40B4-BE49-F238E27FC236}">
              <a16:creationId xmlns:a16="http://schemas.microsoft.com/office/drawing/2014/main" id="{00000000-0008-0000-0300-0000C8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7" name="TextBox 4296">
          <a:extLst>
            <a:ext uri="{FF2B5EF4-FFF2-40B4-BE49-F238E27FC236}">
              <a16:creationId xmlns:a16="http://schemas.microsoft.com/office/drawing/2014/main" id="{00000000-0008-0000-0300-0000C9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8" name="TextBox 4297">
          <a:extLst>
            <a:ext uri="{FF2B5EF4-FFF2-40B4-BE49-F238E27FC236}">
              <a16:creationId xmlns:a16="http://schemas.microsoft.com/office/drawing/2014/main" id="{00000000-0008-0000-0300-0000CA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9" name="TextBox 4298">
          <a:extLst>
            <a:ext uri="{FF2B5EF4-FFF2-40B4-BE49-F238E27FC236}">
              <a16:creationId xmlns:a16="http://schemas.microsoft.com/office/drawing/2014/main" id="{00000000-0008-0000-0300-0000CB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0" name="TextBox 4299">
          <a:extLst>
            <a:ext uri="{FF2B5EF4-FFF2-40B4-BE49-F238E27FC236}">
              <a16:creationId xmlns:a16="http://schemas.microsoft.com/office/drawing/2014/main" id="{00000000-0008-0000-0300-0000CC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1" name="TextBox 4300">
          <a:extLst>
            <a:ext uri="{FF2B5EF4-FFF2-40B4-BE49-F238E27FC236}">
              <a16:creationId xmlns:a16="http://schemas.microsoft.com/office/drawing/2014/main" id="{00000000-0008-0000-0300-0000CD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2" name="TextBox 4301">
          <a:extLst>
            <a:ext uri="{FF2B5EF4-FFF2-40B4-BE49-F238E27FC236}">
              <a16:creationId xmlns:a16="http://schemas.microsoft.com/office/drawing/2014/main" id="{00000000-0008-0000-0300-0000CE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3" name="TextBox 4302">
          <a:extLst>
            <a:ext uri="{FF2B5EF4-FFF2-40B4-BE49-F238E27FC236}">
              <a16:creationId xmlns:a16="http://schemas.microsoft.com/office/drawing/2014/main" id="{00000000-0008-0000-0300-0000CF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4" name="TextBox 4303">
          <a:extLst>
            <a:ext uri="{FF2B5EF4-FFF2-40B4-BE49-F238E27FC236}">
              <a16:creationId xmlns:a16="http://schemas.microsoft.com/office/drawing/2014/main" id="{00000000-0008-0000-0300-0000D0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5" name="TextBox 4304">
          <a:extLst>
            <a:ext uri="{FF2B5EF4-FFF2-40B4-BE49-F238E27FC236}">
              <a16:creationId xmlns:a16="http://schemas.microsoft.com/office/drawing/2014/main" id="{00000000-0008-0000-0300-0000D1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6" name="TextBox 4305">
          <a:extLst>
            <a:ext uri="{FF2B5EF4-FFF2-40B4-BE49-F238E27FC236}">
              <a16:creationId xmlns:a16="http://schemas.microsoft.com/office/drawing/2014/main" id="{00000000-0008-0000-0300-0000D2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7" name="TextBox 4306">
          <a:extLst>
            <a:ext uri="{FF2B5EF4-FFF2-40B4-BE49-F238E27FC236}">
              <a16:creationId xmlns:a16="http://schemas.microsoft.com/office/drawing/2014/main" id="{00000000-0008-0000-0300-0000D3100000}"/>
            </a:ext>
          </a:extLst>
        </xdr:cNvPr>
        <xdr:cNvSpPr txBox="1"/>
      </xdr:nvSpPr>
      <xdr:spPr>
        <a:xfrm>
          <a:off x="6353175" y="5625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8" name="TextBox 4307">
          <a:extLst>
            <a:ext uri="{FF2B5EF4-FFF2-40B4-BE49-F238E27FC236}">
              <a16:creationId xmlns:a16="http://schemas.microsoft.com/office/drawing/2014/main" id="{00000000-0008-0000-0300-0000D4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9" name="TextBox 4308">
          <a:extLst>
            <a:ext uri="{FF2B5EF4-FFF2-40B4-BE49-F238E27FC236}">
              <a16:creationId xmlns:a16="http://schemas.microsoft.com/office/drawing/2014/main" id="{00000000-0008-0000-0300-0000D5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0" name="TextBox 4309">
          <a:extLst>
            <a:ext uri="{FF2B5EF4-FFF2-40B4-BE49-F238E27FC236}">
              <a16:creationId xmlns:a16="http://schemas.microsoft.com/office/drawing/2014/main" id="{00000000-0008-0000-0300-0000D6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1" name="TextBox 4310">
          <a:extLst>
            <a:ext uri="{FF2B5EF4-FFF2-40B4-BE49-F238E27FC236}">
              <a16:creationId xmlns:a16="http://schemas.microsoft.com/office/drawing/2014/main" id="{00000000-0008-0000-0300-0000D7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2" name="TextBox 4311">
          <a:extLst>
            <a:ext uri="{FF2B5EF4-FFF2-40B4-BE49-F238E27FC236}">
              <a16:creationId xmlns:a16="http://schemas.microsoft.com/office/drawing/2014/main" id="{00000000-0008-0000-0300-0000D8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3" name="TextBox 4312">
          <a:extLst>
            <a:ext uri="{FF2B5EF4-FFF2-40B4-BE49-F238E27FC236}">
              <a16:creationId xmlns:a16="http://schemas.microsoft.com/office/drawing/2014/main" id="{00000000-0008-0000-0300-0000D9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4" name="TextBox 4313">
          <a:extLst>
            <a:ext uri="{FF2B5EF4-FFF2-40B4-BE49-F238E27FC236}">
              <a16:creationId xmlns:a16="http://schemas.microsoft.com/office/drawing/2014/main" id="{00000000-0008-0000-0300-0000DA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5" name="TextBox 4314">
          <a:extLst>
            <a:ext uri="{FF2B5EF4-FFF2-40B4-BE49-F238E27FC236}">
              <a16:creationId xmlns:a16="http://schemas.microsoft.com/office/drawing/2014/main" id="{00000000-0008-0000-0300-0000DB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6" name="TextBox 4315">
          <a:extLst>
            <a:ext uri="{FF2B5EF4-FFF2-40B4-BE49-F238E27FC236}">
              <a16:creationId xmlns:a16="http://schemas.microsoft.com/office/drawing/2014/main" id="{00000000-0008-0000-0300-0000DC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7" name="TextBox 4316">
          <a:extLst>
            <a:ext uri="{FF2B5EF4-FFF2-40B4-BE49-F238E27FC236}">
              <a16:creationId xmlns:a16="http://schemas.microsoft.com/office/drawing/2014/main" id="{00000000-0008-0000-0300-0000DD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8" name="TextBox 4317">
          <a:extLst>
            <a:ext uri="{FF2B5EF4-FFF2-40B4-BE49-F238E27FC236}">
              <a16:creationId xmlns:a16="http://schemas.microsoft.com/office/drawing/2014/main" id="{00000000-0008-0000-0300-0000DE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9" name="TextBox 4318">
          <a:extLst>
            <a:ext uri="{FF2B5EF4-FFF2-40B4-BE49-F238E27FC236}">
              <a16:creationId xmlns:a16="http://schemas.microsoft.com/office/drawing/2014/main" id="{00000000-0008-0000-0300-0000DF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0" name="TextBox 4319">
          <a:extLst>
            <a:ext uri="{FF2B5EF4-FFF2-40B4-BE49-F238E27FC236}">
              <a16:creationId xmlns:a16="http://schemas.microsoft.com/office/drawing/2014/main" id="{00000000-0008-0000-0300-0000E0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1" name="TextBox 4320">
          <a:extLst>
            <a:ext uri="{FF2B5EF4-FFF2-40B4-BE49-F238E27FC236}">
              <a16:creationId xmlns:a16="http://schemas.microsoft.com/office/drawing/2014/main" id="{00000000-0008-0000-0300-0000E1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2" name="TextBox 4321">
          <a:extLst>
            <a:ext uri="{FF2B5EF4-FFF2-40B4-BE49-F238E27FC236}">
              <a16:creationId xmlns:a16="http://schemas.microsoft.com/office/drawing/2014/main" id="{00000000-0008-0000-0300-0000E2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3" name="TextBox 4322">
          <a:extLst>
            <a:ext uri="{FF2B5EF4-FFF2-40B4-BE49-F238E27FC236}">
              <a16:creationId xmlns:a16="http://schemas.microsoft.com/office/drawing/2014/main" id="{00000000-0008-0000-0300-0000E3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4" name="TextBox 4323">
          <a:extLst>
            <a:ext uri="{FF2B5EF4-FFF2-40B4-BE49-F238E27FC236}">
              <a16:creationId xmlns:a16="http://schemas.microsoft.com/office/drawing/2014/main" id="{00000000-0008-0000-0300-0000E4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5" name="TextBox 4324">
          <a:extLst>
            <a:ext uri="{FF2B5EF4-FFF2-40B4-BE49-F238E27FC236}">
              <a16:creationId xmlns:a16="http://schemas.microsoft.com/office/drawing/2014/main" id="{00000000-0008-0000-0300-0000E5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6" name="TextBox 4325">
          <a:extLst>
            <a:ext uri="{FF2B5EF4-FFF2-40B4-BE49-F238E27FC236}">
              <a16:creationId xmlns:a16="http://schemas.microsoft.com/office/drawing/2014/main" id="{00000000-0008-0000-0300-0000E6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7" name="TextBox 4326">
          <a:extLst>
            <a:ext uri="{FF2B5EF4-FFF2-40B4-BE49-F238E27FC236}">
              <a16:creationId xmlns:a16="http://schemas.microsoft.com/office/drawing/2014/main" id="{00000000-0008-0000-0300-0000E7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8" name="TextBox 4327">
          <a:extLst>
            <a:ext uri="{FF2B5EF4-FFF2-40B4-BE49-F238E27FC236}">
              <a16:creationId xmlns:a16="http://schemas.microsoft.com/office/drawing/2014/main" id="{00000000-0008-0000-0300-0000E8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9" name="TextBox 4328">
          <a:extLst>
            <a:ext uri="{FF2B5EF4-FFF2-40B4-BE49-F238E27FC236}">
              <a16:creationId xmlns:a16="http://schemas.microsoft.com/office/drawing/2014/main" id="{00000000-0008-0000-0300-0000E9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0" name="TextBox 4329">
          <a:extLst>
            <a:ext uri="{FF2B5EF4-FFF2-40B4-BE49-F238E27FC236}">
              <a16:creationId xmlns:a16="http://schemas.microsoft.com/office/drawing/2014/main" id="{00000000-0008-0000-0300-0000EA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1" name="TextBox 4330">
          <a:extLst>
            <a:ext uri="{FF2B5EF4-FFF2-40B4-BE49-F238E27FC236}">
              <a16:creationId xmlns:a16="http://schemas.microsoft.com/office/drawing/2014/main" id="{00000000-0008-0000-0300-0000EB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2" name="TextBox 4331">
          <a:extLst>
            <a:ext uri="{FF2B5EF4-FFF2-40B4-BE49-F238E27FC236}">
              <a16:creationId xmlns:a16="http://schemas.microsoft.com/office/drawing/2014/main" id="{00000000-0008-0000-0300-0000EC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3" name="TextBox 4332">
          <a:extLst>
            <a:ext uri="{FF2B5EF4-FFF2-40B4-BE49-F238E27FC236}">
              <a16:creationId xmlns:a16="http://schemas.microsoft.com/office/drawing/2014/main" id="{00000000-0008-0000-0300-0000ED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4" name="TextBox 4333">
          <a:extLst>
            <a:ext uri="{FF2B5EF4-FFF2-40B4-BE49-F238E27FC236}">
              <a16:creationId xmlns:a16="http://schemas.microsoft.com/office/drawing/2014/main" id="{00000000-0008-0000-0300-0000EE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5" name="TextBox 4334">
          <a:extLst>
            <a:ext uri="{FF2B5EF4-FFF2-40B4-BE49-F238E27FC236}">
              <a16:creationId xmlns:a16="http://schemas.microsoft.com/office/drawing/2014/main" id="{00000000-0008-0000-0300-0000EF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6" name="TextBox 4335">
          <a:extLst>
            <a:ext uri="{FF2B5EF4-FFF2-40B4-BE49-F238E27FC236}">
              <a16:creationId xmlns:a16="http://schemas.microsoft.com/office/drawing/2014/main" id="{00000000-0008-0000-0300-0000F0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7" name="TextBox 4336">
          <a:extLst>
            <a:ext uri="{FF2B5EF4-FFF2-40B4-BE49-F238E27FC236}">
              <a16:creationId xmlns:a16="http://schemas.microsoft.com/office/drawing/2014/main" id="{00000000-0008-0000-0300-0000F1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8" name="TextBox 4337">
          <a:extLst>
            <a:ext uri="{FF2B5EF4-FFF2-40B4-BE49-F238E27FC236}">
              <a16:creationId xmlns:a16="http://schemas.microsoft.com/office/drawing/2014/main" id="{00000000-0008-0000-0300-0000F2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9" name="TextBox 4338">
          <a:extLst>
            <a:ext uri="{FF2B5EF4-FFF2-40B4-BE49-F238E27FC236}">
              <a16:creationId xmlns:a16="http://schemas.microsoft.com/office/drawing/2014/main" id="{00000000-0008-0000-0300-0000F3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0" name="TextBox 4339">
          <a:extLst>
            <a:ext uri="{FF2B5EF4-FFF2-40B4-BE49-F238E27FC236}">
              <a16:creationId xmlns:a16="http://schemas.microsoft.com/office/drawing/2014/main" id="{00000000-0008-0000-0300-0000F4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1" name="TextBox 4340">
          <a:extLst>
            <a:ext uri="{FF2B5EF4-FFF2-40B4-BE49-F238E27FC236}">
              <a16:creationId xmlns:a16="http://schemas.microsoft.com/office/drawing/2014/main" id="{00000000-0008-0000-0300-0000F5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2" name="TextBox 4341">
          <a:extLst>
            <a:ext uri="{FF2B5EF4-FFF2-40B4-BE49-F238E27FC236}">
              <a16:creationId xmlns:a16="http://schemas.microsoft.com/office/drawing/2014/main" id="{00000000-0008-0000-0300-0000F6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3" name="TextBox 4342">
          <a:extLst>
            <a:ext uri="{FF2B5EF4-FFF2-40B4-BE49-F238E27FC236}">
              <a16:creationId xmlns:a16="http://schemas.microsoft.com/office/drawing/2014/main" id="{00000000-0008-0000-0300-0000F7100000}"/>
            </a:ext>
          </a:extLst>
        </xdr:cNvPr>
        <xdr:cNvSpPr txBox="1"/>
      </xdr:nvSpPr>
      <xdr:spPr>
        <a:xfrm>
          <a:off x="6353175" y="564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4" name="TextBox 4343">
          <a:extLst>
            <a:ext uri="{FF2B5EF4-FFF2-40B4-BE49-F238E27FC236}">
              <a16:creationId xmlns:a16="http://schemas.microsoft.com/office/drawing/2014/main" id="{00000000-0008-0000-0300-0000F8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5" name="TextBox 4344">
          <a:extLst>
            <a:ext uri="{FF2B5EF4-FFF2-40B4-BE49-F238E27FC236}">
              <a16:creationId xmlns:a16="http://schemas.microsoft.com/office/drawing/2014/main" id="{00000000-0008-0000-0300-0000F9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6" name="TextBox 4345">
          <a:extLst>
            <a:ext uri="{FF2B5EF4-FFF2-40B4-BE49-F238E27FC236}">
              <a16:creationId xmlns:a16="http://schemas.microsoft.com/office/drawing/2014/main" id="{00000000-0008-0000-0300-0000FA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7" name="TextBox 4346">
          <a:extLst>
            <a:ext uri="{FF2B5EF4-FFF2-40B4-BE49-F238E27FC236}">
              <a16:creationId xmlns:a16="http://schemas.microsoft.com/office/drawing/2014/main" id="{00000000-0008-0000-0300-0000FB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8" name="TextBox 4347">
          <a:extLst>
            <a:ext uri="{FF2B5EF4-FFF2-40B4-BE49-F238E27FC236}">
              <a16:creationId xmlns:a16="http://schemas.microsoft.com/office/drawing/2014/main" id="{00000000-0008-0000-0300-0000FC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9" name="TextBox 4348">
          <a:extLst>
            <a:ext uri="{FF2B5EF4-FFF2-40B4-BE49-F238E27FC236}">
              <a16:creationId xmlns:a16="http://schemas.microsoft.com/office/drawing/2014/main" id="{00000000-0008-0000-0300-0000FD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0" name="TextBox 4349">
          <a:extLst>
            <a:ext uri="{FF2B5EF4-FFF2-40B4-BE49-F238E27FC236}">
              <a16:creationId xmlns:a16="http://schemas.microsoft.com/office/drawing/2014/main" id="{00000000-0008-0000-0300-0000FE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1" name="TextBox 4350">
          <a:extLst>
            <a:ext uri="{FF2B5EF4-FFF2-40B4-BE49-F238E27FC236}">
              <a16:creationId xmlns:a16="http://schemas.microsoft.com/office/drawing/2014/main" id="{00000000-0008-0000-0300-0000FF10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2" name="TextBox 4351">
          <a:extLst>
            <a:ext uri="{FF2B5EF4-FFF2-40B4-BE49-F238E27FC236}">
              <a16:creationId xmlns:a16="http://schemas.microsoft.com/office/drawing/2014/main" id="{00000000-0008-0000-0300-000000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3" name="TextBox 4352">
          <a:extLst>
            <a:ext uri="{FF2B5EF4-FFF2-40B4-BE49-F238E27FC236}">
              <a16:creationId xmlns:a16="http://schemas.microsoft.com/office/drawing/2014/main" id="{00000000-0008-0000-0300-000001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4" name="TextBox 4353">
          <a:extLst>
            <a:ext uri="{FF2B5EF4-FFF2-40B4-BE49-F238E27FC236}">
              <a16:creationId xmlns:a16="http://schemas.microsoft.com/office/drawing/2014/main" id="{00000000-0008-0000-0300-000002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5" name="TextBox 4354">
          <a:extLst>
            <a:ext uri="{FF2B5EF4-FFF2-40B4-BE49-F238E27FC236}">
              <a16:creationId xmlns:a16="http://schemas.microsoft.com/office/drawing/2014/main" id="{00000000-0008-0000-0300-000003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6" name="TextBox 4355">
          <a:extLst>
            <a:ext uri="{FF2B5EF4-FFF2-40B4-BE49-F238E27FC236}">
              <a16:creationId xmlns:a16="http://schemas.microsoft.com/office/drawing/2014/main" id="{00000000-0008-0000-0300-000004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7" name="TextBox 4356">
          <a:extLst>
            <a:ext uri="{FF2B5EF4-FFF2-40B4-BE49-F238E27FC236}">
              <a16:creationId xmlns:a16="http://schemas.microsoft.com/office/drawing/2014/main" id="{00000000-0008-0000-0300-000005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8" name="TextBox 4357">
          <a:extLst>
            <a:ext uri="{FF2B5EF4-FFF2-40B4-BE49-F238E27FC236}">
              <a16:creationId xmlns:a16="http://schemas.microsoft.com/office/drawing/2014/main" id="{00000000-0008-0000-0300-000006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9" name="TextBox 4358">
          <a:extLst>
            <a:ext uri="{FF2B5EF4-FFF2-40B4-BE49-F238E27FC236}">
              <a16:creationId xmlns:a16="http://schemas.microsoft.com/office/drawing/2014/main" id="{00000000-0008-0000-0300-000007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0" name="TextBox 4359">
          <a:extLst>
            <a:ext uri="{FF2B5EF4-FFF2-40B4-BE49-F238E27FC236}">
              <a16:creationId xmlns:a16="http://schemas.microsoft.com/office/drawing/2014/main" id="{00000000-0008-0000-0300-000008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1" name="TextBox 4360">
          <a:extLst>
            <a:ext uri="{FF2B5EF4-FFF2-40B4-BE49-F238E27FC236}">
              <a16:creationId xmlns:a16="http://schemas.microsoft.com/office/drawing/2014/main" id="{00000000-0008-0000-0300-000009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2" name="TextBox 4361">
          <a:extLst>
            <a:ext uri="{FF2B5EF4-FFF2-40B4-BE49-F238E27FC236}">
              <a16:creationId xmlns:a16="http://schemas.microsoft.com/office/drawing/2014/main" id="{00000000-0008-0000-0300-00000A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3" name="TextBox 4362">
          <a:extLst>
            <a:ext uri="{FF2B5EF4-FFF2-40B4-BE49-F238E27FC236}">
              <a16:creationId xmlns:a16="http://schemas.microsoft.com/office/drawing/2014/main" id="{00000000-0008-0000-0300-00000B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4" name="TextBox 4363">
          <a:extLst>
            <a:ext uri="{FF2B5EF4-FFF2-40B4-BE49-F238E27FC236}">
              <a16:creationId xmlns:a16="http://schemas.microsoft.com/office/drawing/2014/main" id="{00000000-0008-0000-0300-00000C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5" name="TextBox 4364">
          <a:extLst>
            <a:ext uri="{FF2B5EF4-FFF2-40B4-BE49-F238E27FC236}">
              <a16:creationId xmlns:a16="http://schemas.microsoft.com/office/drawing/2014/main" id="{00000000-0008-0000-0300-00000D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6" name="TextBox 4365">
          <a:extLst>
            <a:ext uri="{FF2B5EF4-FFF2-40B4-BE49-F238E27FC236}">
              <a16:creationId xmlns:a16="http://schemas.microsoft.com/office/drawing/2014/main" id="{00000000-0008-0000-0300-00000E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7" name="TextBox 4366">
          <a:extLst>
            <a:ext uri="{FF2B5EF4-FFF2-40B4-BE49-F238E27FC236}">
              <a16:creationId xmlns:a16="http://schemas.microsoft.com/office/drawing/2014/main" id="{00000000-0008-0000-0300-00000F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8" name="TextBox 4367">
          <a:extLst>
            <a:ext uri="{FF2B5EF4-FFF2-40B4-BE49-F238E27FC236}">
              <a16:creationId xmlns:a16="http://schemas.microsoft.com/office/drawing/2014/main" id="{00000000-0008-0000-0300-000010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9" name="TextBox 4368">
          <a:extLst>
            <a:ext uri="{FF2B5EF4-FFF2-40B4-BE49-F238E27FC236}">
              <a16:creationId xmlns:a16="http://schemas.microsoft.com/office/drawing/2014/main" id="{00000000-0008-0000-0300-000011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0" name="TextBox 4369">
          <a:extLst>
            <a:ext uri="{FF2B5EF4-FFF2-40B4-BE49-F238E27FC236}">
              <a16:creationId xmlns:a16="http://schemas.microsoft.com/office/drawing/2014/main" id="{00000000-0008-0000-0300-000012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1" name="TextBox 4370">
          <a:extLst>
            <a:ext uri="{FF2B5EF4-FFF2-40B4-BE49-F238E27FC236}">
              <a16:creationId xmlns:a16="http://schemas.microsoft.com/office/drawing/2014/main" id="{00000000-0008-0000-0300-000013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2" name="TextBox 4371">
          <a:extLst>
            <a:ext uri="{FF2B5EF4-FFF2-40B4-BE49-F238E27FC236}">
              <a16:creationId xmlns:a16="http://schemas.microsoft.com/office/drawing/2014/main" id="{00000000-0008-0000-0300-000014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3" name="TextBox 4372">
          <a:extLst>
            <a:ext uri="{FF2B5EF4-FFF2-40B4-BE49-F238E27FC236}">
              <a16:creationId xmlns:a16="http://schemas.microsoft.com/office/drawing/2014/main" id="{00000000-0008-0000-0300-000015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4" name="TextBox 4373">
          <a:extLst>
            <a:ext uri="{FF2B5EF4-FFF2-40B4-BE49-F238E27FC236}">
              <a16:creationId xmlns:a16="http://schemas.microsoft.com/office/drawing/2014/main" id="{00000000-0008-0000-0300-000016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5" name="TextBox 4374">
          <a:extLst>
            <a:ext uri="{FF2B5EF4-FFF2-40B4-BE49-F238E27FC236}">
              <a16:creationId xmlns:a16="http://schemas.microsoft.com/office/drawing/2014/main" id="{00000000-0008-0000-0300-000017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6" name="TextBox 4375">
          <a:extLst>
            <a:ext uri="{FF2B5EF4-FFF2-40B4-BE49-F238E27FC236}">
              <a16:creationId xmlns:a16="http://schemas.microsoft.com/office/drawing/2014/main" id="{00000000-0008-0000-0300-000018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7" name="TextBox 4376">
          <a:extLst>
            <a:ext uri="{FF2B5EF4-FFF2-40B4-BE49-F238E27FC236}">
              <a16:creationId xmlns:a16="http://schemas.microsoft.com/office/drawing/2014/main" id="{00000000-0008-0000-0300-000019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8" name="TextBox 4377">
          <a:extLst>
            <a:ext uri="{FF2B5EF4-FFF2-40B4-BE49-F238E27FC236}">
              <a16:creationId xmlns:a16="http://schemas.microsoft.com/office/drawing/2014/main" id="{00000000-0008-0000-0300-00001A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9" name="TextBox 4378">
          <a:extLst>
            <a:ext uri="{FF2B5EF4-FFF2-40B4-BE49-F238E27FC236}">
              <a16:creationId xmlns:a16="http://schemas.microsoft.com/office/drawing/2014/main" id="{00000000-0008-0000-0300-00001B110000}"/>
            </a:ext>
          </a:extLst>
        </xdr:cNvPr>
        <xdr:cNvSpPr txBox="1"/>
      </xdr:nvSpPr>
      <xdr:spPr>
        <a:xfrm>
          <a:off x="6353175" y="5663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0" name="TextBox 4379">
          <a:extLst>
            <a:ext uri="{FF2B5EF4-FFF2-40B4-BE49-F238E27FC236}">
              <a16:creationId xmlns:a16="http://schemas.microsoft.com/office/drawing/2014/main" id="{00000000-0008-0000-0300-00001C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1" name="TextBox 4380">
          <a:extLst>
            <a:ext uri="{FF2B5EF4-FFF2-40B4-BE49-F238E27FC236}">
              <a16:creationId xmlns:a16="http://schemas.microsoft.com/office/drawing/2014/main" id="{00000000-0008-0000-0300-00001D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2" name="TextBox 4381">
          <a:extLst>
            <a:ext uri="{FF2B5EF4-FFF2-40B4-BE49-F238E27FC236}">
              <a16:creationId xmlns:a16="http://schemas.microsoft.com/office/drawing/2014/main" id="{00000000-0008-0000-0300-00001E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3" name="TextBox 4382">
          <a:extLst>
            <a:ext uri="{FF2B5EF4-FFF2-40B4-BE49-F238E27FC236}">
              <a16:creationId xmlns:a16="http://schemas.microsoft.com/office/drawing/2014/main" id="{00000000-0008-0000-0300-00001F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4" name="TextBox 4383">
          <a:extLst>
            <a:ext uri="{FF2B5EF4-FFF2-40B4-BE49-F238E27FC236}">
              <a16:creationId xmlns:a16="http://schemas.microsoft.com/office/drawing/2014/main" id="{00000000-0008-0000-0300-000020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5" name="TextBox 4384">
          <a:extLst>
            <a:ext uri="{FF2B5EF4-FFF2-40B4-BE49-F238E27FC236}">
              <a16:creationId xmlns:a16="http://schemas.microsoft.com/office/drawing/2014/main" id="{00000000-0008-0000-0300-000021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6" name="TextBox 4385">
          <a:extLst>
            <a:ext uri="{FF2B5EF4-FFF2-40B4-BE49-F238E27FC236}">
              <a16:creationId xmlns:a16="http://schemas.microsoft.com/office/drawing/2014/main" id="{00000000-0008-0000-0300-000022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7" name="TextBox 4386">
          <a:extLst>
            <a:ext uri="{FF2B5EF4-FFF2-40B4-BE49-F238E27FC236}">
              <a16:creationId xmlns:a16="http://schemas.microsoft.com/office/drawing/2014/main" id="{00000000-0008-0000-0300-000023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8" name="TextBox 4387">
          <a:extLst>
            <a:ext uri="{FF2B5EF4-FFF2-40B4-BE49-F238E27FC236}">
              <a16:creationId xmlns:a16="http://schemas.microsoft.com/office/drawing/2014/main" id="{00000000-0008-0000-0300-000024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9" name="TextBox 4388">
          <a:extLst>
            <a:ext uri="{FF2B5EF4-FFF2-40B4-BE49-F238E27FC236}">
              <a16:creationId xmlns:a16="http://schemas.microsoft.com/office/drawing/2014/main" id="{00000000-0008-0000-0300-000025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0" name="TextBox 4389">
          <a:extLst>
            <a:ext uri="{FF2B5EF4-FFF2-40B4-BE49-F238E27FC236}">
              <a16:creationId xmlns:a16="http://schemas.microsoft.com/office/drawing/2014/main" id="{00000000-0008-0000-0300-000026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1" name="TextBox 4390">
          <a:extLst>
            <a:ext uri="{FF2B5EF4-FFF2-40B4-BE49-F238E27FC236}">
              <a16:creationId xmlns:a16="http://schemas.microsoft.com/office/drawing/2014/main" id="{00000000-0008-0000-0300-000027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2" name="TextBox 4391">
          <a:extLst>
            <a:ext uri="{FF2B5EF4-FFF2-40B4-BE49-F238E27FC236}">
              <a16:creationId xmlns:a16="http://schemas.microsoft.com/office/drawing/2014/main" id="{00000000-0008-0000-0300-000028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3" name="TextBox 4392">
          <a:extLst>
            <a:ext uri="{FF2B5EF4-FFF2-40B4-BE49-F238E27FC236}">
              <a16:creationId xmlns:a16="http://schemas.microsoft.com/office/drawing/2014/main" id="{00000000-0008-0000-0300-000029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4" name="TextBox 4393">
          <a:extLst>
            <a:ext uri="{FF2B5EF4-FFF2-40B4-BE49-F238E27FC236}">
              <a16:creationId xmlns:a16="http://schemas.microsoft.com/office/drawing/2014/main" id="{00000000-0008-0000-0300-00002A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5" name="TextBox 4394">
          <a:extLst>
            <a:ext uri="{FF2B5EF4-FFF2-40B4-BE49-F238E27FC236}">
              <a16:creationId xmlns:a16="http://schemas.microsoft.com/office/drawing/2014/main" id="{00000000-0008-0000-0300-00002B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6" name="TextBox 4395">
          <a:extLst>
            <a:ext uri="{FF2B5EF4-FFF2-40B4-BE49-F238E27FC236}">
              <a16:creationId xmlns:a16="http://schemas.microsoft.com/office/drawing/2014/main" id="{00000000-0008-0000-0300-00002C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7" name="TextBox 4396">
          <a:extLst>
            <a:ext uri="{FF2B5EF4-FFF2-40B4-BE49-F238E27FC236}">
              <a16:creationId xmlns:a16="http://schemas.microsoft.com/office/drawing/2014/main" id="{00000000-0008-0000-0300-00002D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8" name="TextBox 4397">
          <a:extLst>
            <a:ext uri="{FF2B5EF4-FFF2-40B4-BE49-F238E27FC236}">
              <a16:creationId xmlns:a16="http://schemas.microsoft.com/office/drawing/2014/main" id="{00000000-0008-0000-0300-00002E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9" name="TextBox 4398">
          <a:extLst>
            <a:ext uri="{FF2B5EF4-FFF2-40B4-BE49-F238E27FC236}">
              <a16:creationId xmlns:a16="http://schemas.microsoft.com/office/drawing/2014/main" id="{00000000-0008-0000-0300-00002F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0" name="TextBox 4399">
          <a:extLst>
            <a:ext uri="{FF2B5EF4-FFF2-40B4-BE49-F238E27FC236}">
              <a16:creationId xmlns:a16="http://schemas.microsoft.com/office/drawing/2014/main" id="{00000000-0008-0000-0300-000030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1" name="TextBox 4400">
          <a:extLst>
            <a:ext uri="{FF2B5EF4-FFF2-40B4-BE49-F238E27FC236}">
              <a16:creationId xmlns:a16="http://schemas.microsoft.com/office/drawing/2014/main" id="{00000000-0008-0000-0300-000031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2" name="TextBox 4401">
          <a:extLst>
            <a:ext uri="{FF2B5EF4-FFF2-40B4-BE49-F238E27FC236}">
              <a16:creationId xmlns:a16="http://schemas.microsoft.com/office/drawing/2014/main" id="{00000000-0008-0000-0300-000032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3" name="TextBox 4402">
          <a:extLst>
            <a:ext uri="{FF2B5EF4-FFF2-40B4-BE49-F238E27FC236}">
              <a16:creationId xmlns:a16="http://schemas.microsoft.com/office/drawing/2014/main" id="{00000000-0008-0000-0300-000033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4" name="TextBox 4403">
          <a:extLst>
            <a:ext uri="{FF2B5EF4-FFF2-40B4-BE49-F238E27FC236}">
              <a16:creationId xmlns:a16="http://schemas.microsoft.com/office/drawing/2014/main" id="{00000000-0008-0000-0300-000034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5" name="TextBox 4404">
          <a:extLst>
            <a:ext uri="{FF2B5EF4-FFF2-40B4-BE49-F238E27FC236}">
              <a16:creationId xmlns:a16="http://schemas.microsoft.com/office/drawing/2014/main" id="{00000000-0008-0000-0300-000035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6" name="TextBox 4405">
          <a:extLst>
            <a:ext uri="{FF2B5EF4-FFF2-40B4-BE49-F238E27FC236}">
              <a16:creationId xmlns:a16="http://schemas.microsoft.com/office/drawing/2014/main" id="{00000000-0008-0000-0300-000036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7" name="TextBox 4406">
          <a:extLst>
            <a:ext uri="{FF2B5EF4-FFF2-40B4-BE49-F238E27FC236}">
              <a16:creationId xmlns:a16="http://schemas.microsoft.com/office/drawing/2014/main" id="{00000000-0008-0000-0300-000037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8" name="TextBox 4407">
          <a:extLst>
            <a:ext uri="{FF2B5EF4-FFF2-40B4-BE49-F238E27FC236}">
              <a16:creationId xmlns:a16="http://schemas.microsoft.com/office/drawing/2014/main" id="{00000000-0008-0000-0300-000038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9" name="TextBox 4408">
          <a:extLst>
            <a:ext uri="{FF2B5EF4-FFF2-40B4-BE49-F238E27FC236}">
              <a16:creationId xmlns:a16="http://schemas.microsoft.com/office/drawing/2014/main" id="{00000000-0008-0000-0300-000039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0" name="TextBox 4409">
          <a:extLst>
            <a:ext uri="{FF2B5EF4-FFF2-40B4-BE49-F238E27FC236}">
              <a16:creationId xmlns:a16="http://schemas.microsoft.com/office/drawing/2014/main" id="{00000000-0008-0000-0300-00003A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1" name="TextBox 4410">
          <a:extLst>
            <a:ext uri="{FF2B5EF4-FFF2-40B4-BE49-F238E27FC236}">
              <a16:creationId xmlns:a16="http://schemas.microsoft.com/office/drawing/2014/main" id="{00000000-0008-0000-0300-00003B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2" name="TextBox 4411">
          <a:extLst>
            <a:ext uri="{FF2B5EF4-FFF2-40B4-BE49-F238E27FC236}">
              <a16:creationId xmlns:a16="http://schemas.microsoft.com/office/drawing/2014/main" id="{00000000-0008-0000-0300-00003C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3" name="TextBox 4412">
          <a:extLst>
            <a:ext uri="{FF2B5EF4-FFF2-40B4-BE49-F238E27FC236}">
              <a16:creationId xmlns:a16="http://schemas.microsoft.com/office/drawing/2014/main" id="{00000000-0008-0000-0300-00003D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4" name="TextBox 4413">
          <a:extLst>
            <a:ext uri="{FF2B5EF4-FFF2-40B4-BE49-F238E27FC236}">
              <a16:creationId xmlns:a16="http://schemas.microsoft.com/office/drawing/2014/main" id="{00000000-0008-0000-0300-00003E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5" name="TextBox 4414">
          <a:extLst>
            <a:ext uri="{FF2B5EF4-FFF2-40B4-BE49-F238E27FC236}">
              <a16:creationId xmlns:a16="http://schemas.microsoft.com/office/drawing/2014/main" id="{00000000-0008-0000-0300-00003F110000}"/>
            </a:ext>
          </a:extLst>
        </xdr:cNvPr>
        <xdr:cNvSpPr txBox="1"/>
      </xdr:nvSpPr>
      <xdr:spPr>
        <a:xfrm>
          <a:off x="6353175" y="568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6" name="TextBox 4415">
          <a:extLst>
            <a:ext uri="{FF2B5EF4-FFF2-40B4-BE49-F238E27FC236}">
              <a16:creationId xmlns:a16="http://schemas.microsoft.com/office/drawing/2014/main" id="{00000000-0008-0000-0300-000040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7" name="TextBox 4416">
          <a:extLst>
            <a:ext uri="{FF2B5EF4-FFF2-40B4-BE49-F238E27FC236}">
              <a16:creationId xmlns:a16="http://schemas.microsoft.com/office/drawing/2014/main" id="{00000000-0008-0000-0300-000041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8" name="TextBox 4417">
          <a:extLst>
            <a:ext uri="{FF2B5EF4-FFF2-40B4-BE49-F238E27FC236}">
              <a16:creationId xmlns:a16="http://schemas.microsoft.com/office/drawing/2014/main" id="{00000000-0008-0000-0300-000042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9" name="TextBox 4418">
          <a:extLst>
            <a:ext uri="{FF2B5EF4-FFF2-40B4-BE49-F238E27FC236}">
              <a16:creationId xmlns:a16="http://schemas.microsoft.com/office/drawing/2014/main" id="{00000000-0008-0000-0300-000043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0" name="TextBox 4419">
          <a:extLst>
            <a:ext uri="{FF2B5EF4-FFF2-40B4-BE49-F238E27FC236}">
              <a16:creationId xmlns:a16="http://schemas.microsoft.com/office/drawing/2014/main" id="{00000000-0008-0000-0300-000044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1" name="TextBox 4420">
          <a:extLst>
            <a:ext uri="{FF2B5EF4-FFF2-40B4-BE49-F238E27FC236}">
              <a16:creationId xmlns:a16="http://schemas.microsoft.com/office/drawing/2014/main" id="{00000000-0008-0000-0300-000045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2" name="TextBox 4421">
          <a:extLst>
            <a:ext uri="{FF2B5EF4-FFF2-40B4-BE49-F238E27FC236}">
              <a16:creationId xmlns:a16="http://schemas.microsoft.com/office/drawing/2014/main" id="{00000000-0008-0000-0300-000046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3" name="TextBox 4422">
          <a:extLst>
            <a:ext uri="{FF2B5EF4-FFF2-40B4-BE49-F238E27FC236}">
              <a16:creationId xmlns:a16="http://schemas.microsoft.com/office/drawing/2014/main" id="{00000000-0008-0000-0300-000047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4" name="TextBox 4423">
          <a:extLst>
            <a:ext uri="{FF2B5EF4-FFF2-40B4-BE49-F238E27FC236}">
              <a16:creationId xmlns:a16="http://schemas.microsoft.com/office/drawing/2014/main" id="{00000000-0008-0000-0300-000048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5" name="TextBox 4424">
          <a:extLst>
            <a:ext uri="{FF2B5EF4-FFF2-40B4-BE49-F238E27FC236}">
              <a16:creationId xmlns:a16="http://schemas.microsoft.com/office/drawing/2014/main" id="{00000000-0008-0000-0300-000049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6" name="TextBox 4425">
          <a:extLst>
            <a:ext uri="{FF2B5EF4-FFF2-40B4-BE49-F238E27FC236}">
              <a16:creationId xmlns:a16="http://schemas.microsoft.com/office/drawing/2014/main" id="{00000000-0008-0000-0300-00004A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7" name="TextBox 4426">
          <a:extLst>
            <a:ext uri="{FF2B5EF4-FFF2-40B4-BE49-F238E27FC236}">
              <a16:creationId xmlns:a16="http://schemas.microsoft.com/office/drawing/2014/main" id="{00000000-0008-0000-0300-00004B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8" name="TextBox 4427">
          <a:extLst>
            <a:ext uri="{FF2B5EF4-FFF2-40B4-BE49-F238E27FC236}">
              <a16:creationId xmlns:a16="http://schemas.microsoft.com/office/drawing/2014/main" id="{00000000-0008-0000-0300-00004C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9" name="TextBox 4428">
          <a:extLst>
            <a:ext uri="{FF2B5EF4-FFF2-40B4-BE49-F238E27FC236}">
              <a16:creationId xmlns:a16="http://schemas.microsoft.com/office/drawing/2014/main" id="{00000000-0008-0000-0300-00004D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0" name="TextBox 4429">
          <a:extLst>
            <a:ext uri="{FF2B5EF4-FFF2-40B4-BE49-F238E27FC236}">
              <a16:creationId xmlns:a16="http://schemas.microsoft.com/office/drawing/2014/main" id="{00000000-0008-0000-0300-00004E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1" name="TextBox 4430">
          <a:extLst>
            <a:ext uri="{FF2B5EF4-FFF2-40B4-BE49-F238E27FC236}">
              <a16:creationId xmlns:a16="http://schemas.microsoft.com/office/drawing/2014/main" id="{00000000-0008-0000-0300-00004F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2" name="TextBox 4431">
          <a:extLst>
            <a:ext uri="{FF2B5EF4-FFF2-40B4-BE49-F238E27FC236}">
              <a16:creationId xmlns:a16="http://schemas.microsoft.com/office/drawing/2014/main" id="{00000000-0008-0000-0300-000050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3" name="TextBox 4432">
          <a:extLst>
            <a:ext uri="{FF2B5EF4-FFF2-40B4-BE49-F238E27FC236}">
              <a16:creationId xmlns:a16="http://schemas.microsoft.com/office/drawing/2014/main" id="{00000000-0008-0000-0300-000051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4" name="TextBox 4433">
          <a:extLst>
            <a:ext uri="{FF2B5EF4-FFF2-40B4-BE49-F238E27FC236}">
              <a16:creationId xmlns:a16="http://schemas.microsoft.com/office/drawing/2014/main" id="{00000000-0008-0000-0300-000052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5" name="TextBox 4434">
          <a:extLst>
            <a:ext uri="{FF2B5EF4-FFF2-40B4-BE49-F238E27FC236}">
              <a16:creationId xmlns:a16="http://schemas.microsoft.com/office/drawing/2014/main" id="{00000000-0008-0000-0300-000053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6" name="TextBox 4435">
          <a:extLst>
            <a:ext uri="{FF2B5EF4-FFF2-40B4-BE49-F238E27FC236}">
              <a16:creationId xmlns:a16="http://schemas.microsoft.com/office/drawing/2014/main" id="{00000000-0008-0000-0300-000054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7" name="TextBox 4436">
          <a:extLst>
            <a:ext uri="{FF2B5EF4-FFF2-40B4-BE49-F238E27FC236}">
              <a16:creationId xmlns:a16="http://schemas.microsoft.com/office/drawing/2014/main" id="{00000000-0008-0000-0300-000055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8" name="TextBox 4437">
          <a:extLst>
            <a:ext uri="{FF2B5EF4-FFF2-40B4-BE49-F238E27FC236}">
              <a16:creationId xmlns:a16="http://schemas.microsoft.com/office/drawing/2014/main" id="{00000000-0008-0000-0300-000056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9" name="TextBox 4438">
          <a:extLst>
            <a:ext uri="{FF2B5EF4-FFF2-40B4-BE49-F238E27FC236}">
              <a16:creationId xmlns:a16="http://schemas.microsoft.com/office/drawing/2014/main" id="{00000000-0008-0000-0300-000057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0" name="TextBox 4439">
          <a:extLst>
            <a:ext uri="{FF2B5EF4-FFF2-40B4-BE49-F238E27FC236}">
              <a16:creationId xmlns:a16="http://schemas.microsoft.com/office/drawing/2014/main" id="{00000000-0008-0000-0300-000058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1" name="TextBox 4440">
          <a:extLst>
            <a:ext uri="{FF2B5EF4-FFF2-40B4-BE49-F238E27FC236}">
              <a16:creationId xmlns:a16="http://schemas.microsoft.com/office/drawing/2014/main" id="{00000000-0008-0000-0300-000059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2" name="TextBox 4441">
          <a:extLst>
            <a:ext uri="{FF2B5EF4-FFF2-40B4-BE49-F238E27FC236}">
              <a16:creationId xmlns:a16="http://schemas.microsoft.com/office/drawing/2014/main" id="{00000000-0008-0000-0300-00005A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3" name="TextBox 4442">
          <a:extLst>
            <a:ext uri="{FF2B5EF4-FFF2-40B4-BE49-F238E27FC236}">
              <a16:creationId xmlns:a16="http://schemas.microsoft.com/office/drawing/2014/main" id="{00000000-0008-0000-0300-00005B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4" name="TextBox 4443">
          <a:extLst>
            <a:ext uri="{FF2B5EF4-FFF2-40B4-BE49-F238E27FC236}">
              <a16:creationId xmlns:a16="http://schemas.microsoft.com/office/drawing/2014/main" id="{00000000-0008-0000-0300-00005C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5" name="TextBox 4444">
          <a:extLst>
            <a:ext uri="{FF2B5EF4-FFF2-40B4-BE49-F238E27FC236}">
              <a16:creationId xmlns:a16="http://schemas.microsoft.com/office/drawing/2014/main" id="{00000000-0008-0000-0300-00005D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6" name="TextBox 4445">
          <a:extLst>
            <a:ext uri="{FF2B5EF4-FFF2-40B4-BE49-F238E27FC236}">
              <a16:creationId xmlns:a16="http://schemas.microsoft.com/office/drawing/2014/main" id="{00000000-0008-0000-0300-00005E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7" name="TextBox 4446">
          <a:extLst>
            <a:ext uri="{FF2B5EF4-FFF2-40B4-BE49-F238E27FC236}">
              <a16:creationId xmlns:a16="http://schemas.microsoft.com/office/drawing/2014/main" id="{00000000-0008-0000-0300-00005F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8" name="TextBox 4447">
          <a:extLst>
            <a:ext uri="{FF2B5EF4-FFF2-40B4-BE49-F238E27FC236}">
              <a16:creationId xmlns:a16="http://schemas.microsoft.com/office/drawing/2014/main" id="{00000000-0008-0000-0300-000060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9" name="TextBox 4448">
          <a:extLst>
            <a:ext uri="{FF2B5EF4-FFF2-40B4-BE49-F238E27FC236}">
              <a16:creationId xmlns:a16="http://schemas.microsoft.com/office/drawing/2014/main" id="{00000000-0008-0000-0300-000061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0" name="TextBox 4449">
          <a:extLst>
            <a:ext uri="{FF2B5EF4-FFF2-40B4-BE49-F238E27FC236}">
              <a16:creationId xmlns:a16="http://schemas.microsoft.com/office/drawing/2014/main" id="{00000000-0008-0000-0300-000062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1" name="TextBox 4450">
          <a:extLst>
            <a:ext uri="{FF2B5EF4-FFF2-40B4-BE49-F238E27FC236}">
              <a16:creationId xmlns:a16="http://schemas.microsoft.com/office/drawing/2014/main" id="{00000000-0008-0000-0300-000063110000}"/>
            </a:ext>
          </a:extLst>
        </xdr:cNvPr>
        <xdr:cNvSpPr txBox="1"/>
      </xdr:nvSpPr>
      <xdr:spPr>
        <a:xfrm>
          <a:off x="6353175" y="570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2" name="TextBox 4451">
          <a:extLst>
            <a:ext uri="{FF2B5EF4-FFF2-40B4-BE49-F238E27FC236}">
              <a16:creationId xmlns:a16="http://schemas.microsoft.com/office/drawing/2014/main" id="{00000000-0008-0000-0300-000064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3" name="TextBox 4452">
          <a:extLst>
            <a:ext uri="{FF2B5EF4-FFF2-40B4-BE49-F238E27FC236}">
              <a16:creationId xmlns:a16="http://schemas.microsoft.com/office/drawing/2014/main" id="{00000000-0008-0000-0300-000065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4" name="TextBox 4453">
          <a:extLst>
            <a:ext uri="{FF2B5EF4-FFF2-40B4-BE49-F238E27FC236}">
              <a16:creationId xmlns:a16="http://schemas.microsoft.com/office/drawing/2014/main" id="{00000000-0008-0000-0300-000066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5" name="TextBox 4454">
          <a:extLst>
            <a:ext uri="{FF2B5EF4-FFF2-40B4-BE49-F238E27FC236}">
              <a16:creationId xmlns:a16="http://schemas.microsoft.com/office/drawing/2014/main" id="{00000000-0008-0000-0300-000067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6" name="TextBox 4455">
          <a:extLst>
            <a:ext uri="{FF2B5EF4-FFF2-40B4-BE49-F238E27FC236}">
              <a16:creationId xmlns:a16="http://schemas.microsoft.com/office/drawing/2014/main" id="{00000000-0008-0000-0300-000068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7" name="TextBox 4456">
          <a:extLst>
            <a:ext uri="{FF2B5EF4-FFF2-40B4-BE49-F238E27FC236}">
              <a16:creationId xmlns:a16="http://schemas.microsoft.com/office/drawing/2014/main" id="{00000000-0008-0000-0300-000069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8" name="TextBox 4457">
          <a:extLst>
            <a:ext uri="{FF2B5EF4-FFF2-40B4-BE49-F238E27FC236}">
              <a16:creationId xmlns:a16="http://schemas.microsoft.com/office/drawing/2014/main" id="{00000000-0008-0000-0300-00006A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9" name="TextBox 4458">
          <a:extLst>
            <a:ext uri="{FF2B5EF4-FFF2-40B4-BE49-F238E27FC236}">
              <a16:creationId xmlns:a16="http://schemas.microsoft.com/office/drawing/2014/main" id="{00000000-0008-0000-0300-00006B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0" name="TextBox 4459">
          <a:extLst>
            <a:ext uri="{FF2B5EF4-FFF2-40B4-BE49-F238E27FC236}">
              <a16:creationId xmlns:a16="http://schemas.microsoft.com/office/drawing/2014/main" id="{00000000-0008-0000-0300-00006C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1" name="TextBox 4460">
          <a:extLst>
            <a:ext uri="{FF2B5EF4-FFF2-40B4-BE49-F238E27FC236}">
              <a16:creationId xmlns:a16="http://schemas.microsoft.com/office/drawing/2014/main" id="{00000000-0008-0000-0300-00006D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2" name="TextBox 4461">
          <a:extLst>
            <a:ext uri="{FF2B5EF4-FFF2-40B4-BE49-F238E27FC236}">
              <a16:creationId xmlns:a16="http://schemas.microsoft.com/office/drawing/2014/main" id="{00000000-0008-0000-0300-00006E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3" name="TextBox 4462">
          <a:extLst>
            <a:ext uri="{FF2B5EF4-FFF2-40B4-BE49-F238E27FC236}">
              <a16:creationId xmlns:a16="http://schemas.microsoft.com/office/drawing/2014/main" id="{00000000-0008-0000-0300-00006F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4" name="TextBox 4463">
          <a:extLst>
            <a:ext uri="{FF2B5EF4-FFF2-40B4-BE49-F238E27FC236}">
              <a16:creationId xmlns:a16="http://schemas.microsoft.com/office/drawing/2014/main" id="{00000000-0008-0000-0300-000070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5" name="TextBox 4464">
          <a:extLst>
            <a:ext uri="{FF2B5EF4-FFF2-40B4-BE49-F238E27FC236}">
              <a16:creationId xmlns:a16="http://schemas.microsoft.com/office/drawing/2014/main" id="{00000000-0008-0000-0300-000071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6" name="TextBox 4465">
          <a:extLst>
            <a:ext uri="{FF2B5EF4-FFF2-40B4-BE49-F238E27FC236}">
              <a16:creationId xmlns:a16="http://schemas.microsoft.com/office/drawing/2014/main" id="{00000000-0008-0000-0300-000072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7" name="TextBox 4466">
          <a:extLst>
            <a:ext uri="{FF2B5EF4-FFF2-40B4-BE49-F238E27FC236}">
              <a16:creationId xmlns:a16="http://schemas.microsoft.com/office/drawing/2014/main" id="{00000000-0008-0000-0300-000073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8" name="TextBox 4467">
          <a:extLst>
            <a:ext uri="{FF2B5EF4-FFF2-40B4-BE49-F238E27FC236}">
              <a16:creationId xmlns:a16="http://schemas.microsoft.com/office/drawing/2014/main" id="{00000000-0008-0000-0300-000074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9" name="TextBox 4468">
          <a:extLst>
            <a:ext uri="{FF2B5EF4-FFF2-40B4-BE49-F238E27FC236}">
              <a16:creationId xmlns:a16="http://schemas.microsoft.com/office/drawing/2014/main" id="{00000000-0008-0000-0300-000075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0" name="TextBox 4469">
          <a:extLst>
            <a:ext uri="{FF2B5EF4-FFF2-40B4-BE49-F238E27FC236}">
              <a16:creationId xmlns:a16="http://schemas.microsoft.com/office/drawing/2014/main" id="{00000000-0008-0000-0300-000076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1" name="TextBox 4470">
          <a:extLst>
            <a:ext uri="{FF2B5EF4-FFF2-40B4-BE49-F238E27FC236}">
              <a16:creationId xmlns:a16="http://schemas.microsoft.com/office/drawing/2014/main" id="{00000000-0008-0000-0300-000077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2" name="TextBox 4471">
          <a:extLst>
            <a:ext uri="{FF2B5EF4-FFF2-40B4-BE49-F238E27FC236}">
              <a16:creationId xmlns:a16="http://schemas.microsoft.com/office/drawing/2014/main" id="{00000000-0008-0000-0300-000078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3" name="TextBox 4472">
          <a:extLst>
            <a:ext uri="{FF2B5EF4-FFF2-40B4-BE49-F238E27FC236}">
              <a16:creationId xmlns:a16="http://schemas.microsoft.com/office/drawing/2014/main" id="{00000000-0008-0000-0300-000079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4" name="TextBox 4473">
          <a:extLst>
            <a:ext uri="{FF2B5EF4-FFF2-40B4-BE49-F238E27FC236}">
              <a16:creationId xmlns:a16="http://schemas.microsoft.com/office/drawing/2014/main" id="{00000000-0008-0000-0300-00007A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5" name="TextBox 4474">
          <a:extLst>
            <a:ext uri="{FF2B5EF4-FFF2-40B4-BE49-F238E27FC236}">
              <a16:creationId xmlns:a16="http://schemas.microsoft.com/office/drawing/2014/main" id="{00000000-0008-0000-0300-00007B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6" name="TextBox 4475">
          <a:extLst>
            <a:ext uri="{FF2B5EF4-FFF2-40B4-BE49-F238E27FC236}">
              <a16:creationId xmlns:a16="http://schemas.microsoft.com/office/drawing/2014/main" id="{00000000-0008-0000-0300-00007C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7" name="TextBox 4476">
          <a:extLst>
            <a:ext uri="{FF2B5EF4-FFF2-40B4-BE49-F238E27FC236}">
              <a16:creationId xmlns:a16="http://schemas.microsoft.com/office/drawing/2014/main" id="{00000000-0008-0000-0300-00007D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8" name="TextBox 4477">
          <a:extLst>
            <a:ext uri="{FF2B5EF4-FFF2-40B4-BE49-F238E27FC236}">
              <a16:creationId xmlns:a16="http://schemas.microsoft.com/office/drawing/2014/main" id="{00000000-0008-0000-0300-00007E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9" name="TextBox 4478">
          <a:extLst>
            <a:ext uri="{FF2B5EF4-FFF2-40B4-BE49-F238E27FC236}">
              <a16:creationId xmlns:a16="http://schemas.microsoft.com/office/drawing/2014/main" id="{00000000-0008-0000-0300-00007F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0" name="TextBox 4479">
          <a:extLst>
            <a:ext uri="{FF2B5EF4-FFF2-40B4-BE49-F238E27FC236}">
              <a16:creationId xmlns:a16="http://schemas.microsoft.com/office/drawing/2014/main" id="{00000000-0008-0000-0300-000080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1" name="TextBox 4480">
          <a:extLst>
            <a:ext uri="{FF2B5EF4-FFF2-40B4-BE49-F238E27FC236}">
              <a16:creationId xmlns:a16="http://schemas.microsoft.com/office/drawing/2014/main" id="{00000000-0008-0000-0300-000081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2" name="TextBox 4481">
          <a:extLst>
            <a:ext uri="{FF2B5EF4-FFF2-40B4-BE49-F238E27FC236}">
              <a16:creationId xmlns:a16="http://schemas.microsoft.com/office/drawing/2014/main" id="{00000000-0008-0000-0300-000082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3" name="TextBox 4482">
          <a:extLst>
            <a:ext uri="{FF2B5EF4-FFF2-40B4-BE49-F238E27FC236}">
              <a16:creationId xmlns:a16="http://schemas.microsoft.com/office/drawing/2014/main" id="{00000000-0008-0000-0300-000083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4" name="TextBox 4483">
          <a:extLst>
            <a:ext uri="{FF2B5EF4-FFF2-40B4-BE49-F238E27FC236}">
              <a16:creationId xmlns:a16="http://schemas.microsoft.com/office/drawing/2014/main" id="{00000000-0008-0000-0300-000084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5" name="TextBox 4484">
          <a:extLst>
            <a:ext uri="{FF2B5EF4-FFF2-40B4-BE49-F238E27FC236}">
              <a16:creationId xmlns:a16="http://schemas.microsoft.com/office/drawing/2014/main" id="{00000000-0008-0000-0300-000085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6" name="TextBox 4485">
          <a:extLst>
            <a:ext uri="{FF2B5EF4-FFF2-40B4-BE49-F238E27FC236}">
              <a16:creationId xmlns:a16="http://schemas.microsoft.com/office/drawing/2014/main" id="{00000000-0008-0000-0300-000086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7" name="TextBox 4486">
          <a:extLst>
            <a:ext uri="{FF2B5EF4-FFF2-40B4-BE49-F238E27FC236}">
              <a16:creationId xmlns:a16="http://schemas.microsoft.com/office/drawing/2014/main" id="{00000000-0008-0000-0300-000087110000}"/>
            </a:ext>
          </a:extLst>
        </xdr:cNvPr>
        <xdr:cNvSpPr txBox="1"/>
      </xdr:nvSpPr>
      <xdr:spPr>
        <a:xfrm>
          <a:off x="6353175" y="5720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8" name="TextBox 4487">
          <a:extLst>
            <a:ext uri="{FF2B5EF4-FFF2-40B4-BE49-F238E27FC236}">
              <a16:creationId xmlns:a16="http://schemas.microsoft.com/office/drawing/2014/main" id="{00000000-0008-0000-0300-000088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9" name="TextBox 4488">
          <a:extLst>
            <a:ext uri="{FF2B5EF4-FFF2-40B4-BE49-F238E27FC236}">
              <a16:creationId xmlns:a16="http://schemas.microsoft.com/office/drawing/2014/main" id="{00000000-0008-0000-0300-000089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0" name="TextBox 4489">
          <a:extLst>
            <a:ext uri="{FF2B5EF4-FFF2-40B4-BE49-F238E27FC236}">
              <a16:creationId xmlns:a16="http://schemas.microsoft.com/office/drawing/2014/main" id="{00000000-0008-0000-0300-00008A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1" name="TextBox 4490">
          <a:extLst>
            <a:ext uri="{FF2B5EF4-FFF2-40B4-BE49-F238E27FC236}">
              <a16:creationId xmlns:a16="http://schemas.microsoft.com/office/drawing/2014/main" id="{00000000-0008-0000-0300-00008B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2" name="TextBox 4491">
          <a:extLst>
            <a:ext uri="{FF2B5EF4-FFF2-40B4-BE49-F238E27FC236}">
              <a16:creationId xmlns:a16="http://schemas.microsoft.com/office/drawing/2014/main" id="{00000000-0008-0000-0300-00008C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3" name="TextBox 4492">
          <a:extLst>
            <a:ext uri="{FF2B5EF4-FFF2-40B4-BE49-F238E27FC236}">
              <a16:creationId xmlns:a16="http://schemas.microsoft.com/office/drawing/2014/main" id="{00000000-0008-0000-0300-00008D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4" name="TextBox 4493">
          <a:extLst>
            <a:ext uri="{FF2B5EF4-FFF2-40B4-BE49-F238E27FC236}">
              <a16:creationId xmlns:a16="http://schemas.microsoft.com/office/drawing/2014/main" id="{00000000-0008-0000-0300-00008E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5" name="TextBox 4494">
          <a:extLst>
            <a:ext uri="{FF2B5EF4-FFF2-40B4-BE49-F238E27FC236}">
              <a16:creationId xmlns:a16="http://schemas.microsoft.com/office/drawing/2014/main" id="{00000000-0008-0000-0300-00008F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6" name="TextBox 4495">
          <a:extLst>
            <a:ext uri="{FF2B5EF4-FFF2-40B4-BE49-F238E27FC236}">
              <a16:creationId xmlns:a16="http://schemas.microsoft.com/office/drawing/2014/main" id="{00000000-0008-0000-0300-000090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7" name="TextBox 4496">
          <a:extLst>
            <a:ext uri="{FF2B5EF4-FFF2-40B4-BE49-F238E27FC236}">
              <a16:creationId xmlns:a16="http://schemas.microsoft.com/office/drawing/2014/main" id="{00000000-0008-0000-0300-000091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8" name="TextBox 4497">
          <a:extLst>
            <a:ext uri="{FF2B5EF4-FFF2-40B4-BE49-F238E27FC236}">
              <a16:creationId xmlns:a16="http://schemas.microsoft.com/office/drawing/2014/main" id="{00000000-0008-0000-0300-000092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9" name="TextBox 4498">
          <a:extLst>
            <a:ext uri="{FF2B5EF4-FFF2-40B4-BE49-F238E27FC236}">
              <a16:creationId xmlns:a16="http://schemas.microsoft.com/office/drawing/2014/main" id="{00000000-0008-0000-0300-000093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0" name="TextBox 4499">
          <a:extLst>
            <a:ext uri="{FF2B5EF4-FFF2-40B4-BE49-F238E27FC236}">
              <a16:creationId xmlns:a16="http://schemas.microsoft.com/office/drawing/2014/main" id="{00000000-0008-0000-0300-000094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1" name="TextBox 4500">
          <a:extLst>
            <a:ext uri="{FF2B5EF4-FFF2-40B4-BE49-F238E27FC236}">
              <a16:creationId xmlns:a16="http://schemas.microsoft.com/office/drawing/2014/main" id="{00000000-0008-0000-0300-000095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2" name="TextBox 4501">
          <a:extLst>
            <a:ext uri="{FF2B5EF4-FFF2-40B4-BE49-F238E27FC236}">
              <a16:creationId xmlns:a16="http://schemas.microsoft.com/office/drawing/2014/main" id="{00000000-0008-0000-0300-000096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3" name="TextBox 4502">
          <a:extLst>
            <a:ext uri="{FF2B5EF4-FFF2-40B4-BE49-F238E27FC236}">
              <a16:creationId xmlns:a16="http://schemas.microsoft.com/office/drawing/2014/main" id="{00000000-0008-0000-0300-000097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4" name="TextBox 4503">
          <a:extLst>
            <a:ext uri="{FF2B5EF4-FFF2-40B4-BE49-F238E27FC236}">
              <a16:creationId xmlns:a16="http://schemas.microsoft.com/office/drawing/2014/main" id="{00000000-0008-0000-0300-000098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5" name="TextBox 4504">
          <a:extLst>
            <a:ext uri="{FF2B5EF4-FFF2-40B4-BE49-F238E27FC236}">
              <a16:creationId xmlns:a16="http://schemas.microsoft.com/office/drawing/2014/main" id="{00000000-0008-0000-0300-000099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6" name="TextBox 4505">
          <a:extLst>
            <a:ext uri="{FF2B5EF4-FFF2-40B4-BE49-F238E27FC236}">
              <a16:creationId xmlns:a16="http://schemas.microsoft.com/office/drawing/2014/main" id="{00000000-0008-0000-0300-00009A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7" name="TextBox 4506">
          <a:extLst>
            <a:ext uri="{FF2B5EF4-FFF2-40B4-BE49-F238E27FC236}">
              <a16:creationId xmlns:a16="http://schemas.microsoft.com/office/drawing/2014/main" id="{00000000-0008-0000-0300-00009B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8" name="TextBox 4507">
          <a:extLst>
            <a:ext uri="{FF2B5EF4-FFF2-40B4-BE49-F238E27FC236}">
              <a16:creationId xmlns:a16="http://schemas.microsoft.com/office/drawing/2014/main" id="{00000000-0008-0000-0300-00009C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9" name="TextBox 4508">
          <a:extLst>
            <a:ext uri="{FF2B5EF4-FFF2-40B4-BE49-F238E27FC236}">
              <a16:creationId xmlns:a16="http://schemas.microsoft.com/office/drawing/2014/main" id="{00000000-0008-0000-0300-00009D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0" name="TextBox 4509">
          <a:extLst>
            <a:ext uri="{FF2B5EF4-FFF2-40B4-BE49-F238E27FC236}">
              <a16:creationId xmlns:a16="http://schemas.microsoft.com/office/drawing/2014/main" id="{00000000-0008-0000-0300-00009E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1" name="TextBox 4510">
          <a:extLst>
            <a:ext uri="{FF2B5EF4-FFF2-40B4-BE49-F238E27FC236}">
              <a16:creationId xmlns:a16="http://schemas.microsoft.com/office/drawing/2014/main" id="{00000000-0008-0000-0300-00009F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2" name="TextBox 4511">
          <a:extLst>
            <a:ext uri="{FF2B5EF4-FFF2-40B4-BE49-F238E27FC236}">
              <a16:creationId xmlns:a16="http://schemas.microsoft.com/office/drawing/2014/main" id="{00000000-0008-0000-0300-0000A0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3" name="TextBox 4512">
          <a:extLst>
            <a:ext uri="{FF2B5EF4-FFF2-40B4-BE49-F238E27FC236}">
              <a16:creationId xmlns:a16="http://schemas.microsoft.com/office/drawing/2014/main" id="{00000000-0008-0000-0300-0000A1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4" name="TextBox 4513">
          <a:extLst>
            <a:ext uri="{FF2B5EF4-FFF2-40B4-BE49-F238E27FC236}">
              <a16:creationId xmlns:a16="http://schemas.microsoft.com/office/drawing/2014/main" id="{00000000-0008-0000-0300-0000A2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5" name="TextBox 4514">
          <a:extLst>
            <a:ext uri="{FF2B5EF4-FFF2-40B4-BE49-F238E27FC236}">
              <a16:creationId xmlns:a16="http://schemas.microsoft.com/office/drawing/2014/main" id="{00000000-0008-0000-0300-0000A3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6" name="TextBox 4515">
          <a:extLst>
            <a:ext uri="{FF2B5EF4-FFF2-40B4-BE49-F238E27FC236}">
              <a16:creationId xmlns:a16="http://schemas.microsoft.com/office/drawing/2014/main" id="{00000000-0008-0000-0300-0000A4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7" name="TextBox 4516">
          <a:extLst>
            <a:ext uri="{FF2B5EF4-FFF2-40B4-BE49-F238E27FC236}">
              <a16:creationId xmlns:a16="http://schemas.microsoft.com/office/drawing/2014/main" id="{00000000-0008-0000-0300-0000A5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8" name="TextBox 4517">
          <a:extLst>
            <a:ext uri="{FF2B5EF4-FFF2-40B4-BE49-F238E27FC236}">
              <a16:creationId xmlns:a16="http://schemas.microsoft.com/office/drawing/2014/main" id="{00000000-0008-0000-0300-0000A6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9" name="TextBox 4518">
          <a:extLst>
            <a:ext uri="{FF2B5EF4-FFF2-40B4-BE49-F238E27FC236}">
              <a16:creationId xmlns:a16="http://schemas.microsoft.com/office/drawing/2014/main" id="{00000000-0008-0000-0300-0000A7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0" name="TextBox 4519">
          <a:extLst>
            <a:ext uri="{FF2B5EF4-FFF2-40B4-BE49-F238E27FC236}">
              <a16:creationId xmlns:a16="http://schemas.microsoft.com/office/drawing/2014/main" id="{00000000-0008-0000-0300-0000A8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1" name="TextBox 4520">
          <a:extLst>
            <a:ext uri="{FF2B5EF4-FFF2-40B4-BE49-F238E27FC236}">
              <a16:creationId xmlns:a16="http://schemas.microsoft.com/office/drawing/2014/main" id="{00000000-0008-0000-0300-0000A9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2" name="TextBox 4521">
          <a:extLst>
            <a:ext uri="{FF2B5EF4-FFF2-40B4-BE49-F238E27FC236}">
              <a16:creationId xmlns:a16="http://schemas.microsoft.com/office/drawing/2014/main" id="{00000000-0008-0000-0300-0000AA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3" name="TextBox 4522">
          <a:extLst>
            <a:ext uri="{FF2B5EF4-FFF2-40B4-BE49-F238E27FC236}">
              <a16:creationId xmlns:a16="http://schemas.microsoft.com/office/drawing/2014/main" id="{00000000-0008-0000-0300-0000AB110000}"/>
            </a:ext>
          </a:extLst>
        </xdr:cNvPr>
        <xdr:cNvSpPr txBox="1"/>
      </xdr:nvSpPr>
      <xdr:spPr>
        <a:xfrm>
          <a:off x="6353175" y="573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4" name="TextBox 4523">
          <a:extLst>
            <a:ext uri="{FF2B5EF4-FFF2-40B4-BE49-F238E27FC236}">
              <a16:creationId xmlns:a16="http://schemas.microsoft.com/office/drawing/2014/main" id="{00000000-0008-0000-0300-0000AC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5" name="TextBox 4524">
          <a:extLst>
            <a:ext uri="{FF2B5EF4-FFF2-40B4-BE49-F238E27FC236}">
              <a16:creationId xmlns:a16="http://schemas.microsoft.com/office/drawing/2014/main" id="{00000000-0008-0000-0300-0000AD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6" name="TextBox 4525">
          <a:extLst>
            <a:ext uri="{FF2B5EF4-FFF2-40B4-BE49-F238E27FC236}">
              <a16:creationId xmlns:a16="http://schemas.microsoft.com/office/drawing/2014/main" id="{00000000-0008-0000-0300-0000AE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7" name="TextBox 4526">
          <a:extLst>
            <a:ext uri="{FF2B5EF4-FFF2-40B4-BE49-F238E27FC236}">
              <a16:creationId xmlns:a16="http://schemas.microsoft.com/office/drawing/2014/main" id="{00000000-0008-0000-0300-0000AF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8" name="TextBox 4527">
          <a:extLst>
            <a:ext uri="{FF2B5EF4-FFF2-40B4-BE49-F238E27FC236}">
              <a16:creationId xmlns:a16="http://schemas.microsoft.com/office/drawing/2014/main" id="{00000000-0008-0000-0300-0000B0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9" name="TextBox 4528">
          <a:extLst>
            <a:ext uri="{FF2B5EF4-FFF2-40B4-BE49-F238E27FC236}">
              <a16:creationId xmlns:a16="http://schemas.microsoft.com/office/drawing/2014/main" id="{00000000-0008-0000-0300-0000B1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0" name="TextBox 4529">
          <a:extLst>
            <a:ext uri="{FF2B5EF4-FFF2-40B4-BE49-F238E27FC236}">
              <a16:creationId xmlns:a16="http://schemas.microsoft.com/office/drawing/2014/main" id="{00000000-0008-0000-0300-0000B2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1" name="TextBox 4530">
          <a:extLst>
            <a:ext uri="{FF2B5EF4-FFF2-40B4-BE49-F238E27FC236}">
              <a16:creationId xmlns:a16="http://schemas.microsoft.com/office/drawing/2014/main" id="{00000000-0008-0000-0300-0000B3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2" name="TextBox 4531">
          <a:extLst>
            <a:ext uri="{FF2B5EF4-FFF2-40B4-BE49-F238E27FC236}">
              <a16:creationId xmlns:a16="http://schemas.microsoft.com/office/drawing/2014/main" id="{00000000-0008-0000-0300-0000B4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3" name="TextBox 4532">
          <a:extLst>
            <a:ext uri="{FF2B5EF4-FFF2-40B4-BE49-F238E27FC236}">
              <a16:creationId xmlns:a16="http://schemas.microsoft.com/office/drawing/2014/main" id="{00000000-0008-0000-0300-0000B5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4" name="TextBox 4533">
          <a:extLst>
            <a:ext uri="{FF2B5EF4-FFF2-40B4-BE49-F238E27FC236}">
              <a16:creationId xmlns:a16="http://schemas.microsoft.com/office/drawing/2014/main" id="{00000000-0008-0000-0300-0000B6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5" name="TextBox 4534">
          <a:extLst>
            <a:ext uri="{FF2B5EF4-FFF2-40B4-BE49-F238E27FC236}">
              <a16:creationId xmlns:a16="http://schemas.microsoft.com/office/drawing/2014/main" id="{00000000-0008-0000-0300-0000B7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6" name="TextBox 4535">
          <a:extLst>
            <a:ext uri="{FF2B5EF4-FFF2-40B4-BE49-F238E27FC236}">
              <a16:creationId xmlns:a16="http://schemas.microsoft.com/office/drawing/2014/main" id="{00000000-0008-0000-0300-0000B8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7" name="TextBox 4536">
          <a:extLst>
            <a:ext uri="{FF2B5EF4-FFF2-40B4-BE49-F238E27FC236}">
              <a16:creationId xmlns:a16="http://schemas.microsoft.com/office/drawing/2014/main" id="{00000000-0008-0000-0300-0000B9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8" name="TextBox 4537">
          <a:extLst>
            <a:ext uri="{FF2B5EF4-FFF2-40B4-BE49-F238E27FC236}">
              <a16:creationId xmlns:a16="http://schemas.microsoft.com/office/drawing/2014/main" id="{00000000-0008-0000-0300-0000BA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9" name="TextBox 4538">
          <a:extLst>
            <a:ext uri="{FF2B5EF4-FFF2-40B4-BE49-F238E27FC236}">
              <a16:creationId xmlns:a16="http://schemas.microsoft.com/office/drawing/2014/main" id="{00000000-0008-0000-0300-0000BB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0" name="TextBox 4539">
          <a:extLst>
            <a:ext uri="{FF2B5EF4-FFF2-40B4-BE49-F238E27FC236}">
              <a16:creationId xmlns:a16="http://schemas.microsoft.com/office/drawing/2014/main" id="{00000000-0008-0000-0300-0000BC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1" name="TextBox 4540">
          <a:extLst>
            <a:ext uri="{FF2B5EF4-FFF2-40B4-BE49-F238E27FC236}">
              <a16:creationId xmlns:a16="http://schemas.microsoft.com/office/drawing/2014/main" id="{00000000-0008-0000-0300-0000BD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2" name="TextBox 4541">
          <a:extLst>
            <a:ext uri="{FF2B5EF4-FFF2-40B4-BE49-F238E27FC236}">
              <a16:creationId xmlns:a16="http://schemas.microsoft.com/office/drawing/2014/main" id="{00000000-0008-0000-0300-0000BE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3" name="TextBox 4542">
          <a:extLst>
            <a:ext uri="{FF2B5EF4-FFF2-40B4-BE49-F238E27FC236}">
              <a16:creationId xmlns:a16="http://schemas.microsoft.com/office/drawing/2014/main" id="{00000000-0008-0000-0300-0000BF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4" name="TextBox 4543">
          <a:extLst>
            <a:ext uri="{FF2B5EF4-FFF2-40B4-BE49-F238E27FC236}">
              <a16:creationId xmlns:a16="http://schemas.microsoft.com/office/drawing/2014/main" id="{00000000-0008-0000-0300-0000C0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5" name="TextBox 4544">
          <a:extLst>
            <a:ext uri="{FF2B5EF4-FFF2-40B4-BE49-F238E27FC236}">
              <a16:creationId xmlns:a16="http://schemas.microsoft.com/office/drawing/2014/main" id="{00000000-0008-0000-0300-0000C1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6" name="TextBox 4545">
          <a:extLst>
            <a:ext uri="{FF2B5EF4-FFF2-40B4-BE49-F238E27FC236}">
              <a16:creationId xmlns:a16="http://schemas.microsoft.com/office/drawing/2014/main" id="{00000000-0008-0000-0300-0000C2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7" name="TextBox 4546">
          <a:extLst>
            <a:ext uri="{FF2B5EF4-FFF2-40B4-BE49-F238E27FC236}">
              <a16:creationId xmlns:a16="http://schemas.microsoft.com/office/drawing/2014/main" id="{00000000-0008-0000-0300-0000C3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8" name="TextBox 4547">
          <a:extLst>
            <a:ext uri="{FF2B5EF4-FFF2-40B4-BE49-F238E27FC236}">
              <a16:creationId xmlns:a16="http://schemas.microsoft.com/office/drawing/2014/main" id="{00000000-0008-0000-0300-0000C4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9" name="TextBox 4548">
          <a:extLst>
            <a:ext uri="{FF2B5EF4-FFF2-40B4-BE49-F238E27FC236}">
              <a16:creationId xmlns:a16="http://schemas.microsoft.com/office/drawing/2014/main" id="{00000000-0008-0000-0300-0000C5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0" name="TextBox 4549">
          <a:extLst>
            <a:ext uri="{FF2B5EF4-FFF2-40B4-BE49-F238E27FC236}">
              <a16:creationId xmlns:a16="http://schemas.microsoft.com/office/drawing/2014/main" id="{00000000-0008-0000-0300-0000C6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1" name="TextBox 4550">
          <a:extLst>
            <a:ext uri="{FF2B5EF4-FFF2-40B4-BE49-F238E27FC236}">
              <a16:creationId xmlns:a16="http://schemas.microsoft.com/office/drawing/2014/main" id="{00000000-0008-0000-0300-0000C7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2" name="TextBox 4551">
          <a:extLst>
            <a:ext uri="{FF2B5EF4-FFF2-40B4-BE49-F238E27FC236}">
              <a16:creationId xmlns:a16="http://schemas.microsoft.com/office/drawing/2014/main" id="{00000000-0008-0000-0300-0000C8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3" name="TextBox 4552">
          <a:extLst>
            <a:ext uri="{FF2B5EF4-FFF2-40B4-BE49-F238E27FC236}">
              <a16:creationId xmlns:a16="http://schemas.microsoft.com/office/drawing/2014/main" id="{00000000-0008-0000-0300-0000C9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4" name="TextBox 4553">
          <a:extLst>
            <a:ext uri="{FF2B5EF4-FFF2-40B4-BE49-F238E27FC236}">
              <a16:creationId xmlns:a16="http://schemas.microsoft.com/office/drawing/2014/main" id="{00000000-0008-0000-0300-0000CA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5" name="TextBox 4554">
          <a:extLst>
            <a:ext uri="{FF2B5EF4-FFF2-40B4-BE49-F238E27FC236}">
              <a16:creationId xmlns:a16="http://schemas.microsoft.com/office/drawing/2014/main" id="{00000000-0008-0000-0300-0000CB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6" name="TextBox 4555">
          <a:extLst>
            <a:ext uri="{FF2B5EF4-FFF2-40B4-BE49-F238E27FC236}">
              <a16:creationId xmlns:a16="http://schemas.microsoft.com/office/drawing/2014/main" id="{00000000-0008-0000-0300-0000CC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7" name="TextBox 4556">
          <a:extLst>
            <a:ext uri="{FF2B5EF4-FFF2-40B4-BE49-F238E27FC236}">
              <a16:creationId xmlns:a16="http://schemas.microsoft.com/office/drawing/2014/main" id="{00000000-0008-0000-0300-0000CD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8" name="TextBox 4557">
          <a:extLst>
            <a:ext uri="{FF2B5EF4-FFF2-40B4-BE49-F238E27FC236}">
              <a16:creationId xmlns:a16="http://schemas.microsoft.com/office/drawing/2014/main" id="{00000000-0008-0000-0300-0000CE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9" name="TextBox 4558">
          <a:extLst>
            <a:ext uri="{FF2B5EF4-FFF2-40B4-BE49-F238E27FC236}">
              <a16:creationId xmlns:a16="http://schemas.microsoft.com/office/drawing/2014/main" id="{00000000-0008-0000-0300-0000CF110000}"/>
            </a:ext>
          </a:extLst>
        </xdr:cNvPr>
        <xdr:cNvSpPr txBox="1"/>
      </xdr:nvSpPr>
      <xdr:spPr>
        <a:xfrm>
          <a:off x="6353175" y="5758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0" name="TextBox 4559">
          <a:extLst>
            <a:ext uri="{FF2B5EF4-FFF2-40B4-BE49-F238E27FC236}">
              <a16:creationId xmlns:a16="http://schemas.microsoft.com/office/drawing/2014/main" id="{00000000-0008-0000-0300-0000D0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1" name="TextBox 4560">
          <a:extLst>
            <a:ext uri="{FF2B5EF4-FFF2-40B4-BE49-F238E27FC236}">
              <a16:creationId xmlns:a16="http://schemas.microsoft.com/office/drawing/2014/main" id="{00000000-0008-0000-0300-0000D1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2" name="TextBox 4561">
          <a:extLst>
            <a:ext uri="{FF2B5EF4-FFF2-40B4-BE49-F238E27FC236}">
              <a16:creationId xmlns:a16="http://schemas.microsoft.com/office/drawing/2014/main" id="{00000000-0008-0000-0300-0000D2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3" name="TextBox 4562">
          <a:extLst>
            <a:ext uri="{FF2B5EF4-FFF2-40B4-BE49-F238E27FC236}">
              <a16:creationId xmlns:a16="http://schemas.microsoft.com/office/drawing/2014/main" id="{00000000-0008-0000-0300-0000D3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4" name="TextBox 4563">
          <a:extLst>
            <a:ext uri="{FF2B5EF4-FFF2-40B4-BE49-F238E27FC236}">
              <a16:creationId xmlns:a16="http://schemas.microsoft.com/office/drawing/2014/main" id="{00000000-0008-0000-0300-0000D4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5" name="TextBox 4564">
          <a:extLst>
            <a:ext uri="{FF2B5EF4-FFF2-40B4-BE49-F238E27FC236}">
              <a16:creationId xmlns:a16="http://schemas.microsoft.com/office/drawing/2014/main" id="{00000000-0008-0000-0300-0000D5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6" name="TextBox 4565">
          <a:extLst>
            <a:ext uri="{FF2B5EF4-FFF2-40B4-BE49-F238E27FC236}">
              <a16:creationId xmlns:a16="http://schemas.microsoft.com/office/drawing/2014/main" id="{00000000-0008-0000-0300-0000D6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7" name="TextBox 4566">
          <a:extLst>
            <a:ext uri="{FF2B5EF4-FFF2-40B4-BE49-F238E27FC236}">
              <a16:creationId xmlns:a16="http://schemas.microsoft.com/office/drawing/2014/main" id="{00000000-0008-0000-0300-0000D7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8" name="TextBox 4567">
          <a:extLst>
            <a:ext uri="{FF2B5EF4-FFF2-40B4-BE49-F238E27FC236}">
              <a16:creationId xmlns:a16="http://schemas.microsoft.com/office/drawing/2014/main" id="{00000000-0008-0000-0300-0000D8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9" name="TextBox 4568">
          <a:extLst>
            <a:ext uri="{FF2B5EF4-FFF2-40B4-BE49-F238E27FC236}">
              <a16:creationId xmlns:a16="http://schemas.microsoft.com/office/drawing/2014/main" id="{00000000-0008-0000-0300-0000D9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0" name="TextBox 4569">
          <a:extLst>
            <a:ext uri="{FF2B5EF4-FFF2-40B4-BE49-F238E27FC236}">
              <a16:creationId xmlns:a16="http://schemas.microsoft.com/office/drawing/2014/main" id="{00000000-0008-0000-0300-0000DA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1" name="TextBox 4570">
          <a:extLst>
            <a:ext uri="{FF2B5EF4-FFF2-40B4-BE49-F238E27FC236}">
              <a16:creationId xmlns:a16="http://schemas.microsoft.com/office/drawing/2014/main" id="{00000000-0008-0000-0300-0000DB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2" name="TextBox 4571">
          <a:extLst>
            <a:ext uri="{FF2B5EF4-FFF2-40B4-BE49-F238E27FC236}">
              <a16:creationId xmlns:a16="http://schemas.microsoft.com/office/drawing/2014/main" id="{00000000-0008-0000-0300-0000DC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3" name="TextBox 4572">
          <a:extLst>
            <a:ext uri="{FF2B5EF4-FFF2-40B4-BE49-F238E27FC236}">
              <a16:creationId xmlns:a16="http://schemas.microsoft.com/office/drawing/2014/main" id="{00000000-0008-0000-0300-0000DD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4" name="TextBox 4573">
          <a:extLst>
            <a:ext uri="{FF2B5EF4-FFF2-40B4-BE49-F238E27FC236}">
              <a16:creationId xmlns:a16="http://schemas.microsoft.com/office/drawing/2014/main" id="{00000000-0008-0000-0300-0000DE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5" name="TextBox 4574">
          <a:extLst>
            <a:ext uri="{FF2B5EF4-FFF2-40B4-BE49-F238E27FC236}">
              <a16:creationId xmlns:a16="http://schemas.microsoft.com/office/drawing/2014/main" id="{00000000-0008-0000-0300-0000DF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6" name="TextBox 4575">
          <a:extLst>
            <a:ext uri="{FF2B5EF4-FFF2-40B4-BE49-F238E27FC236}">
              <a16:creationId xmlns:a16="http://schemas.microsoft.com/office/drawing/2014/main" id="{00000000-0008-0000-0300-0000E0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7" name="TextBox 4576">
          <a:extLst>
            <a:ext uri="{FF2B5EF4-FFF2-40B4-BE49-F238E27FC236}">
              <a16:creationId xmlns:a16="http://schemas.microsoft.com/office/drawing/2014/main" id="{00000000-0008-0000-0300-0000E1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8" name="TextBox 4577">
          <a:extLst>
            <a:ext uri="{FF2B5EF4-FFF2-40B4-BE49-F238E27FC236}">
              <a16:creationId xmlns:a16="http://schemas.microsoft.com/office/drawing/2014/main" id="{00000000-0008-0000-0300-0000E2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9" name="TextBox 4578">
          <a:extLst>
            <a:ext uri="{FF2B5EF4-FFF2-40B4-BE49-F238E27FC236}">
              <a16:creationId xmlns:a16="http://schemas.microsoft.com/office/drawing/2014/main" id="{00000000-0008-0000-0300-0000E3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0" name="TextBox 4579">
          <a:extLst>
            <a:ext uri="{FF2B5EF4-FFF2-40B4-BE49-F238E27FC236}">
              <a16:creationId xmlns:a16="http://schemas.microsoft.com/office/drawing/2014/main" id="{00000000-0008-0000-0300-0000E4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1" name="TextBox 4580">
          <a:extLst>
            <a:ext uri="{FF2B5EF4-FFF2-40B4-BE49-F238E27FC236}">
              <a16:creationId xmlns:a16="http://schemas.microsoft.com/office/drawing/2014/main" id="{00000000-0008-0000-0300-0000E5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2" name="TextBox 4581">
          <a:extLst>
            <a:ext uri="{FF2B5EF4-FFF2-40B4-BE49-F238E27FC236}">
              <a16:creationId xmlns:a16="http://schemas.microsoft.com/office/drawing/2014/main" id="{00000000-0008-0000-0300-0000E6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3" name="TextBox 4582">
          <a:extLst>
            <a:ext uri="{FF2B5EF4-FFF2-40B4-BE49-F238E27FC236}">
              <a16:creationId xmlns:a16="http://schemas.microsoft.com/office/drawing/2014/main" id="{00000000-0008-0000-0300-0000E7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4" name="TextBox 4583">
          <a:extLst>
            <a:ext uri="{FF2B5EF4-FFF2-40B4-BE49-F238E27FC236}">
              <a16:creationId xmlns:a16="http://schemas.microsoft.com/office/drawing/2014/main" id="{00000000-0008-0000-0300-0000E8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5" name="TextBox 4584">
          <a:extLst>
            <a:ext uri="{FF2B5EF4-FFF2-40B4-BE49-F238E27FC236}">
              <a16:creationId xmlns:a16="http://schemas.microsoft.com/office/drawing/2014/main" id="{00000000-0008-0000-0300-0000E9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6" name="TextBox 4585">
          <a:extLst>
            <a:ext uri="{FF2B5EF4-FFF2-40B4-BE49-F238E27FC236}">
              <a16:creationId xmlns:a16="http://schemas.microsoft.com/office/drawing/2014/main" id="{00000000-0008-0000-0300-0000EA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7" name="TextBox 4586">
          <a:extLst>
            <a:ext uri="{FF2B5EF4-FFF2-40B4-BE49-F238E27FC236}">
              <a16:creationId xmlns:a16="http://schemas.microsoft.com/office/drawing/2014/main" id="{00000000-0008-0000-0300-0000EB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8" name="TextBox 4587">
          <a:extLst>
            <a:ext uri="{FF2B5EF4-FFF2-40B4-BE49-F238E27FC236}">
              <a16:creationId xmlns:a16="http://schemas.microsoft.com/office/drawing/2014/main" id="{00000000-0008-0000-0300-0000EC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9" name="TextBox 4588">
          <a:extLst>
            <a:ext uri="{FF2B5EF4-FFF2-40B4-BE49-F238E27FC236}">
              <a16:creationId xmlns:a16="http://schemas.microsoft.com/office/drawing/2014/main" id="{00000000-0008-0000-0300-0000ED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0" name="TextBox 4589">
          <a:extLst>
            <a:ext uri="{FF2B5EF4-FFF2-40B4-BE49-F238E27FC236}">
              <a16:creationId xmlns:a16="http://schemas.microsoft.com/office/drawing/2014/main" id="{00000000-0008-0000-0300-0000EE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1" name="TextBox 4590">
          <a:extLst>
            <a:ext uri="{FF2B5EF4-FFF2-40B4-BE49-F238E27FC236}">
              <a16:creationId xmlns:a16="http://schemas.microsoft.com/office/drawing/2014/main" id="{00000000-0008-0000-0300-0000EF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2" name="TextBox 4591">
          <a:extLst>
            <a:ext uri="{FF2B5EF4-FFF2-40B4-BE49-F238E27FC236}">
              <a16:creationId xmlns:a16="http://schemas.microsoft.com/office/drawing/2014/main" id="{00000000-0008-0000-0300-0000F0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3" name="TextBox 4592">
          <a:extLst>
            <a:ext uri="{FF2B5EF4-FFF2-40B4-BE49-F238E27FC236}">
              <a16:creationId xmlns:a16="http://schemas.microsoft.com/office/drawing/2014/main" id="{00000000-0008-0000-0300-0000F1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4" name="TextBox 4593">
          <a:extLst>
            <a:ext uri="{FF2B5EF4-FFF2-40B4-BE49-F238E27FC236}">
              <a16:creationId xmlns:a16="http://schemas.microsoft.com/office/drawing/2014/main" id="{00000000-0008-0000-0300-0000F2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5" name="TextBox 4594">
          <a:extLst>
            <a:ext uri="{FF2B5EF4-FFF2-40B4-BE49-F238E27FC236}">
              <a16:creationId xmlns:a16="http://schemas.microsoft.com/office/drawing/2014/main" id="{00000000-0008-0000-0300-0000F3110000}"/>
            </a:ext>
          </a:extLst>
        </xdr:cNvPr>
        <xdr:cNvSpPr txBox="1"/>
      </xdr:nvSpPr>
      <xdr:spPr>
        <a:xfrm>
          <a:off x="6353175" y="5777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6" name="TextBox 4595">
          <a:extLst>
            <a:ext uri="{FF2B5EF4-FFF2-40B4-BE49-F238E27FC236}">
              <a16:creationId xmlns:a16="http://schemas.microsoft.com/office/drawing/2014/main" id="{00000000-0008-0000-0300-0000F4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7" name="TextBox 4596">
          <a:extLst>
            <a:ext uri="{FF2B5EF4-FFF2-40B4-BE49-F238E27FC236}">
              <a16:creationId xmlns:a16="http://schemas.microsoft.com/office/drawing/2014/main" id="{00000000-0008-0000-0300-0000F5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8" name="TextBox 4597">
          <a:extLst>
            <a:ext uri="{FF2B5EF4-FFF2-40B4-BE49-F238E27FC236}">
              <a16:creationId xmlns:a16="http://schemas.microsoft.com/office/drawing/2014/main" id="{00000000-0008-0000-0300-0000F6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9" name="TextBox 4598">
          <a:extLst>
            <a:ext uri="{FF2B5EF4-FFF2-40B4-BE49-F238E27FC236}">
              <a16:creationId xmlns:a16="http://schemas.microsoft.com/office/drawing/2014/main" id="{00000000-0008-0000-0300-0000F7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0" name="TextBox 4599">
          <a:extLst>
            <a:ext uri="{FF2B5EF4-FFF2-40B4-BE49-F238E27FC236}">
              <a16:creationId xmlns:a16="http://schemas.microsoft.com/office/drawing/2014/main" id="{00000000-0008-0000-0300-0000F8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1" name="TextBox 4600">
          <a:extLst>
            <a:ext uri="{FF2B5EF4-FFF2-40B4-BE49-F238E27FC236}">
              <a16:creationId xmlns:a16="http://schemas.microsoft.com/office/drawing/2014/main" id="{00000000-0008-0000-0300-0000F9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2" name="TextBox 4601">
          <a:extLst>
            <a:ext uri="{FF2B5EF4-FFF2-40B4-BE49-F238E27FC236}">
              <a16:creationId xmlns:a16="http://schemas.microsoft.com/office/drawing/2014/main" id="{00000000-0008-0000-0300-0000FA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3" name="TextBox 4602">
          <a:extLst>
            <a:ext uri="{FF2B5EF4-FFF2-40B4-BE49-F238E27FC236}">
              <a16:creationId xmlns:a16="http://schemas.microsoft.com/office/drawing/2014/main" id="{00000000-0008-0000-0300-0000FB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4" name="TextBox 4603">
          <a:extLst>
            <a:ext uri="{FF2B5EF4-FFF2-40B4-BE49-F238E27FC236}">
              <a16:creationId xmlns:a16="http://schemas.microsoft.com/office/drawing/2014/main" id="{00000000-0008-0000-0300-0000FC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5" name="TextBox 4604">
          <a:extLst>
            <a:ext uri="{FF2B5EF4-FFF2-40B4-BE49-F238E27FC236}">
              <a16:creationId xmlns:a16="http://schemas.microsoft.com/office/drawing/2014/main" id="{00000000-0008-0000-0300-0000FD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6" name="TextBox 4605">
          <a:extLst>
            <a:ext uri="{FF2B5EF4-FFF2-40B4-BE49-F238E27FC236}">
              <a16:creationId xmlns:a16="http://schemas.microsoft.com/office/drawing/2014/main" id="{00000000-0008-0000-0300-0000FE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7" name="TextBox 4606">
          <a:extLst>
            <a:ext uri="{FF2B5EF4-FFF2-40B4-BE49-F238E27FC236}">
              <a16:creationId xmlns:a16="http://schemas.microsoft.com/office/drawing/2014/main" id="{00000000-0008-0000-0300-0000FF11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8" name="TextBox 4607">
          <a:extLst>
            <a:ext uri="{FF2B5EF4-FFF2-40B4-BE49-F238E27FC236}">
              <a16:creationId xmlns:a16="http://schemas.microsoft.com/office/drawing/2014/main" id="{00000000-0008-0000-0300-000000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9" name="TextBox 4608">
          <a:extLst>
            <a:ext uri="{FF2B5EF4-FFF2-40B4-BE49-F238E27FC236}">
              <a16:creationId xmlns:a16="http://schemas.microsoft.com/office/drawing/2014/main" id="{00000000-0008-0000-0300-000001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0" name="TextBox 4609">
          <a:extLst>
            <a:ext uri="{FF2B5EF4-FFF2-40B4-BE49-F238E27FC236}">
              <a16:creationId xmlns:a16="http://schemas.microsoft.com/office/drawing/2014/main" id="{00000000-0008-0000-0300-000002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1" name="TextBox 4610">
          <a:extLst>
            <a:ext uri="{FF2B5EF4-FFF2-40B4-BE49-F238E27FC236}">
              <a16:creationId xmlns:a16="http://schemas.microsoft.com/office/drawing/2014/main" id="{00000000-0008-0000-0300-000003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2" name="TextBox 4611">
          <a:extLst>
            <a:ext uri="{FF2B5EF4-FFF2-40B4-BE49-F238E27FC236}">
              <a16:creationId xmlns:a16="http://schemas.microsoft.com/office/drawing/2014/main" id="{00000000-0008-0000-0300-000004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3" name="TextBox 4612">
          <a:extLst>
            <a:ext uri="{FF2B5EF4-FFF2-40B4-BE49-F238E27FC236}">
              <a16:creationId xmlns:a16="http://schemas.microsoft.com/office/drawing/2014/main" id="{00000000-0008-0000-0300-000005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4" name="TextBox 4613">
          <a:extLst>
            <a:ext uri="{FF2B5EF4-FFF2-40B4-BE49-F238E27FC236}">
              <a16:creationId xmlns:a16="http://schemas.microsoft.com/office/drawing/2014/main" id="{00000000-0008-0000-0300-000006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5" name="TextBox 4614">
          <a:extLst>
            <a:ext uri="{FF2B5EF4-FFF2-40B4-BE49-F238E27FC236}">
              <a16:creationId xmlns:a16="http://schemas.microsoft.com/office/drawing/2014/main" id="{00000000-0008-0000-0300-000007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6" name="TextBox 4615">
          <a:extLst>
            <a:ext uri="{FF2B5EF4-FFF2-40B4-BE49-F238E27FC236}">
              <a16:creationId xmlns:a16="http://schemas.microsoft.com/office/drawing/2014/main" id="{00000000-0008-0000-0300-000008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7" name="TextBox 4616">
          <a:extLst>
            <a:ext uri="{FF2B5EF4-FFF2-40B4-BE49-F238E27FC236}">
              <a16:creationId xmlns:a16="http://schemas.microsoft.com/office/drawing/2014/main" id="{00000000-0008-0000-0300-000009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8" name="TextBox 4617">
          <a:extLst>
            <a:ext uri="{FF2B5EF4-FFF2-40B4-BE49-F238E27FC236}">
              <a16:creationId xmlns:a16="http://schemas.microsoft.com/office/drawing/2014/main" id="{00000000-0008-0000-0300-00000A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9" name="TextBox 4618">
          <a:extLst>
            <a:ext uri="{FF2B5EF4-FFF2-40B4-BE49-F238E27FC236}">
              <a16:creationId xmlns:a16="http://schemas.microsoft.com/office/drawing/2014/main" id="{00000000-0008-0000-0300-00000B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0" name="TextBox 4619">
          <a:extLst>
            <a:ext uri="{FF2B5EF4-FFF2-40B4-BE49-F238E27FC236}">
              <a16:creationId xmlns:a16="http://schemas.microsoft.com/office/drawing/2014/main" id="{00000000-0008-0000-0300-00000C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1" name="TextBox 4620">
          <a:extLst>
            <a:ext uri="{FF2B5EF4-FFF2-40B4-BE49-F238E27FC236}">
              <a16:creationId xmlns:a16="http://schemas.microsoft.com/office/drawing/2014/main" id="{00000000-0008-0000-0300-00000D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2" name="TextBox 4621">
          <a:extLst>
            <a:ext uri="{FF2B5EF4-FFF2-40B4-BE49-F238E27FC236}">
              <a16:creationId xmlns:a16="http://schemas.microsoft.com/office/drawing/2014/main" id="{00000000-0008-0000-0300-00000E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3" name="TextBox 4622">
          <a:extLst>
            <a:ext uri="{FF2B5EF4-FFF2-40B4-BE49-F238E27FC236}">
              <a16:creationId xmlns:a16="http://schemas.microsoft.com/office/drawing/2014/main" id="{00000000-0008-0000-0300-00000F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4" name="TextBox 4623">
          <a:extLst>
            <a:ext uri="{FF2B5EF4-FFF2-40B4-BE49-F238E27FC236}">
              <a16:creationId xmlns:a16="http://schemas.microsoft.com/office/drawing/2014/main" id="{00000000-0008-0000-0300-000010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5" name="TextBox 4624">
          <a:extLst>
            <a:ext uri="{FF2B5EF4-FFF2-40B4-BE49-F238E27FC236}">
              <a16:creationId xmlns:a16="http://schemas.microsoft.com/office/drawing/2014/main" id="{00000000-0008-0000-0300-000011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6" name="TextBox 4625">
          <a:extLst>
            <a:ext uri="{FF2B5EF4-FFF2-40B4-BE49-F238E27FC236}">
              <a16:creationId xmlns:a16="http://schemas.microsoft.com/office/drawing/2014/main" id="{00000000-0008-0000-0300-000012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7" name="TextBox 4626">
          <a:extLst>
            <a:ext uri="{FF2B5EF4-FFF2-40B4-BE49-F238E27FC236}">
              <a16:creationId xmlns:a16="http://schemas.microsoft.com/office/drawing/2014/main" id="{00000000-0008-0000-0300-000013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8" name="TextBox 4627">
          <a:extLst>
            <a:ext uri="{FF2B5EF4-FFF2-40B4-BE49-F238E27FC236}">
              <a16:creationId xmlns:a16="http://schemas.microsoft.com/office/drawing/2014/main" id="{00000000-0008-0000-0300-000014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9" name="TextBox 4628">
          <a:extLst>
            <a:ext uri="{FF2B5EF4-FFF2-40B4-BE49-F238E27FC236}">
              <a16:creationId xmlns:a16="http://schemas.microsoft.com/office/drawing/2014/main" id="{00000000-0008-0000-0300-000015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0" name="TextBox 4629">
          <a:extLst>
            <a:ext uri="{FF2B5EF4-FFF2-40B4-BE49-F238E27FC236}">
              <a16:creationId xmlns:a16="http://schemas.microsoft.com/office/drawing/2014/main" id="{00000000-0008-0000-0300-000016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1" name="TextBox 4630">
          <a:extLst>
            <a:ext uri="{FF2B5EF4-FFF2-40B4-BE49-F238E27FC236}">
              <a16:creationId xmlns:a16="http://schemas.microsoft.com/office/drawing/2014/main" id="{00000000-0008-0000-0300-000017120000}"/>
            </a:ext>
          </a:extLst>
        </xdr:cNvPr>
        <xdr:cNvSpPr txBox="1"/>
      </xdr:nvSpPr>
      <xdr:spPr>
        <a:xfrm>
          <a:off x="6353175" y="579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2" name="TextBox 4631">
          <a:extLst>
            <a:ext uri="{FF2B5EF4-FFF2-40B4-BE49-F238E27FC236}">
              <a16:creationId xmlns:a16="http://schemas.microsoft.com/office/drawing/2014/main" id="{00000000-0008-0000-0300-000018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3" name="TextBox 4632">
          <a:extLst>
            <a:ext uri="{FF2B5EF4-FFF2-40B4-BE49-F238E27FC236}">
              <a16:creationId xmlns:a16="http://schemas.microsoft.com/office/drawing/2014/main" id="{00000000-0008-0000-0300-000019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4" name="TextBox 4633">
          <a:extLst>
            <a:ext uri="{FF2B5EF4-FFF2-40B4-BE49-F238E27FC236}">
              <a16:creationId xmlns:a16="http://schemas.microsoft.com/office/drawing/2014/main" id="{00000000-0008-0000-0300-00001A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5" name="TextBox 4634">
          <a:extLst>
            <a:ext uri="{FF2B5EF4-FFF2-40B4-BE49-F238E27FC236}">
              <a16:creationId xmlns:a16="http://schemas.microsoft.com/office/drawing/2014/main" id="{00000000-0008-0000-0300-00001B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6" name="TextBox 4635">
          <a:extLst>
            <a:ext uri="{FF2B5EF4-FFF2-40B4-BE49-F238E27FC236}">
              <a16:creationId xmlns:a16="http://schemas.microsoft.com/office/drawing/2014/main" id="{00000000-0008-0000-0300-00001C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7" name="TextBox 4636">
          <a:extLst>
            <a:ext uri="{FF2B5EF4-FFF2-40B4-BE49-F238E27FC236}">
              <a16:creationId xmlns:a16="http://schemas.microsoft.com/office/drawing/2014/main" id="{00000000-0008-0000-0300-00001D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8" name="TextBox 4637">
          <a:extLst>
            <a:ext uri="{FF2B5EF4-FFF2-40B4-BE49-F238E27FC236}">
              <a16:creationId xmlns:a16="http://schemas.microsoft.com/office/drawing/2014/main" id="{00000000-0008-0000-0300-00001E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9" name="TextBox 4638">
          <a:extLst>
            <a:ext uri="{FF2B5EF4-FFF2-40B4-BE49-F238E27FC236}">
              <a16:creationId xmlns:a16="http://schemas.microsoft.com/office/drawing/2014/main" id="{00000000-0008-0000-0300-00001F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0" name="TextBox 4639">
          <a:extLst>
            <a:ext uri="{FF2B5EF4-FFF2-40B4-BE49-F238E27FC236}">
              <a16:creationId xmlns:a16="http://schemas.microsoft.com/office/drawing/2014/main" id="{00000000-0008-0000-0300-000020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1" name="TextBox 4640">
          <a:extLst>
            <a:ext uri="{FF2B5EF4-FFF2-40B4-BE49-F238E27FC236}">
              <a16:creationId xmlns:a16="http://schemas.microsoft.com/office/drawing/2014/main" id="{00000000-0008-0000-0300-000021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2" name="TextBox 4641">
          <a:extLst>
            <a:ext uri="{FF2B5EF4-FFF2-40B4-BE49-F238E27FC236}">
              <a16:creationId xmlns:a16="http://schemas.microsoft.com/office/drawing/2014/main" id="{00000000-0008-0000-0300-000022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3" name="TextBox 4642">
          <a:extLst>
            <a:ext uri="{FF2B5EF4-FFF2-40B4-BE49-F238E27FC236}">
              <a16:creationId xmlns:a16="http://schemas.microsoft.com/office/drawing/2014/main" id="{00000000-0008-0000-0300-000023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4" name="TextBox 4643">
          <a:extLst>
            <a:ext uri="{FF2B5EF4-FFF2-40B4-BE49-F238E27FC236}">
              <a16:creationId xmlns:a16="http://schemas.microsoft.com/office/drawing/2014/main" id="{00000000-0008-0000-0300-000024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5" name="TextBox 4644">
          <a:extLst>
            <a:ext uri="{FF2B5EF4-FFF2-40B4-BE49-F238E27FC236}">
              <a16:creationId xmlns:a16="http://schemas.microsoft.com/office/drawing/2014/main" id="{00000000-0008-0000-0300-000025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6" name="TextBox 4645">
          <a:extLst>
            <a:ext uri="{FF2B5EF4-FFF2-40B4-BE49-F238E27FC236}">
              <a16:creationId xmlns:a16="http://schemas.microsoft.com/office/drawing/2014/main" id="{00000000-0008-0000-0300-000026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7" name="TextBox 4646">
          <a:extLst>
            <a:ext uri="{FF2B5EF4-FFF2-40B4-BE49-F238E27FC236}">
              <a16:creationId xmlns:a16="http://schemas.microsoft.com/office/drawing/2014/main" id="{00000000-0008-0000-0300-000027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8" name="TextBox 4647">
          <a:extLst>
            <a:ext uri="{FF2B5EF4-FFF2-40B4-BE49-F238E27FC236}">
              <a16:creationId xmlns:a16="http://schemas.microsoft.com/office/drawing/2014/main" id="{00000000-0008-0000-0300-000028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9" name="TextBox 4648">
          <a:extLst>
            <a:ext uri="{FF2B5EF4-FFF2-40B4-BE49-F238E27FC236}">
              <a16:creationId xmlns:a16="http://schemas.microsoft.com/office/drawing/2014/main" id="{00000000-0008-0000-0300-000029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0" name="TextBox 4649">
          <a:extLst>
            <a:ext uri="{FF2B5EF4-FFF2-40B4-BE49-F238E27FC236}">
              <a16:creationId xmlns:a16="http://schemas.microsoft.com/office/drawing/2014/main" id="{00000000-0008-0000-0300-00002A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1" name="TextBox 4650">
          <a:extLst>
            <a:ext uri="{FF2B5EF4-FFF2-40B4-BE49-F238E27FC236}">
              <a16:creationId xmlns:a16="http://schemas.microsoft.com/office/drawing/2014/main" id="{00000000-0008-0000-0300-00002B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2" name="TextBox 4651">
          <a:extLst>
            <a:ext uri="{FF2B5EF4-FFF2-40B4-BE49-F238E27FC236}">
              <a16:creationId xmlns:a16="http://schemas.microsoft.com/office/drawing/2014/main" id="{00000000-0008-0000-0300-00002C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3" name="TextBox 4652">
          <a:extLst>
            <a:ext uri="{FF2B5EF4-FFF2-40B4-BE49-F238E27FC236}">
              <a16:creationId xmlns:a16="http://schemas.microsoft.com/office/drawing/2014/main" id="{00000000-0008-0000-0300-00002D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4" name="TextBox 4653">
          <a:extLst>
            <a:ext uri="{FF2B5EF4-FFF2-40B4-BE49-F238E27FC236}">
              <a16:creationId xmlns:a16="http://schemas.microsoft.com/office/drawing/2014/main" id="{00000000-0008-0000-0300-00002E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5" name="TextBox 4654">
          <a:extLst>
            <a:ext uri="{FF2B5EF4-FFF2-40B4-BE49-F238E27FC236}">
              <a16:creationId xmlns:a16="http://schemas.microsoft.com/office/drawing/2014/main" id="{00000000-0008-0000-0300-00002F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6" name="TextBox 4655">
          <a:extLst>
            <a:ext uri="{FF2B5EF4-FFF2-40B4-BE49-F238E27FC236}">
              <a16:creationId xmlns:a16="http://schemas.microsoft.com/office/drawing/2014/main" id="{00000000-0008-0000-0300-000030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7" name="TextBox 4656">
          <a:extLst>
            <a:ext uri="{FF2B5EF4-FFF2-40B4-BE49-F238E27FC236}">
              <a16:creationId xmlns:a16="http://schemas.microsoft.com/office/drawing/2014/main" id="{00000000-0008-0000-0300-000031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8" name="TextBox 4657">
          <a:extLst>
            <a:ext uri="{FF2B5EF4-FFF2-40B4-BE49-F238E27FC236}">
              <a16:creationId xmlns:a16="http://schemas.microsoft.com/office/drawing/2014/main" id="{00000000-0008-0000-0300-000032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9" name="TextBox 4658">
          <a:extLst>
            <a:ext uri="{FF2B5EF4-FFF2-40B4-BE49-F238E27FC236}">
              <a16:creationId xmlns:a16="http://schemas.microsoft.com/office/drawing/2014/main" id="{00000000-0008-0000-0300-000033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0" name="TextBox 4659">
          <a:extLst>
            <a:ext uri="{FF2B5EF4-FFF2-40B4-BE49-F238E27FC236}">
              <a16:creationId xmlns:a16="http://schemas.microsoft.com/office/drawing/2014/main" id="{00000000-0008-0000-0300-000034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1" name="TextBox 4660">
          <a:extLst>
            <a:ext uri="{FF2B5EF4-FFF2-40B4-BE49-F238E27FC236}">
              <a16:creationId xmlns:a16="http://schemas.microsoft.com/office/drawing/2014/main" id="{00000000-0008-0000-0300-000035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2" name="TextBox 4661">
          <a:extLst>
            <a:ext uri="{FF2B5EF4-FFF2-40B4-BE49-F238E27FC236}">
              <a16:creationId xmlns:a16="http://schemas.microsoft.com/office/drawing/2014/main" id="{00000000-0008-0000-0300-000036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3" name="TextBox 4662">
          <a:extLst>
            <a:ext uri="{FF2B5EF4-FFF2-40B4-BE49-F238E27FC236}">
              <a16:creationId xmlns:a16="http://schemas.microsoft.com/office/drawing/2014/main" id="{00000000-0008-0000-0300-000037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4" name="TextBox 4663">
          <a:extLst>
            <a:ext uri="{FF2B5EF4-FFF2-40B4-BE49-F238E27FC236}">
              <a16:creationId xmlns:a16="http://schemas.microsoft.com/office/drawing/2014/main" id="{00000000-0008-0000-0300-000038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5" name="TextBox 4664">
          <a:extLst>
            <a:ext uri="{FF2B5EF4-FFF2-40B4-BE49-F238E27FC236}">
              <a16:creationId xmlns:a16="http://schemas.microsoft.com/office/drawing/2014/main" id="{00000000-0008-0000-0300-000039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6" name="TextBox 4665">
          <a:extLst>
            <a:ext uri="{FF2B5EF4-FFF2-40B4-BE49-F238E27FC236}">
              <a16:creationId xmlns:a16="http://schemas.microsoft.com/office/drawing/2014/main" id="{00000000-0008-0000-0300-00003A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7" name="TextBox 4666">
          <a:extLst>
            <a:ext uri="{FF2B5EF4-FFF2-40B4-BE49-F238E27FC236}">
              <a16:creationId xmlns:a16="http://schemas.microsoft.com/office/drawing/2014/main" id="{00000000-0008-0000-0300-00003B120000}"/>
            </a:ext>
          </a:extLst>
        </xdr:cNvPr>
        <xdr:cNvSpPr txBox="1"/>
      </xdr:nvSpPr>
      <xdr:spPr>
        <a:xfrm>
          <a:off x="6353175" y="5815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8" name="TextBox 4667">
          <a:extLst>
            <a:ext uri="{FF2B5EF4-FFF2-40B4-BE49-F238E27FC236}">
              <a16:creationId xmlns:a16="http://schemas.microsoft.com/office/drawing/2014/main" id="{00000000-0008-0000-0300-00003C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9" name="TextBox 4668">
          <a:extLst>
            <a:ext uri="{FF2B5EF4-FFF2-40B4-BE49-F238E27FC236}">
              <a16:creationId xmlns:a16="http://schemas.microsoft.com/office/drawing/2014/main" id="{00000000-0008-0000-0300-00003D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0" name="TextBox 4669">
          <a:extLst>
            <a:ext uri="{FF2B5EF4-FFF2-40B4-BE49-F238E27FC236}">
              <a16:creationId xmlns:a16="http://schemas.microsoft.com/office/drawing/2014/main" id="{00000000-0008-0000-0300-00003E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1" name="TextBox 4670">
          <a:extLst>
            <a:ext uri="{FF2B5EF4-FFF2-40B4-BE49-F238E27FC236}">
              <a16:creationId xmlns:a16="http://schemas.microsoft.com/office/drawing/2014/main" id="{00000000-0008-0000-0300-00003F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2" name="TextBox 4671">
          <a:extLst>
            <a:ext uri="{FF2B5EF4-FFF2-40B4-BE49-F238E27FC236}">
              <a16:creationId xmlns:a16="http://schemas.microsoft.com/office/drawing/2014/main" id="{00000000-0008-0000-0300-000040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3" name="TextBox 4672">
          <a:extLst>
            <a:ext uri="{FF2B5EF4-FFF2-40B4-BE49-F238E27FC236}">
              <a16:creationId xmlns:a16="http://schemas.microsoft.com/office/drawing/2014/main" id="{00000000-0008-0000-0300-000041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4" name="TextBox 4673">
          <a:extLst>
            <a:ext uri="{FF2B5EF4-FFF2-40B4-BE49-F238E27FC236}">
              <a16:creationId xmlns:a16="http://schemas.microsoft.com/office/drawing/2014/main" id="{00000000-0008-0000-0300-000042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5" name="TextBox 4674">
          <a:extLst>
            <a:ext uri="{FF2B5EF4-FFF2-40B4-BE49-F238E27FC236}">
              <a16:creationId xmlns:a16="http://schemas.microsoft.com/office/drawing/2014/main" id="{00000000-0008-0000-0300-000043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6" name="TextBox 4675">
          <a:extLst>
            <a:ext uri="{FF2B5EF4-FFF2-40B4-BE49-F238E27FC236}">
              <a16:creationId xmlns:a16="http://schemas.microsoft.com/office/drawing/2014/main" id="{00000000-0008-0000-0300-000044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7" name="TextBox 4676">
          <a:extLst>
            <a:ext uri="{FF2B5EF4-FFF2-40B4-BE49-F238E27FC236}">
              <a16:creationId xmlns:a16="http://schemas.microsoft.com/office/drawing/2014/main" id="{00000000-0008-0000-0300-000045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8" name="TextBox 4677">
          <a:extLst>
            <a:ext uri="{FF2B5EF4-FFF2-40B4-BE49-F238E27FC236}">
              <a16:creationId xmlns:a16="http://schemas.microsoft.com/office/drawing/2014/main" id="{00000000-0008-0000-0300-000046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9" name="TextBox 4678">
          <a:extLst>
            <a:ext uri="{FF2B5EF4-FFF2-40B4-BE49-F238E27FC236}">
              <a16:creationId xmlns:a16="http://schemas.microsoft.com/office/drawing/2014/main" id="{00000000-0008-0000-0300-000047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0" name="TextBox 4679">
          <a:extLst>
            <a:ext uri="{FF2B5EF4-FFF2-40B4-BE49-F238E27FC236}">
              <a16:creationId xmlns:a16="http://schemas.microsoft.com/office/drawing/2014/main" id="{00000000-0008-0000-0300-000048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1" name="TextBox 4680">
          <a:extLst>
            <a:ext uri="{FF2B5EF4-FFF2-40B4-BE49-F238E27FC236}">
              <a16:creationId xmlns:a16="http://schemas.microsoft.com/office/drawing/2014/main" id="{00000000-0008-0000-0300-000049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2" name="TextBox 4681">
          <a:extLst>
            <a:ext uri="{FF2B5EF4-FFF2-40B4-BE49-F238E27FC236}">
              <a16:creationId xmlns:a16="http://schemas.microsoft.com/office/drawing/2014/main" id="{00000000-0008-0000-0300-00004A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3" name="TextBox 4682">
          <a:extLst>
            <a:ext uri="{FF2B5EF4-FFF2-40B4-BE49-F238E27FC236}">
              <a16:creationId xmlns:a16="http://schemas.microsoft.com/office/drawing/2014/main" id="{00000000-0008-0000-0300-00004B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4" name="TextBox 4683">
          <a:extLst>
            <a:ext uri="{FF2B5EF4-FFF2-40B4-BE49-F238E27FC236}">
              <a16:creationId xmlns:a16="http://schemas.microsoft.com/office/drawing/2014/main" id="{00000000-0008-0000-0300-00004C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5" name="TextBox 4684">
          <a:extLst>
            <a:ext uri="{FF2B5EF4-FFF2-40B4-BE49-F238E27FC236}">
              <a16:creationId xmlns:a16="http://schemas.microsoft.com/office/drawing/2014/main" id="{00000000-0008-0000-0300-00004D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6" name="TextBox 4685">
          <a:extLst>
            <a:ext uri="{FF2B5EF4-FFF2-40B4-BE49-F238E27FC236}">
              <a16:creationId xmlns:a16="http://schemas.microsoft.com/office/drawing/2014/main" id="{00000000-0008-0000-0300-00004E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7" name="TextBox 4686">
          <a:extLst>
            <a:ext uri="{FF2B5EF4-FFF2-40B4-BE49-F238E27FC236}">
              <a16:creationId xmlns:a16="http://schemas.microsoft.com/office/drawing/2014/main" id="{00000000-0008-0000-0300-00004F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8" name="TextBox 4687">
          <a:extLst>
            <a:ext uri="{FF2B5EF4-FFF2-40B4-BE49-F238E27FC236}">
              <a16:creationId xmlns:a16="http://schemas.microsoft.com/office/drawing/2014/main" id="{00000000-0008-0000-0300-000050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9" name="TextBox 4688">
          <a:extLst>
            <a:ext uri="{FF2B5EF4-FFF2-40B4-BE49-F238E27FC236}">
              <a16:creationId xmlns:a16="http://schemas.microsoft.com/office/drawing/2014/main" id="{00000000-0008-0000-0300-000051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0" name="TextBox 4689">
          <a:extLst>
            <a:ext uri="{FF2B5EF4-FFF2-40B4-BE49-F238E27FC236}">
              <a16:creationId xmlns:a16="http://schemas.microsoft.com/office/drawing/2014/main" id="{00000000-0008-0000-0300-000052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1" name="TextBox 4690">
          <a:extLst>
            <a:ext uri="{FF2B5EF4-FFF2-40B4-BE49-F238E27FC236}">
              <a16:creationId xmlns:a16="http://schemas.microsoft.com/office/drawing/2014/main" id="{00000000-0008-0000-0300-000053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2" name="TextBox 4691">
          <a:extLst>
            <a:ext uri="{FF2B5EF4-FFF2-40B4-BE49-F238E27FC236}">
              <a16:creationId xmlns:a16="http://schemas.microsoft.com/office/drawing/2014/main" id="{00000000-0008-0000-0300-000054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3" name="TextBox 4692">
          <a:extLst>
            <a:ext uri="{FF2B5EF4-FFF2-40B4-BE49-F238E27FC236}">
              <a16:creationId xmlns:a16="http://schemas.microsoft.com/office/drawing/2014/main" id="{00000000-0008-0000-0300-000055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4" name="TextBox 4693">
          <a:extLst>
            <a:ext uri="{FF2B5EF4-FFF2-40B4-BE49-F238E27FC236}">
              <a16:creationId xmlns:a16="http://schemas.microsoft.com/office/drawing/2014/main" id="{00000000-0008-0000-0300-000056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5" name="TextBox 4694">
          <a:extLst>
            <a:ext uri="{FF2B5EF4-FFF2-40B4-BE49-F238E27FC236}">
              <a16:creationId xmlns:a16="http://schemas.microsoft.com/office/drawing/2014/main" id="{00000000-0008-0000-0300-000057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6" name="TextBox 4695">
          <a:extLst>
            <a:ext uri="{FF2B5EF4-FFF2-40B4-BE49-F238E27FC236}">
              <a16:creationId xmlns:a16="http://schemas.microsoft.com/office/drawing/2014/main" id="{00000000-0008-0000-0300-000058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7" name="TextBox 4696">
          <a:extLst>
            <a:ext uri="{FF2B5EF4-FFF2-40B4-BE49-F238E27FC236}">
              <a16:creationId xmlns:a16="http://schemas.microsoft.com/office/drawing/2014/main" id="{00000000-0008-0000-0300-000059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8" name="TextBox 4697">
          <a:extLst>
            <a:ext uri="{FF2B5EF4-FFF2-40B4-BE49-F238E27FC236}">
              <a16:creationId xmlns:a16="http://schemas.microsoft.com/office/drawing/2014/main" id="{00000000-0008-0000-0300-00005A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9" name="TextBox 4698">
          <a:extLst>
            <a:ext uri="{FF2B5EF4-FFF2-40B4-BE49-F238E27FC236}">
              <a16:creationId xmlns:a16="http://schemas.microsoft.com/office/drawing/2014/main" id="{00000000-0008-0000-0300-00005B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0" name="TextBox 4699">
          <a:extLst>
            <a:ext uri="{FF2B5EF4-FFF2-40B4-BE49-F238E27FC236}">
              <a16:creationId xmlns:a16="http://schemas.microsoft.com/office/drawing/2014/main" id="{00000000-0008-0000-0300-00005C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1" name="TextBox 4700">
          <a:extLst>
            <a:ext uri="{FF2B5EF4-FFF2-40B4-BE49-F238E27FC236}">
              <a16:creationId xmlns:a16="http://schemas.microsoft.com/office/drawing/2014/main" id="{00000000-0008-0000-0300-00005D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2" name="TextBox 4701">
          <a:extLst>
            <a:ext uri="{FF2B5EF4-FFF2-40B4-BE49-F238E27FC236}">
              <a16:creationId xmlns:a16="http://schemas.microsoft.com/office/drawing/2014/main" id="{00000000-0008-0000-0300-00005E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3" name="TextBox 4702">
          <a:extLst>
            <a:ext uri="{FF2B5EF4-FFF2-40B4-BE49-F238E27FC236}">
              <a16:creationId xmlns:a16="http://schemas.microsoft.com/office/drawing/2014/main" id="{00000000-0008-0000-0300-00005F120000}"/>
            </a:ext>
          </a:extLst>
        </xdr:cNvPr>
        <xdr:cNvSpPr txBox="1"/>
      </xdr:nvSpPr>
      <xdr:spPr>
        <a:xfrm>
          <a:off x="6353175" y="583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4" name="TextBox 4703">
          <a:extLst>
            <a:ext uri="{FF2B5EF4-FFF2-40B4-BE49-F238E27FC236}">
              <a16:creationId xmlns:a16="http://schemas.microsoft.com/office/drawing/2014/main" id="{00000000-0008-0000-0300-000060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5" name="TextBox 4704">
          <a:extLst>
            <a:ext uri="{FF2B5EF4-FFF2-40B4-BE49-F238E27FC236}">
              <a16:creationId xmlns:a16="http://schemas.microsoft.com/office/drawing/2014/main" id="{00000000-0008-0000-0300-000061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6" name="TextBox 4705">
          <a:extLst>
            <a:ext uri="{FF2B5EF4-FFF2-40B4-BE49-F238E27FC236}">
              <a16:creationId xmlns:a16="http://schemas.microsoft.com/office/drawing/2014/main" id="{00000000-0008-0000-0300-000062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7" name="TextBox 4706">
          <a:extLst>
            <a:ext uri="{FF2B5EF4-FFF2-40B4-BE49-F238E27FC236}">
              <a16:creationId xmlns:a16="http://schemas.microsoft.com/office/drawing/2014/main" id="{00000000-0008-0000-0300-000063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8" name="TextBox 4707">
          <a:extLst>
            <a:ext uri="{FF2B5EF4-FFF2-40B4-BE49-F238E27FC236}">
              <a16:creationId xmlns:a16="http://schemas.microsoft.com/office/drawing/2014/main" id="{00000000-0008-0000-0300-000064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9" name="TextBox 4708">
          <a:extLst>
            <a:ext uri="{FF2B5EF4-FFF2-40B4-BE49-F238E27FC236}">
              <a16:creationId xmlns:a16="http://schemas.microsoft.com/office/drawing/2014/main" id="{00000000-0008-0000-0300-000065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0" name="TextBox 4709">
          <a:extLst>
            <a:ext uri="{FF2B5EF4-FFF2-40B4-BE49-F238E27FC236}">
              <a16:creationId xmlns:a16="http://schemas.microsoft.com/office/drawing/2014/main" id="{00000000-0008-0000-0300-000066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1" name="TextBox 4710">
          <a:extLst>
            <a:ext uri="{FF2B5EF4-FFF2-40B4-BE49-F238E27FC236}">
              <a16:creationId xmlns:a16="http://schemas.microsoft.com/office/drawing/2014/main" id="{00000000-0008-0000-0300-000067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2" name="TextBox 4711">
          <a:extLst>
            <a:ext uri="{FF2B5EF4-FFF2-40B4-BE49-F238E27FC236}">
              <a16:creationId xmlns:a16="http://schemas.microsoft.com/office/drawing/2014/main" id="{00000000-0008-0000-0300-000068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3" name="TextBox 4712">
          <a:extLst>
            <a:ext uri="{FF2B5EF4-FFF2-40B4-BE49-F238E27FC236}">
              <a16:creationId xmlns:a16="http://schemas.microsoft.com/office/drawing/2014/main" id="{00000000-0008-0000-0300-000069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4" name="TextBox 4713">
          <a:extLst>
            <a:ext uri="{FF2B5EF4-FFF2-40B4-BE49-F238E27FC236}">
              <a16:creationId xmlns:a16="http://schemas.microsoft.com/office/drawing/2014/main" id="{00000000-0008-0000-0300-00006A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5" name="TextBox 4714">
          <a:extLst>
            <a:ext uri="{FF2B5EF4-FFF2-40B4-BE49-F238E27FC236}">
              <a16:creationId xmlns:a16="http://schemas.microsoft.com/office/drawing/2014/main" id="{00000000-0008-0000-0300-00006B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6" name="TextBox 4715">
          <a:extLst>
            <a:ext uri="{FF2B5EF4-FFF2-40B4-BE49-F238E27FC236}">
              <a16:creationId xmlns:a16="http://schemas.microsoft.com/office/drawing/2014/main" id="{00000000-0008-0000-0300-00006C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7" name="TextBox 4716">
          <a:extLst>
            <a:ext uri="{FF2B5EF4-FFF2-40B4-BE49-F238E27FC236}">
              <a16:creationId xmlns:a16="http://schemas.microsoft.com/office/drawing/2014/main" id="{00000000-0008-0000-0300-00006D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8" name="TextBox 4717">
          <a:extLst>
            <a:ext uri="{FF2B5EF4-FFF2-40B4-BE49-F238E27FC236}">
              <a16:creationId xmlns:a16="http://schemas.microsoft.com/office/drawing/2014/main" id="{00000000-0008-0000-0300-00006E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9" name="TextBox 4718">
          <a:extLst>
            <a:ext uri="{FF2B5EF4-FFF2-40B4-BE49-F238E27FC236}">
              <a16:creationId xmlns:a16="http://schemas.microsoft.com/office/drawing/2014/main" id="{00000000-0008-0000-0300-00006F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0" name="TextBox 4719">
          <a:extLst>
            <a:ext uri="{FF2B5EF4-FFF2-40B4-BE49-F238E27FC236}">
              <a16:creationId xmlns:a16="http://schemas.microsoft.com/office/drawing/2014/main" id="{00000000-0008-0000-0300-000070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1" name="TextBox 4720">
          <a:extLst>
            <a:ext uri="{FF2B5EF4-FFF2-40B4-BE49-F238E27FC236}">
              <a16:creationId xmlns:a16="http://schemas.microsoft.com/office/drawing/2014/main" id="{00000000-0008-0000-0300-000071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2" name="TextBox 4721">
          <a:extLst>
            <a:ext uri="{FF2B5EF4-FFF2-40B4-BE49-F238E27FC236}">
              <a16:creationId xmlns:a16="http://schemas.microsoft.com/office/drawing/2014/main" id="{00000000-0008-0000-0300-000072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3" name="TextBox 4722">
          <a:extLst>
            <a:ext uri="{FF2B5EF4-FFF2-40B4-BE49-F238E27FC236}">
              <a16:creationId xmlns:a16="http://schemas.microsoft.com/office/drawing/2014/main" id="{00000000-0008-0000-0300-000073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4" name="TextBox 4723">
          <a:extLst>
            <a:ext uri="{FF2B5EF4-FFF2-40B4-BE49-F238E27FC236}">
              <a16:creationId xmlns:a16="http://schemas.microsoft.com/office/drawing/2014/main" id="{00000000-0008-0000-0300-000074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5" name="TextBox 4724">
          <a:extLst>
            <a:ext uri="{FF2B5EF4-FFF2-40B4-BE49-F238E27FC236}">
              <a16:creationId xmlns:a16="http://schemas.microsoft.com/office/drawing/2014/main" id="{00000000-0008-0000-0300-000075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6" name="TextBox 4725">
          <a:extLst>
            <a:ext uri="{FF2B5EF4-FFF2-40B4-BE49-F238E27FC236}">
              <a16:creationId xmlns:a16="http://schemas.microsoft.com/office/drawing/2014/main" id="{00000000-0008-0000-0300-000076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7" name="TextBox 4726">
          <a:extLst>
            <a:ext uri="{FF2B5EF4-FFF2-40B4-BE49-F238E27FC236}">
              <a16:creationId xmlns:a16="http://schemas.microsoft.com/office/drawing/2014/main" id="{00000000-0008-0000-0300-000077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8" name="TextBox 4727">
          <a:extLst>
            <a:ext uri="{FF2B5EF4-FFF2-40B4-BE49-F238E27FC236}">
              <a16:creationId xmlns:a16="http://schemas.microsoft.com/office/drawing/2014/main" id="{00000000-0008-0000-0300-000078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9" name="TextBox 4728">
          <a:extLst>
            <a:ext uri="{FF2B5EF4-FFF2-40B4-BE49-F238E27FC236}">
              <a16:creationId xmlns:a16="http://schemas.microsoft.com/office/drawing/2014/main" id="{00000000-0008-0000-0300-000079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0" name="TextBox 4729">
          <a:extLst>
            <a:ext uri="{FF2B5EF4-FFF2-40B4-BE49-F238E27FC236}">
              <a16:creationId xmlns:a16="http://schemas.microsoft.com/office/drawing/2014/main" id="{00000000-0008-0000-0300-00007A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1" name="TextBox 4730">
          <a:extLst>
            <a:ext uri="{FF2B5EF4-FFF2-40B4-BE49-F238E27FC236}">
              <a16:creationId xmlns:a16="http://schemas.microsoft.com/office/drawing/2014/main" id="{00000000-0008-0000-0300-00007B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2" name="TextBox 4731">
          <a:extLst>
            <a:ext uri="{FF2B5EF4-FFF2-40B4-BE49-F238E27FC236}">
              <a16:creationId xmlns:a16="http://schemas.microsoft.com/office/drawing/2014/main" id="{00000000-0008-0000-0300-00007C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3" name="TextBox 4732">
          <a:extLst>
            <a:ext uri="{FF2B5EF4-FFF2-40B4-BE49-F238E27FC236}">
              <a16:creationId xmlns:a16="http://schemas.microsoft.com/office/drawing/2014/main" id="{00000000-0008-0000-0300-00007D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4" name="TextBox 4733">
          <a:extLst>
            <a:ext uri="{FF2B5EF4-FFF2-40B4-BE49-F238E27FC236}">
              <a16:creationId xmlns:a16="http://schemas.microsoft.com/office/drawing/2014/main" id="{00000000-0008-0000-0300-00007E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5" name="TextBox 4734">
          <a:extLst>
            <a:ext uri="{FF2B5EF4-FFF2-40B4-BE49-F238E27FC236}">
              <a16:creationId xmlns:a16="http://schemas.microsoft.com/office/drawing/2014/main" id="{00000000-0008-0000-0300-00007F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6" name="TextBox 4735">
          <a:extLst>
            <a:ext uri="{FF2B5EF4-FFF2-40B4-BE49-F238E27FC236}">
              <a16:creationId xmlns:a16="http://schemas.microsoft.com/office/drawing/2014/main" id="{00000000-0008-0000-0300-000080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7" name="TextBox 4736">
          <a:extLst>
            <a:ext uri="{FF2B5EF4-FFF2-40B4-BE49-F238E27FC236}">
              <a16:creationId xmlns:a16="http://schemas.microsoft.com/office/drawing/2014/main" id="{00000000-0008-0000-0300-000081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8" name="TextBox 4737">
          <a:extLst>
            <a:ext uri="{FF2B5EF4-FFF2-40B4-BE49-F238E27FC236}">
              <a16:creationId xmlns:a16="http://schemas.microsoft.com/office/drawing/2014/main" id="{00000000-0008-0000-0300-000082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9" name="TextBox 4738">
          <a:extLst>
            <a:ext uri="{FF2B5EF4-FFF2-40B4-BE49-F238E27FC236}">
              <a16:creationId xmlns:a16="http://schemas.microsoft.com/office/drawing/2014/main" id="{00000000-0008-0000-0300-000083120000}"/>
            </a:ext>
          </a:extLst>
        </xdr:cNvPr>
        <xdr:cNvSpPr txBox="1"/>
      </xdr:nvSpPr>
      <xdr:spPr>
        <a:xfrm>
          <a:off x="6353175" y="585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0" name="TextBox 4739">
          <a:extLst>
            <a:ext uri="{FF2B5EF4-FFF2-40B4-BE49-F238E27FC236}">
              <a16:creationId xmlns:a16="http://schemas.microsoft.com/office/drawing/2014/main" id="{00000000-0008-0000-0300-000084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1" name="TextBox 4740">
          <a:extLst>
            <a:ext uri="{FF2B5EF4-FFF2-40B4-BE49-F238E27FC236}">
              <a16:creationId xmlns:a16="http://schemas.microsoft.com/office/drawing/2014/main" id="{00000000-0008-0000-0300-000085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2" name="TextBox 4741">
          <a:extLst>
            <a:ext uri="{FF2B5EF4-FFF2-40B4-BE49-F238E27FC236}">
              <a16:creationId xmlns:a16="http://schemas.microsoft.com/office/drawing/2014/main" id="{00000000-0008-0000-0300-000086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3" name="TextBox 4742">
          <a:extLst>
            <a:ext uri="{FF2B5EF4-FFF2-40B4-BE49-F238E27FC236}">
              <a16:creationId xmlns:a16="http://schemas.microsoft.com/office/drawing/2014/main" id="{00000000-0008-0000-0300-000087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4" name="TextBox 4743">
          <a:extLst>
            <a:ext uri="{FF2B5EF4-FFF2-40B4-BE49-F238E27FC236}">
              <a16:creationId xmlns:a16="http://schemas.microsoft.com/office/drawing/2014/main" id="{00000000-0008-0000-0300-000088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5" name="TextBox 4744">
          <a:extLst>
            <a:ext uri="{FF2B5EF4-FFF2-40B4-BE49-F238E27FC236}">
              <a16:creationId xmlns:a16="http://schemas.microsoft.com/office/drawing/2014/main" id="{00000000-0008-0000-0300-000089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6" name="TextBox 4745">
          <a:extLst>
            <a:ext uri="{FF2B5EF4-FFF2-40B4-BE49-F238E27FC236}">
              <a16:creationId xmlns:a16="http://schemas.microsoft.com/office/drawing/2014/main" id="{00000000-0008-0000-0300-00008A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7" name="TextBox 4746">
          <a:extLst>
            <a:ext uri="{FF2B5EF4-FFF2-40B4-BE49-F238E27FC236}">
              <a16:creationId xmlns:a16="http://schemas.microsoft.com/office/drawing/2014/main" id="{00000000-0008-0000-0300-00008B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8" name="TextBox 4747">
          <a:extLst>
            <a:ext uri="{FF2B5EF4-FFF2-40B4-BE49-F238E27FC236}">
              <a16:creationId xmlns:a16="http://schemas.microsoft.com/office/drawing/2014/main" id="{00000000-0008-0000-0300-00008C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9" name="TextBox 4748">
          <a:extLst>
            <a:ext uri="{FF2B5EF4-FFF2-40B4-BE49-F238E27FC236}">
              <a16:creationId xmlns:a16="http://schemas.microsoft.com/office/drawing/2014/main" id="{00000000-0008-0000-0300-00008D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0" name="TextBox 4749">
          <a:extLst>
            <a:ext uri="{FF2B5EF4-FFF2-40B4-BE49-F238E27FC236}">
              <a16:creationId xmlns:a16="http://schemas.microsoft.com/office/drawing/2014/main" id="{00000000-0008-0000-0300-00008E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1" name="TextBox 4750">
          <a:extLst>
            <a:ext uri="{FF2B5EF4-FFF2-40B4-BE49-F238E27FC236}">
              <a16:creationId xmlns:a16="http://schemas.microsoft.com/office/drawing/2014/main" id="{00000000-0008-0000-0300-00008F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2" name="TextBox 4751">
          <a:extLst>
            <a:ext uri="{FF2B5EF4-FFF2-40B4-BE49-F238E27FC236}">
              <a16:creationId xmlns:a16="http://schemas.microsoft.com/office/drawing/2014/main" id="{00000000-0008-0000-0300-000090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3" name="TextBox 4752">
          <a:extLst>
            <a:ext uri="{FF2B5EF4-FFF2-40B4-BE49-F238E27FC236}">
              <a16:creationId xmlns:a16="http://schemas.microsoft.com/office/drawing/2014/main" id="{00000000-0008-0000-0300-000091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4" name="TextBox 4753">
          <a:extLst>
            <a:ext uri="{FF2B5EF4-FFF2-40B4-BE49-F238E27FC236}">
              <a16:creationId xmlns:a16="http://schemas.microsoft.com/office/drawing/2014/main" id="{00000000-0008-0000-0300-000092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5" name="TextBox 4754">
          <a:extLst>
            <a:ext uri="{FF2B5EF4-FFF2-40B4-BE49-F238E27FC236}">
              <a16:creationId xmlns:a16="http://schemas.microsoft.com/office/drawing/2014/main" id="{00000000-0008-0000-0300-000093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6" name="TextBox 4755">
          <a:extLst>
            <a:ext uri="{FF2B5EF4-FFF2-40B4-BE49-F238E27FC236}">
              <a16:creationId xmlns:a16="http://schemas.microsoft.com/office/drawing/2014/main" id="{00000000-0008-0000-0300-000094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7" name="TextBox 4756">
          <a:extLst>
            <a:ext uri="{FF2B5EF4-FFF2-40B4-BE49-F238E27FC236}">
              <a16:creationId xmlns:a16="http://schemas.microsoft.com/office/drawing/2014/main" id="{00000000-0008-0000-0300-000095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8" name="TextBox 4757">
          <a:extLst>
            <a:ext uri="{FF2B5EF4-FFF2-40B4-BE49-F238E27FC236}">
              <a16:creationId xmlns:a16="http://schemas.microsoft.com/office/drawing/2014/main" id="{00000000-0008-0000-0300-000096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9" name="TextBox 4758">
          <a:extLst>
            <a:ext uri="{FF2B5EF4-FFF2-40B4-BE49-F238E27FC236}">
              <a16:creationId xmlns:a16="http://schemas.microsoft.com/office/drawing/2014/main" id="{00000000-0008-0000-0300-000097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0" name="TextBox 4759">
          <a:extLst>
            <a:ext uri="{FF2B5EF4-FFF2-40B4-BE49-F238E27FC236}">
              <a16:creationId xmlns:a16="http://schemas.microsoft.com/office/drawing/2014/main" id="{00000000-0008-0000-0300-000098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1" name="TextBox 4760">
          <a:extLst>
            <a:ext uri="{FF2B5EF4-FFF2-40B4-BE49-F238E27FC236}">
              <a16:creationId xmlns:a16="http://schemas.microsoft.com/office/drawing/2014/main" id="{00000000-0008-0000-0300-000099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2" name="TextBox 4761">
          <a:extLst>
            <a:ext uri="{FF2B5EF4-FFF2-40B4-BE49-F238E27FC236}">
              <a16:creationId xmlns:a16="http://schemas.microsoft.com/office/drawing/2014/main" id="{00000000-0008-0000-0300-00009A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3" name="TextBox 4762">
          <a:extLst>
            <a:ext uri="{FF2B5EF4-FFF2-40B4-BE49-F238E27FC236}">
              <a16:creationId xmlns:a16="http://schemas.microsoft.com/office/drawing/2014/main" id="{00000000-0008-0000-0300-00009B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4" name="TextBox 4763">
          <a:extLst>
            <a:ext uri="{FF2B5EF4-FFF2-40B4-BE49-F238E27FC236}">
              <a16:creationId xmlns:a16="http://schemas.microsoft.com/office/drawing/2014/main" id="{00000000-0008-0000-0300-00009C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5" name="TextBox 4764">
          <a:extLst>
            <a:ext uri="{FF2B5EF4-FFF2-40B4-BE49-F238E27FC236}">
              <a16:creationId xmlns:a16="http://schemas.microsoft.com/office/drawing/2014/main" id="{00000000-0008-0000-0300-00009D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6" name="TextBox 4765">
          <a:extLst>
            <a:ext uri="{FF2B5EF4-FFF2-40B4-BE49-F238E27FC236}">
              <a16:creationId xmlns:a16="http://schemas.microsoft.com/office/drawing/2014/main" id="{00000000-0008-0000-0300-00009E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7" name="TextBox 4766">
          <a:extLst>
            <a:ext uri="{FF2B5EF4-FFF2-40B4-BE49-F238E27FC236}">
              <a16:creationId xmlns:a16="http://schemas.microsoft.com/office/drawing/2014/main" id="{00000000-0008-0000-0300-00009F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8" name="TextBox 4767">
          <a:extLst>
            <a:ext uri="{FF2B5EF4-FFF2-40B4-BE49-F238E27FC236}">
              <a16:creationId xmlns:a16="http://schemas.microsoft.com/office/drawing/2014/main" id="{00000000-0008-0000-0300-0000A0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9" name="TextBox 4768">
          <a:extLst>
            <a:ext uri="{FF2B5EF4-FFF2-40B4-BE49-F238E27FC236}">
              <a16:creationId xmlns:a16="http://schemas.microsoft.com/office/drawing/2014/main" id="{00000000-0008-0000-0300-0000A1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0" name="TextBox 4769">
          <a:extLst>
            <a:ext uri="{FF2B5EF4-FFF2-40B4-BE49-F238E27FC236}">
              <a16:creationId xmlns:a16="http://schemas.microsoft.com/office/drawing/2014/main" id="{00000000-0008-0000-0300-0000A2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1" name="TextBox 4770">
          <a:extLst>
            <a:ext uri="{FF2B5EF4-FFF2-40B4-BE49-F238E27FC236}">
              <a16:creationId xmlns:a16="http://schemas.microsoft.com/office/drawing/2014/main" id="{00000000-0008-0000-0300-0000A3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2" name="TextBox 4771">
          <a:extLst>
            <a:ext uri="{FF2B5EF4-FFF2-40B4-BE49-F238E27FC236}">
              <a16:creationId xmlns:a16="http://schemas.microsoft.com/office/drawing/2014/main" id="{00000000-0008-0000-0300-0000A4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3" name="TextBox 4772">
          <a:extLst>
            <a:ext uri="{FF2B5EF4-FFF2-40B4-BE49-F238E27FC236}">
              <a16:creationId xmlns:a16="http://schemas.microsoft.com/office/drawing/2014/main" id="{00000000-0008-0000-0300-0000A5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4" name="TextBox 4773">
          <a:extLst>
            <a:ext uri="{FF2B5EF4-FFF2-40B4-BE49-F238E27FC236}">
              <a16:creationId xmlns:a16="http://schemas.microsoft.com/office/drawing/2014/main" id="{00000000-0008-0000-0300-0000A6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5" name="TextBox 4774">
          <a:extLst>
            <a:ext uri="{FF2B5EF4-FFF2-40B4-BE49-F238E27FC236}">
              <a16:creationId xmlns:a16="http://schemas.microsoft.com/office/drawing/2014/main" id="{00000000-0008-0000-0300-0000A7120000}"/>
            </a:ext>
          </a:extLst>
        </xdr:cNvPr>
        <xdr:cNvSpPr txBox="1"/>
      </xdr:nvSpPr>
      <xdr:spPr>
        <a:xfrm>
          <a:off x="6353175" y="587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6" name="TextBox 4775">
          <a:extLst>
            <a:ext uri="{FF2B5EF4-FFF2-40B4-BE49-F238E27FC236}">
              <a16:creationId xmlns:a16="http://schemas.microsoft.com/office/drawing/2014/main" id="{00000000-0008-0000-0300-0000A8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7" name="TextBox 4776">
          <a:extLst>
            <a:ext uri="{FF2B5EF4-FFF2-40B4-BE49-F238E27FC236}">
              <a16:creationId xmlns:a16="http://schemas.microsoft.com/office/drawing/2014/main" id="{00000000-0008-0000-0300-0000A9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8" name="TextBox 4777">
          <a:extLst>
            <a:ext uri="{FF2B5EF4-FFF2-40B4-BE49-F238E27FC236}">
              <a16:creationId xmlns:a16="http://schemas.microsoft.com/office/drawing/2014/main" id="{00000000-0008-0000-0300-0000AA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9" name="TextBox 4778">
          <a:extLst>
            <a:ext uri="{FF2B5EF4-FFF2-40B4-BE49-F238E27FC236}">
              <a16:creationId xmlns:a16="http://schemas.microsoft.com/office/drawing/2014/main" id="{00000000-0008-0000-0300-0000AB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0" name="TextBox 4779">
          <a:extLst>
            <a:ext uri="{FF2B5EF4-FFF2-40B4-BE49-F238E27FC236}">
              <a16:creationId xmlns:a16="http://schemas.microsoft.com/office/drawing/2014/main" id="{00000000-0008-0000-0300-0000AC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1" name="TextBox 4780">
          <a:extLst>
            <a:ext uri="{FF2B5EF4-FFF2-40B4-BE49-F238E27FC236}">
              <a16:creationId xmlns:a16="http://schemas.microsoft.com/office/drawing/2014/main" id="{00000000-0008-0000-0300-0000AD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2" name="TextBox 4781">
          <a:extLst>
            <a:ext uri="{FF2B5EF4-FFF2-40B4-BE49-F238E27FC236}">
              <a16:creationId xmlns:a16="http://schemas.microsoft.com/office/drawing/2014/main" id="{00000000-0008-0000-0300-0000AE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3" name="TextBox 4782">
          <a:extLst>
            <a:ext uri="{FF2B5EF4-FFF2-40B4-BE49-F238E27FC236}">
              <a16:creationId xmlns:a16="http://schemas.microsoft.com/office/drawing/2014/main" id="{00000000-0008-0000-0300-0000AF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4" name="TextBox 4783">
          <a:extLst>
            <a:ext uri="{FF2B5EF4-FFF2-40B4-BE49-F238E27FC236}">
              <a16:creationId xmlns:a16="http://schemas.microsoft.com/office/drawing/2014/main" id="{00000000-0008-0000-0300-0000B0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5" name="TextBox 4784">
          <a:extLst>
            <a:ext uri="{FF2B5EF4-FFF2-40B4-BE49-F238E27FC236}">
              <a16:creationId xmlns:a16="http://schemas.microsoft.com/office/drawing/2014/main" id="{00000000-0008-0000-0300-0000B1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6" name="TextBox 4785">
          <a:extLst>
            <a:ext uri="{FF2B5EF4-FFF2-40B4-BE49-F238E27FC236}">
              <a16:creationId xmlns:a16="http://schemas.microsoft.com/office/drawing/2014/main" id="{00000000-0008-0000-0300-0000B2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7" name="TextBox 4786">
          <a:extLst>
            <a:ext uri="{FF2B5EF4-FFF2-40B4-BE49-F238E27FC236}">
              <a16:creationId xmlns:a16="http://schemas.microsoft.com/office/drawing/2014/main" id="{00000000-0008-0000-0300-0000B3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8" name="TextBox 4787">
          <a:extLst>
            <a:ext uri="{FF2B5EF4-FFF2-40B4-BE49-F238E27FC236}">
              <a16:creationId xmlns:a16="http://schemas.microsoft.com/office/drawing/2014/main" id="{00000000-0008-0000-0300-0000B4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9" name="TextBox 4788">
          <a:extLst>
            <a:ext uri="{FF2B5EF4-FFF2-40B4-BE49-F238E27FC236}">
              <a16:creationId xmlns:a16="http://schemas.microsoft.com/office/drawing/2014/main" id="{00000000-0008-0000-0300-0000B5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0" name="TextBox 4789">
          <a:extLst>
            <a:ext uri="{FF2B5EF4-FFF2-40B4-BE49-F238E27FC236}">
              <a16:creationId xmlns:a16="http://schemas.microsoft.com/office/drawing/2014/main" id="{00000000-0008-0000-0300-0000B6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1" name="TextBox 4790">
          <a:extLst>
            <a:ext uri="{FF2B5EF4-FFF2-40B4-BE49-F238E27FC236}">
              <a16:creationId xmlns:a16="http://schemas.microsoft.com/office/drawing/2014/main" id="{00000000-0008-0000-0300-0000B7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2" name="TextBox 4791">
          <a:extLst>
            <a:ext uri="{FF2B5EF4-FFF2-40B4-BE49-F238E27FC236}">
              <a16:creationId xmlns:a16="http://schemas.microsoft.com/office/drawing/2014/main" id="{00000000-0008-0000-0300-0000B8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3" name="TextBox 4792">
          <a:extLst>
            <a:ext uri="{FF2B5EF4-FFF2-40B4-BE49-F238E27FC236}">
              <a16:creationId xmlns:a16="http://schemas.microsoft.com/office/drawing/2014/main" id="{00000000-0008-0000-0300-0000B9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4" name="TextBox 4793">
          <a:extLst>
            <a:ext uri="{FF2B5EF4-FFF2-40B4-BE49-F238E27FC236}">
              <a16:creationId xmlns:a16="http://schemas.microsoft.com/office/drawing/2014/main" id="{00000000-0008-0000-0300-0000BA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5" name="TextBox 4794">
          <a:extLst>
            <a:ext uri="{FF2B5EF4-FFF2-40B4-BE49-F238E27FC236}">
              <a16:creationId xmlns:a16="http://schemas.microsoft.com/office/drawing/2014/main" id="{00000000-0008-0000-0300-0000BB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6" name="TextBox 4795">
          <a:extLst>
            <a:ext uri="{FF2B5EF4-FFF2-40B4-BE49-F238E27FC236}">
              <a16:creationId xmlns:a16="http://schemas.microsoft.com/office/drawing/2014/main" id="{00000000-0008-0000-0300-0000BC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7" name="TextBox 4796">
          <a:extLst>
            <a:ext uri="{FF2B5EF4-FFF2-40B4-BE49-F238E27FC236}">
              <a16:creationId xmlns:a16="http://schemas.microsoft.com/office/drawing/2014/main" id="{00000000-0008-0000-0300-0000BD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8" name="TextBox 4797">
          <a:extLst>
            <a:ext uri="{FF2B5EF4-FFF2-40B4-BE49-F238E27FC236}">
              <a16:creationId xmlns:a16="http://schemas.microsoft.com/office/drawing/2014/main" id="{00000000-0008-0000-0300-0000BE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9" name="TextBox 4798">
          <a:extLst>
            <a:ext uri="{FF2B5EF4-FFF2-40B4-BE49-F238E27FC236}">
              <a16:creationId xmlns:a16="http://schemas.microsoft.com/office/drawing/2014/main" id="{00000000-0008-0000-0300-0000BF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0" name="TextBox 4799">
          <a:extLst>
            <a:ext uri="{FF2B5EF4-FFF2-40B4-BE49-F238E27FC236}">
              <a16:creationId xmlns:a16="http://schemas.microsoft.com/office/drawing/2014/main" id="{00000000-0008-0000-0300-0000C0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1" name="TextBox 4800">
          <a:extLst>
            <a:ext uri="{FF2B5EF4-FFF2-40B4-BE49-F238E27FC236}">
              <a16:creationId xmlns:a16="http://schemas.microsoft.com/office/drawing/2014/main" id="{00000000-0008-0000-0300-0000C1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2" name="TextBox 4801">
          <a:extLst>
            <a:ext uri="{FF2B5EF4-FFF2-40B4-BE49-F238E27FC236}">
              <a16:creationId xmlns:a16="http://schemas.microsoft.com/office/drawing/2014/main" id="{00000000-0008-0000-0300-0000C2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3" name="TextBox 4802">
          <a:extLst>
            <a:ext uri="{FF2B5EF4-FFF2-40B4-BE49-F238E27FC236}">
              <a16:creationId xmlns:a16="http://schemas.microsoft.com/office/drawing/2014/main" id="{00000000-0008-0000-0300-0000C3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4" name="TextBox 4803">
          <a:extLst>
            <a:ext uri="{FF2B5EF4-FFF2-40B4-BE49-F238E27FC236}">
              <a16:creationId xmlns:a16="http://schemas.microsoft.com/office/drawing/2014/main" id="{00000000-0008-0000-0300-0000C4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5" name="TextBox 4804">
          <a:extLst>
            <a:ext uri="{FF2B5EF4-FFF2-40B4-BE49-F238E27FC236}">
              <a16:creationId xmlns:a16="http://schemas.microsoft.com/office/drawing/2014/main" id="{00000000-0008-0000-0300-0000C5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6" name="TextBox 4805">
          <a:extLst>
            <a:ext uri="{FF2B5EF4-FFF2-40B4-BE49-F238E27FC236}">
              <a16:creationId xmlns:a16="http://schemas.microsoft.com/office/drawing/2014/main" id="{00000000-0008-0000-0300-0000C6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7" name="TextBox 4806">
          <a:extLst>
            <a:ext uri="{FF2B5EF4-FFF2-40B4-BE49-F238E27FC236}">
              <a16:creationId xmlns:a16="http://schemas.microsoft.com/office/drawing/2014/main" id="{00000000-0008-0000-0300-0000C7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8" name="TextBox 4807">
          <a:extLst>
            <a:ext uri="{FF2B5EF4-FFF2-40B4-BE49-F238E27FC236}">
              <a16:creationId xmlns:a16="http://schemas.microsoft.com/office/drawing/2014/main" id="{00000000-0008-0000-0300-0000C8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9" name="TextBox 4808">
          <a:extLst>
            <a:ext uri="{FF2B5EF4-FFF2-40B4-BE49-F238E27FC236}">
              <a16:creationId xmlns:a16="http://schemas.microsoft.com/office/drawing/2014/main" id="{00000000-0008-0000-0300-0000C9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0" name="TextBox 4809">
          <a:extLst>
            <a:ext uri="{FF2B5EF4-FFF2-40B4-BE49-F238E27FC236}">
              <a16:creationId xmlns:a16="http://schemas.microsoft.com/office/drawing/2014/main" id="{00000000-0008-0000-0300-0000CA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1" name="TextBox 4810">
          <a:extLst>
            <a:ext uri="{FF2B5EF4-FFF2-40B4-BE49-F238E27FC236}">
              <a16:creationId xmlns:a16="http://schemas.microsoft.com/office/drawing/2014/main" id="{00000000-0008-0000-0300-0000CB120000}"/>
            </a:ext>
          </a:extLst>
        </xdr:cNvPr>
        <xdr:cNvSpPr txBox="1"/>
      </xdr:nvSpPr>
      <xdr:spPr>
        <a:xfrm>
          <a:off x="6353175" y="5892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2" name="TextBox 4811">
          <a:extLst>
            <a:ext uri="{FF2B5EF4-FFF2-40B4-BE49-F238E27FC236}">
              <a16:creationId xmlns:a16="http://schemas.microsoft.com/office/drawing/2014/main" id="{00000000-0008-0000-0300-0000CC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3" name="TextBox 4812">
          <a:extLst>
            <a:ext uri="{FF2B5EF4-FFF2-40B4-BE49-F238E27FC236}">
              <a16:creationId xmlns:a16="http://schemas.microsoft.com/office/drawing/2014/main" id="{00000000-0008-0000-0300-0000CD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4" name="TextBox 4813">
          <a:extLst>
            <a:ext uri="{FF2B5EF4-FFF2-40B4-BE49-F238E27FC236}">
              <a16:creationId xmlns:a16="http://schemas.microsoft.com/office/drawing/2014/main" id="{00000000-0008-0000-0300-0000CE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5" name="TextBox 4814">
          <a:extLst>
            <a:ext uri="{FF2B5EF4-FFF2-40B4-BE49-F238E27FC236}">
              <a16:creationId xmlns:a16="http://schemas.microsoft.com/office/drawing/2014/main" id="{00000000-0008-0000-0300-0000CF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6" name="TextBox 4815">
          <a:extLst>
            <a:ext uri="{FF2B5EF4-FFF2-40B4-BE49-F238E27FC236}">
              <a16:creationId xmlns:a16="http://schemas.microsoft.com/office/drawing/2014/main" id="{00000000-0008-0000-0300-0000D0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7" name="TextBox 4816">
          <a:extLst>
            <a:ext uri="{FF2B5EF4-FFF2-40B4-BE49-F238E27FC236}">
              <a16:creationId xmlns:a16="http://schemas.microsoft.com/office/drawing/2014/main" id="{00000000-0008-0000-0300-0000D1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8" name="TextBox 4817">
          <a:extLst>
            <a:ext uri="{FF2B5EF4-FFF2-40B4-BE49-F238E27FC236}">
              <a16:creationId xmlns:a16="http://schemas.microsoft.com/office/drawing/2014/main" id="{00000000-0008-0000-0300-0000D2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9" name="TextBox 4818">
          <a:extLst>
            <a:ext uri="{FF2B5EF4-FFF2-40B4-BE49-F238E27FC236}">
              <a16:creationId xmlns:a16="http://schemas.microsoft.com/office/drawing/2014/main" id="{00000000-0008-0000-0300-0000D3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0" name="TextBox 4819">
          <a:extLst>
            <a:ext uri="{FF2B5EF4-FFF2-40B4-BE49-F238E27FC236}">
              <a16:creationId xmlns:a16="http://schemas.microsoft.com/office/drawing/2014/main" id="{00000000-0008-0000-0300-0000D4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1" name="TextBox 4820">
          <a:extLst>
            <a:ext uri="{FF2B5EF4-FFF2-40B4-BE49-F238E27FC236}">
              <a16:creationId xmlns:a16="http://schemas.microsoft.com/office/drawing/2014/main" id="{00000000-0008-0000-0300-0000D5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2" name="TextBox 4821">
          <a:extLst>
            <a:ext uri="{FF2B5EF4-FFF2-40B4-BE49-F238E27FC236}">
              <a16:creationId xmlns:a16="http://schemas.microsoft.com/office/drawing/2014/main" id="{00000000-0008-0000-0300-0000D6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3" name="TextBox 4822">
          <a:extLst>
            <a:ext uri="{FF2B5EF4-FFF2-40B4-BE49-F238E27FC236}">
              <a16:creationId xmlns:a16="http://schemas.microsoft.com/office/drawing/2014/main" id="{00000000-0008-0000-0300-0000D7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4" name="TextBox 4823">
          <a:extLst>
            <a:ext uri="{FF2B5EF4-FFF2-40B4-BE49-F238E27FC236}">
              <a16:creationId xmlns:a16="http://schemas.microsoft.com/office/drawing/2014/main" id="{00000000-0008-0000-0300-0000D8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5" name="TextBox 4824">
          <a:extLst>
            <a:ext uri="{FF2B5EF4-FFF2-40B4-BE49-F238E27FC236}">
              <a16:creationId xmlns:a16="http://schemas.microsoft.com/office/drawing/2014/main" id="{00000000-0008-0000-0300-0000D9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6" name="TextBox 4825">
          <a:extLst>
            <a:ext uri="{FF2B5EF4-FFF2-40B4-BE49-F238E27FC236}">
              <a16:creationId xmlns:a16="http://schemas.microsoft.com/office/drawing/2014/main" id="{00000000-0008-0000-0300-0000DA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7" name="TextBox 4826">
          <a:extLst>
            <a:ext uri="{FF2B5EF4-FFF2-40B4-BE49-F238E27FC236}">
              <a16:creationId xmlns:a16="http://schemas.microsoft.com/office/drawing/2014/main" id="{00000000-0008-0000-0300-0000DB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8" name="TextBox 4827">
          <a:extLst>
            <a:ext uri="{FF2B5EF4-FFF2-40B4-BE49-F238E27FC236}">
              <a16:creationId xmlns:a16="http://schemas.microsoft.com/office/drawing/2014/main" id="{00000000-0008-0000-0300-0000DC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9" name="TextBox 4828">
          <a:extLst>
            <a:ext uri="{FF2B5EF4-FFF2-40B4-BE49-F238E27FC236}">
              <a16:creationId xmlns:a16="http://schemas.microsoft.com/office/drawing/2014/main" id="{00000000-0008-0000-0300-0000DD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0" name="TextBox 4829">
          <a:extLst>
            <a:ext uri="{FF2B5EF4-FFF2-40B4-BE49-F238E27FC236}">
              <a16:creationId xmlns:a16="http://schemas.microsoft.com/office/drawing/2014/main" id="{00000000-0008-0000-0300-0000DE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1" name="TextBox 4830">
          <a:extLst>
            <a:ext uri="{FF2B5EF4-FFF2-40B4-BE49-F238E27FC236}">
              <a16:creationId xmlns:a16="http://schemas.microsoft.com/office/drawing/2014/main" id="{00000000-0008-0000-0300-0000DF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2" name="TextBox 4831">
          <a:extLst>
            <a:ext uri="{FF2B5EF4-FFF2-40B4-BE49-F238E27FC236}">
              <a16:creationId xmlns:a16="http://schemas.microsoft.com/office/drawing/2014/main" id="{00000000-0008-0000-0300-0000E0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3" name="TextBox 4832">
          <a:extLst>
            <a:ext uri="{FF2B5EF4-FFF2-40B4-BE49-F238E27FC236}">
              <a16:creationId xmlns:a16="http://schemas.microsoft.com/office/drawing/2014/main" id="{00000000-0008-0000-0300-0000E1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4" name="TextBox 4833">
          <a:extLst>
            <a:ext uri="{FF2B5EF4-FFF2-40B4-BE49-F238E27FC236}">
              <a16:creationId xmlns:a16="http://schemas.microsoft.com/office/drawing/2014/main" id="{00000000-0008-0000-0300-0000E2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5" name="TextBox 4834">
          <a:extLst>
            <a:ext uri="{FF2B5EF4-FFF2-40B4-BE49-F238E27FC236}">
              <a16:creationId xmlns:a16="http://schemas.microsoft.com/office/drawing/2014/main" id="{00000000-0008-0000-0300-0000E3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6" name="TextBox 4835">
          <a:extLst>
            <a:ext uri="{FF2B5EF4-FFF2-40B4-BE49-F238E27FC236}">
              <a16:creationId xmlns:a16="http://schemas.microsoft.com/office/drawing/2014/main" id="{00000000-0008-0000-0300-0000E4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7" name="TextBox 4836">
          <a:extLst>
            <a:ext uri="{FF2B5EF4-FFF2-40B4-BE49-F238E27FC236}">
              <a16:creationId xmlns:a16="http://schemas.microsoft.com/office/drawing/2014/main" id="{00000000-0008-0000-0300-0000E5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8" name="TextBox 4837">
          <a:extLst>
            <a:ext uri="{FF2B5EF4-FFF2-40B4-BE49-F238E27FC236}">
              <a16:creationId xmlns:a16="http://schemas.microsoft.com/office/drawing/2014/main" id="{00000000-0008-0000-0300-0000E6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9" name="TextBox 4838">
          <a:extLst>
            <a:ext uri="{FF2B5EF4-FFF2-40B4-BE49-F238E27FC236}">
              <a16:creationId xmlns:a16="http://schemas.microsoft.com/office/drawing/2014/main" id="{00000000-0008-0000-0300-0000E7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0" name="TextBox 4839">
          <a:extLst>
            <a:ext uri="{FF2B5EF4-FFF2-40B4-BE49-F238E27FC236}">
              <a16:creationId xmlns:a16="http://schemas.microsoft.com/office/drawing/2014/main" id="{00000000-0008-0000-0300-0000E8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1" name="TextBox 4840">
          <a:extLst>
            <a:ext uri="{FF2B5EF4-FFF2-40B4-BE49-F238E27FC236}">
              <a16:creationId xmlns:a16="http://schemas.microsoft.com/office/drawing/2014/main" id="{00000000-0008-0000-0300-0000E9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2" name="TextBox 4841">
          <a:extLst>
            <a:ext uri="{FF2B5EF4-FFF2-40B4-BE49-F238E27FC236}">
              <a16:creationId xmlns:a16="http://schemas.microsoft.com/office/drawing/2014/main" id="{00000000-0008-0000-0300-0000EA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3" name="TextBox 4842">
          <a:extLst>
            <a:ext uri="{FF2B5EF4-FFF2-40B4-BE49-F238E27FC236}">
              <a16:creationId xmlns:a16="http://schemas.microsoft.com/office/drawing/2014/main" id="{00000000-0008-0000-0300-0000EB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4" name="TextBox 4843">
          <a:extLst>
            <a:ext uri="{FF2B5EF4-FFF2-40B4-BE49-F238E27FC236}">
              <a16:creationId xmlns:a16="http://schemas.microsoft.com/office/drawing/2014/main" id="{00000000-0008-0000-0300-0000EC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5" name="TextBox 4844">
          <a:extLst>
            <a:ext uri="{FF2B5EF4-FFF2-40B4-BE49-F238E27FC236}">
              <a16:creationId xmlns:a16="http://schemas.microsoft.com/office/drawing/2014/main" id="{00000000-0008-0000-0300-0000ED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6" name="TextBox 4845">
          <a:extLst>
            <a:ext uri="{FF2B5EF4-FFF2-40B4-BE49-F238E27FC236}">
              <a16:creationId xmlns:a16="http://schemas.microsoft.com/office/drawing/2014/main" id="{00000000-0008-0000-0300-0000EE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7" name="TextBox 4846">
          <a:extLst>
            <a:ext uri="{FF2B5EF4-FFF2-40B4-BE49-F238E27FC236}">
              <a16:creationId xmlns:a16="http://schemas.microsoft.com/office/drawing/2014/main" id="{00000000-0008-0000-0300-0000EF120000}"/>
            </a:ext>
          </a:extLst>
        </xdr:cNvPr>
        <xdr:cNvSpPr txBox="1"/>
      </xdr:nvSpPr>
      <xdr:spPr>
        <a:xfrm>
          <a:off x="6353175" y="591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8" name="TextBox 4847">
          <a:extLst>
            <a:ext uri="{FF2B5EF4-FFF2-40B4-BE49-F238E27FC236}">
              <a16:creationId xmlns:a16="http://schemas.microsoft.com/office/drawing/2014/main" id="{00000000-0008-0000-0300-0000F0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9" name="TextBox 4848">
          <a:extLst>
            <a:ext uri="{FF2B5EF4-FFF2-40B4-BE49-F238E27FC236}">
              <a16:creationId xmlns:a16="http://schemas.microsoft.com/office/drawing/2014/main" id="{00000000-0008-0000-0300-0000F1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0" name="TextBox 4849">
          <a:extLst>
            <a:ext uri="{FF2B5EF4-FFF2-40B4-BE49-F238E27FC236}">
              <a16:creationId xmlns:a16="http://schemas.microsoft.com/office/drawing/2014/main" id="{00000000-0008-0000-0300-0000F2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1" name="TextBox 4850">
          <a:extLst>
            <a:ext uri="{FF2B5EF4-FFF2-40B4-BE49-F238E27FC236}">
              <a16:creationId xmlns:a16="http://schemas.microsoft.com/office/drawing/2014/main" id="{00000000-0008-0000-0300-0000F3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2" name="TextBox 4851">
          <a:extLst>
            <a:ext uri="{FF2B5EF4-FFF2-40B4-BE49-F238E27FC236}">
              <a16:creationId xmlns:a16="http://schemas.microsoft.com/office/drawing/2014/main" id="{00000000-0008-0000-0300-0000F4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3" name="TextBox 4852">
          <a:extLst>
            <a:ext uri="{FF2B5EF4-FFF2-40B4-BE49-F238E27FC236}">
              <a16:creationId xmlns:a16="http://schemas.microsoft.com/office/drawing/2014/main" id="{00000000-0008-0000-0300-0000F5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4" name="TextBox 4853">
          <a:extLst>
            <a:ext uri="{FF2B5EF4-FFF2-40B4-BE49-F238E27FC236}">
              <a16:creationId xmlns:a16="http://schemas.microsoft.com/office/drawing/2014/main" id="{00000000-0008-0000-0300-0000F6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5" name="TextBox 4854">
          <a:extLst>
            <a:ext uri="{FF2B5EF4-FFF2-40B4-BE49-F238E27FC236}">
              <a16:creationId xmlns:a16="http://schemas.microsoft.com/office/drawing/2014/main" id="{00000000-0008-0000-0300-0000F7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6" name="TextBox 4855">
          <a:extLst>
            <a:ext uri="{FF2B5EF4-FFF2-40B4-BE49-F238E27FC236}">
              <a16:creationId xmlns:a16="http://schemas.microsoft.com/office/drawing/2014/main" id="{00000000-0008-0000-0300-0000F8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7" name="TextBox 4856">
          <a:extLst>
            <a:ext uri="{FF2B5EF4-FFF2-40B4-BE49-F238E27FC236}">
              <a16:creationId xmlns:a16="http://schemas.microsoft.com/office/drawing/2014/main" id="{00000000-0008-0000-0300-0000F9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8" name="TextBox 4857">
          <a:extLst>
            <a:ext uri="{FF2B5EF4-FFF2-40B4-BE49-F238E27FC236}">
              <a16:creationId xmlns:a16="http://schemas.microsoft.com/office/drawing/2014/main" id="{00000000-0008-0000-0300-0000FA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9" name="TextBox 4858">
          <a:extLst>
            <a:ext uri="{FF2B5EF4-FFF2-40B4-BE49-F238E27FC236}">
              <a16:creationId xmlns:a16="http://schemas.microsoft.com/office/drawing/2014/main" id="{00000000-0008-0000-0300-0000FB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0" name="TextBox 4859">
          <a:extLst>
            <a:ext uri="{FF2B5EF4-FFF2-40B4-BE49-F238E27FC236}">
              <a16:creationId xmlns:a16="http://schemas.microsoft.com/office/drawing/2014/main" id="{00000000-0008-0000-0300-0000FC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1" name="TextBox 4860">
          <a:extLst>
            <a:ext uri="{FF2B5EF4-FFF2-40B4-BE49-F238E27FC236}">
              <a16:creationId xmlns:a16="http://schemas.microsoft.com/office/drawing/2014/main" id="{00000000-0008-0000-0300-0000FD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2" name="TextBox 4861">
          <a:extLst>
            <a:ext uri="{FF2B5EF4-FFF2-40B4-BE49-F238E27FC236}">
              <a16:creationId xmlns:a16="http://schemas.microsoft.com/office/drawing/2014/main" id="{00000000-0008-0000-0300-0000FE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3" name="TextBox 4862">
          <a:extLst>
            <a:ext uri="{FF2B5EF4-FFF2-40B4-BE49-F238E27FC236}">
              <a16:creationId xmlns:a16="http://schemas.microsoft.com/office/drawing/2014/main" id="{00000000-0008-0000-0300-0000FF12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4" name="TextBox 4863">
          <a:extLst>
            <a:ext uri="{FF2B5EF4-FFF2-40B4-BE49-F238E27FC236}">
              <a16:creationId xmlns:a16="http://schemas.microsoft.com/office/drawing/2014/main" id="{00000000-0008-0000-0300-000000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5" name="TextBox 4864">
          <a:extLst>
            <a:ext uri="{FF2B5EF4-FFF2-40B4-BE49-F238E27FC236}">
              <a16:creationId xmlns:a16="http://schemas.microsoft.com/office/drawing/2014/main" id="{00000000-0008-0000-0300-000001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6" name="TextBox 4865">
          <a:extLst>
            <a:ext uri="{FF2B5EF4-FFF2-40B4-BE49-F238E27FC236}">
              <a16:creationId xmlns:a16="http://schemas.microsoft.com/office/drawing/2014/main" id="{00000000-0008-0000-0300-000002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7" name="TextBox 4866">
          <a:extLst>
            <a:ext uri="{FF2B5EF4-FFF2-40B4-BE49-F238E27FC236}">
              <a16:creationId xmlns:a16="http://schemas.microsoft.com/office/drawing/2014/main" id="{00000000-0008-0000-0300-000003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8" name="TextBox 4867">
          <a:extLst>
            <a:ext uri="{FF2B5EF4-FFF2-40B4-BE49-F238E27FC236}">
              <a16:creationId xmlns:a16="http://schemas.microsoft.com/office/drawing/2014/main" id="{00000000-0008-0000-0300-000004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9" name="TextBox 4868">
          <a:extLst>
            <a:ext uri="{FF2B5EF4-FFF2-40B4-BE49-F238E27FC236}">
              <a16:creationId xmlns:a16="http://schemas.microsoft.com/office/drawing/2014/main" id="{00000000-0008-0000-0300-000005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0" name="TextBox 4869">
          <a:extLst>
            <a:ext uri="{FF2B5EF4-FFF2-40B4-BE49-F238E27FC236}">
              <a16:creationId xmlns:a16="http://schemas.microsoft.com/office/drawing/2014/main" id="{00000000-0008-0000-0300-000006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1" name="TextBox 4870">
          <a:extLst>
            <a:ext uri="{FF2B5EF4-FFF2-40B4-BE49-F238E27FC236}">
              <a16:creationId xmlns:a16="http://schemas.microsoft.com/office/drawing/2014/main" id="{00000000-0008-0000-0300-000007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2" name="TextBox 4871">
          <a:extLst>
            <a:ext uri="{FF2B5EF4-FFF2-40B4-BE49-F238E27FC236}">
              <a16:creationId xmlns:a16="http://schemas.microsoft.com/office/drawing/2014/main" id="{00000000-0008-0000-0300-000008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3" name="TextBox 4872">
          <a:extLst>
            <a:ext uri="{FF2B5EF4-FFF2-40B4-BE49-F238E27FC236}">
              <a16:creationId xmlns:a16="http://schemas.microsoft.com/office/drawing/2014/main" id="{00000000-0008-0000-0300-000009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4" name="TextBox 4873">
          <a:extLst>
            <a:ext uri="{FF2B5EF4-FFF2-40B4-BE49-F238E27FC236}">
              <a16:creationId xmlns:a16="http://schemas.microsoft.com/office/drawing/2014/main" id="{00000000-0008-0000-0300-00000A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5" name="TextBox 4874">
          <a:extLst>
            <a:ext uri="{FF2B5EF4-FFF2-40B4-BE49-F238E27FC236}">
              <a16:creationId xmlns:a16="http://schemas.microsoft.com/office/drawing/2014/main" id="{00000000-0008-0000-0300-00000B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6" name="TextBox 4875">
          <a:extLst>
            <a:ext uri="{FF2B5EF4-FFF2-40B4-BE49-F238E27FC236}">
              <a16:creationId xmlns:a16="http://schemas.microsoft.com/office/drawing/2014/main" id="{00000000-0008-0000-0300-00000C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7" name="TextBox 4876">
          <a:extLst>
            <a:ext uri="{FF2B5EF4-FFF2-40B4-BE49-F238E27FC236}">
              <a16:creationId xmlns:a16="http://schemas.microsoft.com/office/drawing/2014/main" id="{00000000-0008-0000-0300-00000D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8" name="TextBox 4877">
          <a:extLst>
            <a:ext uri="{FF2B5EF4-FFF2-40B4-BE49-F238E27FC236}">
              <a16:creationId xmlns:a16="http://schemas.microsoft.com/office/drawing/2014/main" id="{00000000-0008-0000-0300-00000E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9" name="TextBox 4878">
          <a:extLst>
            <a:ext uri="{FF2B5EF4-FFF2-40B4-BE49-F238E27FC236}">
              <a16:creationId xmlns:a16="http://schemas.microsoft.com/office/drawing/2014/main" id="{00000000-0008-0000-0300-00000F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0" name="TextBox 4879">
          <a:extLst>
            <a:ext uri="{FF2B5EF4-FFF2-40B4-BE49-F238E27FC236}">
              <a16:creationId xmlns:a16="http://schemas.microsoft.com/office/drawing/2014/main" id="{00000000-0008-0000-0300-000010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1" name="TextBox 4880">
          <a:extLst>
            <a:ext uri="{FF2B5EF4-FFF2-40B4-BE49-F238E27FC236}">
              <a16:creationId xmlns:a16="http://schemas.microsoft.com/office/drawing/2014/main" id="{00000000-0008-0000-0300-000011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2" name="TextBox 4881">
          <a:extLst>
            <a:ext uri="{FF2B5EF4-FFF2-40B4-BE49-F238E27FC236}">
              <a16:creationId xmlns:a16="http://schemas.microsoft.com/office/drawing/2014/main" id="{00000000-0008-0000-0300-000012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3" name="TextBox 4882">
          <a:extLst>
            <a:ext uri="{FF2B5EF4-FFF2-40B4-BE49-F238E27FC236}">
              <a16:creationId xmlns:a16="http://schemas.microsoft.com/office/drawing/2014/main" id="{00000000-0008-0000-0300-000013130000}"/>
            </a:ext>
          </a:extLst>
        </xdr:cNvPr>
        <xdr:cNvSpPr txBox="1"/>
      </xdr:nvSpPr>
      <xdr:spPr>
        <a:xfrm>
          <a:off x="6353175" y="593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4" name="TextBox 4883">
          <a:extLst>
            <a:ext uri="{FF2B5EF4-FFF2-40B4-BE49-F238E27FC236}">
              <a16:creationId xmlns:a16="http://schemas.microsoft.com/office/drawing/2014/main" id="{00000000-0008-0000-0300-000014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5" name="TextBox 4884">
          <a:extLst>
            <a:ext uri="{FF2B5EF4-FFF2-40B4-BE49-F238E27FC236}">
              <a16:creationId xmlns:a16="http://schemas.microsoft.com/office/drawing/2014/main" id="{00000000-0008-0000-0300-000015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6" name="TextBox 4885">
          <a:extLst>
            <a:ext uri="{FF2B5EF4-FFF2-40B4-BE49-F238E27FC236}">
              <a16:creationId xmlns:a16="http://schemas.microsoft.com/office/drawing/2014/main" id="{00000000-0008-0000-0300-000016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7" name="TextBox 4886">
          <a:extLst>
            <a:ext uri="{FF2B5EF4-FFF2-40B4-BE49-F238E27FC236}">
              <a16:creationId xmlns:a16="http://schemas.microsoft.com/office/drawing/2014/main" id="{00000000-0008-0000-0300-000017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8" name="TextBox 4887">
          <a:extLst>
            <a:ext uri="{FF2B5EF4-FFF2-40B4-BE49-F238E27FC236}">
              <a16:creationId xmlns:a16="http://schemas.microsoft.com/office/drawing/2014/main" id="{00000000-0008-0000-0300-000018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9" name="TextBox 4888">
          <a:extLst>
            <a:ext uri="{FF2B5EF4-FFF2-40B4-BE49-F238E27FC236}">
              <a16:creationId xmlns:a16="http://schemas.microsoft.com/office/drawing/2014/main" id="{00000000-0008-0000-0300-000019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0" name="TextBox 4889">
          <a:extLst>
            <a:ext uri="{FF2B5EF4-FFF2-40B4-BE49-F238E27FC236}">
              <a16:creationId xmlns:a16="http://schemas.microsoft.com/office/drawing/2014/main" id="{00000000-0008-0000-0300-00001A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1" name="TextBox 4890">
          <a:extLst>
            <a:ext uri="{FF2B5EF4-FFF2-40B4-BE49-F238E27FC236}">
              <a16:creationId xmlns:a16="http://schemas.microsoft.com/office/drawing/2014/main" id="{00000000-0008-0000-0300-00001B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2" name="TextBox 4891">
          <a:extLst>
            <a:ext uri="{FF2B5EF4-FFF2-40B4-BE49-F238E27FC236}">
              <a16:creationId xmlns:a16="http://schemas.microsoft.com/office/drawing/2014/main" id="{00000000-0008-0000-0300-00001C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3" name="TextBox 4892">
          <a:extLst>
            <a:ext uri="{FF2B5EF4-FFF2-40B4-BE49-F238E27FC236}">
              <a16:creationId xmlns:a16="http://schemas.microsoft.com/office/drawing/2014/main" id="{00000000-0008-0000-0300-00001D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4" name="TextBox 4893">
          <a:extLst>
            <a:ext uri="{FF2B5EF4-FFF2-40B4-BE49-F238E27FC236}">
              <a16:creationId xmlns:a16="http://schemas.microsoft.com/office/drawing/2014/main" id="{00000000-0008-0000-0300-00001E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5" name="TextBox 4894">
          <a:extLst>
            <a:ext uri="{FF2B5EF4-FFF2-40B4-BE49-F238E27FC236}">
              <a16:creationId xmlns:a16="http://schemas.microsoft.com/office/drawing/2014/main" id="{00000000-0008-0000-0300-00001F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6" name="TextBox 4895">
          <a:extLst>
            <a:ext uri="{FF2B5EF4-FFF2-40B4-BE49-F238E27FC236}">
              <a16:creationId xmlns:a16="http://schemas.microsoft.com/office/drawing/2014/main" id="{00000000-0008-0000-0300-000020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7" name="TextBox 4896">
          <a:extLst>
            <a:ext uri="{FF2B5EF4-FFF2-40B4-BE49-F238E27FC236}">
              <a16:creationId xmlns:a16="http://schemas.microsoft.com/office/drawing/2014/main" id="{00000000-0008-0000-0300-000021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8" name="TextBox 4897">
          <a:extLst>
            <a:ext uri="{FF2B5EF4-FFF2-40B4-BE49-F238E27FC236}">
              <a16:creationId xmlns:a16="http://schemas.microsoft.com/office/drawing/2014/main" id="{00000000-0008-0000-0300-000022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9" name="TextBox 4898">
          <a:extLst>
            <a:ext uri="{FF2B5EF4-FFF2-40B4-BE49-F238E27FC236}">
              <a16:creationId xmlns:a16="http://schemas.microsoft.com/office/drawing/2014/main" id="{00000000-0008-0000-0300-000023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0" name="TextBox 4899">
          <a:extLst>
            <a:ext uri="{FF2B5EF4-FFF2-40B4-BE49-F238E27FC236}">
              <a16:creationId xmlns:a16="http://schemas.microsoft.com/office/drawing/2014/main" id="{00000000-0008-0000-0300-000024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1" name="TextBox 4900">
          <a:extLst>
            <a:ext uri="{FF2B5EF4-FFF2-40B4-BE49-F238E27FC236}">
              <a16:creationId xmlns:a16="http://schemas.microsoft.com/office/drawing/2014/main" id="{00000000-0008-0000-0300-000025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2" name="TextBox 4901">
          <a:extLst>
            <a:ext uri="{FF2B5EF4-FFF2-40B4-BE49-F238E27FC236}">
              <a16:creationId xmlns:a16="http://schemas.microsoft.com/office/drawing/2014/main" id="{00000000-0008-0000-0300-000026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3" name="TextBox 4902">
          <a:extLst>
            <a:ext uri="{FF2B5EF4-FFF2-40B4-BE49-F238E27FC236}">
              <a16:creationId xmlns:a16="http://schemas.microsoft.com/office/drawing/2014/main" id="{00000000-0008-0000-0300-000027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4" name="TextBox 4903">
          <a:extLst>
            <a:ext uri="{FF2B5EF4-FFF2-40B4-BE49-F238E27FC236}">
              <a16:creationId xmlns:a16="http://schemas.microsoft.com/office/drawing/2014/main" id="{00000000-0008-0000-0300-000028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5" name="TextBox 4904">
          <a:extLst>
            <a:ext uri="{FF2B5EF4-FFF2-40B4-BE49-F238E27FC236}">
              <a16:creationId xmlns:a16="http://schemas.microsoft.com/office/drawing/2014/main" id="{00000000-0008-0000-0300-000029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6" name="TextBox 4905">
          <a:extLst>
            <a:ext uri="{FF2B5EF4-FFF2-40B4-BE49-F238E27FC236}">
              <a16:creationId xmlns:a16="http://schemas.microsoft.com/office/drawing/2014/main" id="{00000000-0008-0000-0300-00002A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7" name="TextBox 4906">
          <a:extLst>
            <a:ext uri="{FF2B5EF4-FFF2-40B4-BE49-F238E27FC236}">
              <a16:creationId xmlns:a16="http://schemas.microsoft.com/office/drawing/2014/main" id="{00000000-0008-0000-0300-00002B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8" name="TextBox 4907">
          <a:extLst>
            <a:ext uri="{FF2B5EF4-FFF2-40B4-BE49-F238E27FC236}">
              <a16:creationId xmlns:a16="http://schemas.microsoft.com/office/drawing/2014/main" id="{00000000-0008-0000-0300-00002C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9" name="TextBox 4908">
          <a:extLst>
            <a:ext uri="{FF2B5EF4-FFF2-40B4-BE49-F238E27FC236}">
              <a16:creationId xmlns:a16="http://schemas.microsoft.com/office/drawing/2014/main" id="{00000000-0008-0000-0300-00002D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0" name="TextBox 4909">
          <a:extLst>
            <a:ext uri="{FF2B5EF4-FFF2-40B4-BE49-F238E27FC236}">
              <a16:creationId xmlns:a16="http://schemas.microsoft.com/office/drawing/2014/main" id="{00000000-0008-0000-0300-00002E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1" name="TextBox 4910">
          <a:extLst>
            <a:ext uri="{FF2B5EF4-FFF2-40B4-BE49-F238E27FC236}">
              <a16:creationId xmlns:a16="http://schemas.microsoft.com/office/drawing/2014/main" id="{00000000-0008-0000-0300-00002F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2" name="TextBox 4911">
          <a:extLst>
            <a:ext uri="{FF2B5EF4-FFF2-40B4-BE49-F238E27FC236}">
              <a16:creationId xmlns:a16="http://schemas.microsoft.com/office/drawing/2014/main" id="{00000000-0008-0000-0300-000030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3" name="TextBox 4912">
          <a:extLst>
            <a:ext uri="{FF2B5EF4-FFF2-40B4-BE49-F238E27FC236}">
              <a16:creationId xmlns:a16="http://schemas.microsoft.com/office/drawing/2014/main" id="{00000000-0008-0000-0300-000031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4" name="TextBox 4913">
          <a:extLst>
            <a:ext uri="{FF2B5EF4-FFF2-40B4-BE49-F238E27FC236}">
              <a16:creationId xmlns:a16="http://schemas.microsoft.com/office/drawing/2014/main" id="{00000000-0008-0000-0300-000032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5" name="TextBox 4914">
          <a:extLst>
            <a:ext uri="{FF2B5EF4-FFF2-40B4-BE49-F238E27FC236}">
              <a16:creationId xmlns:a16="http://schemas.microsoft.com/office/drawing/2014/main" id="{00000000-0008-0000-0300-000033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6" name="TextBox 4915">
          <a:extLst>
            <a:ext uri="{FF2B5EF4-FFF2-40B4-BE49-F238E27FC236}">
              <a16:creationId xmlns:a16="http://schemas.microsoft.com/office/drawing/2014/main" id="{00000000-0008-0000-0300-000034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7" name="TextBox 4916">
          <a:extLst>
            <a:ext uri="{FF2B5EF4-FFF2-40B4-BE49-F238E27FC236}">
              <a16:creationId xmlns:a16="http://schemas.microsoft.com/office/drawing/2014/main" id="{00000000-0008-0000-0300-00003513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8" name="TextBox 4917">
          <a:extLst>
            <a:ext uri="{FF2B5EF4-FFF2-40B4-BE49-F238E27FC236}">
              <a16:creationId xmlns:a16="http://schemas.microsoft.com/office/drawing/2014/main" id="{00000000-0008-0000-0300-000036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9" name="TextBox 4918">
          <a:extLst>
            <a:ext uri="{FF2B5EF4-FFF2-40B4-BE49-F238E27FC236}">
              <a16:creationId xmlns:a16="http://schemas.microsoft.com/office/drawing/2014/main" id="{00000000-0008-0000-0300-000037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0" name="TextBox 4919">
          <a:extLst>
            <a:ext uri="{FF2B5EF4-FFF2-40B4-BE49-F238E27FC236}">
              <a16:creationId xmlns:a16="http://schemas.microsoft.com/office/drawing/2014/main" id="{00000000-0008-0000-0300-000038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1" name="TextBox 4920">
          <a:extLst>
            <a:ext uri="{FF2B5EF4-FFF2-40B4-BE49-F238E27FC236}">
              <a16:creationId xmlns:a16="http://schemas.microsoft.com/office/drawing/2014/main" id="{00000000-0008-0000-0300-000039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2" name="TextBox 4921">
          <a:extLst>
            <a:ext uri="{FF2B5EF4-FFF2-40B4-BE49-F238E27FC236}">
              <a16:creationId xmlns:a16="http://schemas.microsoft.com/office/drawing/2014/main" id="{00000000-0008-0000-0300-00003A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3" name="TextBox 4922">
          <a:extLst>
            <a:ext uri="{FF2B5EF4-FFF2-40B4-BE49-F238E27FC236}">
              <a16:creationId xmlns:a16="http://schemas.microsoft.com/office/drawing/2014/main" id="{00000000-0008-0000-0300-00003B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4" name="TextBox 4923">
          <a:extLst>
            <a:ext uri="{FF2B5EF4-FFF2-40B4-BE49-F238E27FC236}">
              <a16:creationId xmlns:a16="http://schemas.microsoft.com/office/drawing/2014/main" id="{00000000-0008-0000-0300-00003C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5" name="TextBox 4924">
          <a:extLst>
            <a:ext uri="{FF2B5EF4-FFF2-40B4-BE49-F238E27FC236}">
              <a16:creationId xmlns:a16="http://schemas.microsoft.com/office/drawing/2014/main" id="{00000000-0008-0000-0300-00003D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6" name="TextBox 4925">
          <a:extLst>
            <a:ext uri="{FF2B5EF4-FFF2-40B4-BE49-F238E27FC236}">
              <a16:creationId xmlns:a16="http://schemas.microsoft.com/office/drawing/2014/main" id="{00000000-0008-0000-0300-00003E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7" name="TextBox 4926">
          <a:extLst>
            <a:ext uri="{FF2B5EF4-FFF2-40B4-BE49-F238E27FC236}">
              <a16:creationId xmlns:a16="http://schemas.microsoft.com/office/drawing/2014/main" id="{00000000-0008-0000-0300-00003F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8" name="TextBox 4927">
          <a:extLst>
            <a:ext uri="{FF2B5EF4-FFF2-40B4-BE49-F238E27FC236}">
              <a16:creationId xmlns:a16="http://schemas.microsoft.com/office/drawing/2014/main" id="{00000000-0008-0000-0300-000040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9" name="TextBox 4928">
          <a:extLst>
            <a:ext uri="{FF2B5EF4-FFF2-40B4-BE49-F238E27FC236}">
              <a16:creationId xmlns:a16="http://schemas.microsoft.com/office/drawing/2014/main" id="{00000000-0008-0000-0300-000041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0" name="TextBox 4929">
          <a:extLst>
            <a:ext uri="{FF2B5EF4-FFF2-40B4-BE49-F238E27FC236}">
              <a16:creationId xmlns:a16="http://schemas.microsoft.com/office/drawing/2014/main" id="{00000000-0008-0000-0300-000042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1" name="TextBox 4930">
          <a:extLst>
            <a:ext uri="{FF2B5EF4-FFF2-40B4-BE49-F238E27FC236}">
              <a16:creationId xmlns:a16="http://schemas.microsoft.com/office/drawing/2014/main" id="{00000000-0008-0000-0300-000043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2" name="TextBox 4931">
          <a:extLst>
            <a:ext uri="{FF2B5EF4-FFF2-40B4-BE49-F238E27FC236}">
              <a16:creationId xmlns:a16="http://schemas.microsoft.com/office/drawing/2014/main" id="{00000000-0008-0000-0300-000044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3" name="TextBox 4932">
          <a:extLst>
            <a:ext uri="{FF2B5EF4-FFF2-40B4-BE49-F238E27FC236}">
              <a16:creationId xmlns:a16="http://schemas.microsoft.com/office/drawing/2014/main" id="{00000000-0008-0000-0300-000045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4" name="TextBox 4933">
          <a:extLst>
            <a:ext uri="{FF2B5EF4-FFF2-40B4-BE49-F238E27FC236}">
              <a16:creationId xmlns:a16="http://schemas.microsoft.com/office/drawing/2014/main" id="{00000000-0008-0000-0300-000046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5" name="TextBox 4934">
          <a:extLst>
            <a:ext uri="{FF2B5EF4-FFF2-40B4-BE49-F238E27FC236}">
              <a16:creationId xmlns:a16="http://schemas.microsoft.com/office/drawing/2014/main" id="{00000000-0008-0000-0300-000047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6" name="TextBox 4935">
          <a:extLst>
            <a:ext uri="{FF2B5EF4-FFF2-40B4-BE49-F238E27FC236}">
              <a16:creationId xmlns:a16="http://schemas.microsoft.com/office/drawing/2014/main" id="{00000000-0008-0000-0300-000048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7" name="TextBox 4936">
          <a:extLst>
            <a:ext uri="{FF2B5EF4-FFF2-40B4-BE49-F238E27FC236}">
              <a16:creationId xmlns:a16="http://schemas.microsoft.com/office/drawing/2014/main" id="{00000000-0008-0000-0300-000049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8" name="TextBox 4937">
          <a:extLst>
            <a:ext uri="{FF2B5EF4-FFF2-40B4-BE49-F238E27FC236}">
              <a16:creationId xmlns:a16="http://schemas.microsoft.com/office/drawing/2014/main" id="{00000000-0008-0000-0300-00004A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9" name="TextBox 4938">
          <a:extLst>
            <a:ext uri="{FF2B5EF4-FFF2-40B4-BE49-F238E27FC236}">
              <a16:creationId xmlns:a16="http://schemas.microsoft.com/office/drawing/2014/main" id="{00000000-0008-0000-0300-00004B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0" name="TextBox 4939">
          <a:extLst>
            <a:ext uri="{FF2B5EF4-FFF2-40B4-BE49-F238E27FC236}">
              <a16:creationId xmlns:a16="http://schemas.microsoft.com/office/drawing/2014/main" id="{00000000-0008-0000-0300-00004C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1" name="TextBox 4940">
          <a:extLst>
            <a:ext uri="{FF2B5EF4-FFF2-40B4-BE49-F238E27FC236}">
              <a16:creationId xmlns:a16="http://schemas.microsoft.com/office/drawing/2014/main" id="{00000000-0008-0000-0300-00004D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2" name="TextBox 4941">
          <a:extLst>
            <a:ext uri="{FF2B5EF4-FFF2-40B4-BE49-F238E27FC236}">
              <a16:creationId xmlns:a16="http://schemas.microsoft.com/office/drawing/2014/main" id="{00000000-0008-0000-0300-00004E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3" name="TextBox 4942">
          <a:extLst>
            <a:ext uri="{FF2B5EF4-FFF2-40B4-BE49-F238E27FC236}">
              <a16:creationId xmlns:a16="http://schemas.microsoft.com/office/drawing/2014/main" id="{00000000-0008-0000-0300-00004F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4" name="TextBox 4943">
          <a:extLst>
            <a:ext uri="{FF2B5EF4-FFF2-40B4-BE49-F238E27FC236}">
              <a16:creationId xmlns:a16="http://schemas.microsoft.com/office/drawing/2014/main" id="{00000000-0008-0000-0300-000050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5" name="TextBox 4944">
          <a:extLst>
            <a:ext uri="{FF2B5EF4-FFF2-40B4-BE49-F238E27FC236}">
              <a16:creationId xmlns:a16="http://schemas.microsoft.com/office/drawing/2014/main" id="{00000000-0008-0000-0300-000051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6" name="TextBox 4945">
          <a:extLst>
            <a:ext uri="{FF2B5EF4-FFF2-40B4-BE49-F238E27FC236}">
              <a16:creationId xmlns:a16="http://schemas.microsoft.com/office/drawing/2014/main" id="{00000000-0008-0000-0300-000052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7" name="TextBox 4946">
          <a:extLst>
            <a:ext uri="{FF2B5EF4-FFF2-40B4-BE49-F238E27FC236}">
              <a16:creationId xmlns:a16="http://schemas.microsoft.com/office/drawing/2014/main" id="{00000000-0008-0000-0300-000053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8" name="TextBox 4947">
          <a:extLst>
            <a:ext uri="{FF2B5EF4-FFF2-40B4-BE49-F238E27FC236}">
              <a16:creationId xmlns:a16="http://schemas.microsoft.com/office/drawing/2014/main" id="{00000000-0008-0000-0300-000054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9" name="TextBox 4948">
          <a:extLst>
            <a:ext uri="{FF2B5EF4-FFF2-40B4-BE49-F238E27FC236}">
              <a16:creationId xmlns:a16="http://schemas.microsoft.com/office/drawing/2014/main" id="{00000000-0008-0000-0300-000055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0" name="TextBox 4949">
          <a:extLst>
            <a:ext uri="{FF2B5EF4-FFF2-40B4-BE49-F238E27FC236}">
              <a16:creationId xmlns:a16="http://schemas.microsoft.com/office/drawing/2014/main" id="{00000000-0008-0000-0300-000056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1" name="TextBox 4950">
          <a:extLst>
            <a:ext uri="{FF2B5EF4-FFF2-40B4-BE49-F238E27FC236}">
              <a16:creationId xmlns:a16="http://schemas.microsoft.com/office/drawing/2014/main" id="{00000000-0008-0000-0300-000057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2" name="TextBox 4951">
          <a:extLst>
            <a:ext uri="{FF2B5EF4-FFF2-40B4-BE49-F238E27FC236}">
              <a16:creationId xmlns:a16="http://schemas.microsoft.com/office/drawing/2014/main" id="{00000000-0008-0000-0300-000058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3" name="TextBox 4952">
          <a:extLst>
            <a:ext uri="{FF2B5EF4-FFF2-40B4-BE49-F238E27FC236}">
              <a16:creationId xmlns:a16="http://schemas.microsoft.com/office/drawing/2014/main" id="{00000000-0008-0000-0300-000059130000}"/>
            </a:ext>
          </a:extLst>
        </xdr:cNvPr>
        <xdr:cNvSpPr txBox="1"/>
      </xdr:nvSpPr>
      <xdr:spPr>
        <a:xfrm>
          <a:off x="6353175" y="596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4" name="TextBox 4953">
          <a:extLst>
            <a:ext uri="{FF2B5EF4-FFF2-40B4-BE49-F238E27FC236}">
              <a16:creationId xmlns:a16="http://schemas.microsoft.com/office/drawing/2014/main" id="{00000000-0008-0000-0300-00005A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5" name="TextBox 4954">
          <a:extLst>
            <a:ext uri="{FF2B5EF4-FFF2-40B4-BE49-F238E27FC236}">
              <a16:creationId xmlns:a16="http://schemas.microsoft.com/office/drawing/2014/main" id="{00000000-0008-0000-0300-00005B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6" name="TextBox 4955">
          <a:extLst>
            <a:ext uri="{FF2B5EF4-FFF2-40B4-BE49-F238E27FC236}">
              <a16:creationId xmlns:a16="http://schemas.microsoft.com/office/drawing/2014/main" id="{00000000-0008-0000-0300-00005C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7" name="TextBox 4956">
          <a:extLst>
            <a:ext uri="{FF2B5EF4-FFF2-40B4-BE49-F238E27FC236}">
              <a16:creationId xmlns:a16="http://schemas.microsoft.com/office/drawing/2014/main" id="{00000000-0008-0000-0300-00005D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8" name="TextBox 4957">
          <a:extLst>
            <a:ext uri="{FF2B5EF4-FFF2-40B4-BE49-F238E27FC236}">
              <a16:creationId xmlns:a16="http://schemas.microsoft.com/office/drawing/2014/main" id="{00000000-0008-0000-0300-00005E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9" name="TextBox 4958">
          <a:extLst>
            <a:ext uri="{FF2B5EF4-FFF2-40B4-BE49-F238E27FC236}">
              <a16:creationId xmlns:a16="http://schemas.microsoft.com/office/drawing/2014/main" id="{00000000-0008-0000-0300-00005F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0" name="TextBox 4959">
          <a:extLst>
            <a:ext uri="{FF2B5EF4-FFF2-40B4-BE49-F238E27FC236}">
              <a16:creationId xmlns:a16="http://schemas.microsoft.com/office/drawing/2014/main" id="{00000000-0008-0000-0300-000060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1" name="TextBox 4960">
          <a:extLst>
            <a:ext uri="{FF2B5EF4-FFF2-40B4-BE49-F238E27FC236}">
              <a16:creationId xmlns:a16="http://schemas.microsoft.com/office/drawing/2014/main" id="{00000000-0008-0000-0300-000061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2" name="TextBox 4961">
          <a:extLst>
            <a:ext uri="{FF2B5EF4-FFF2-40B4-BE49-F238E27FC236}">
              <a16:creationId xmlns:a16="http://schemas.microsoft.com/office/drawing/2014/main" id="{00000000-0008-0000-0300-000062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3" name="TextBox 4962">
          <a:extLst>
            <a:ext uri="{FF2B5EF4-FFF2-40B4-BE49-F238E27FC236}">
              <a16:creationId xmlns:a16="http://schemas.microsoft.com/office/drawing/2014/main" id="{00000000-0008-0000-0300-000063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4" name="TextBox 4963">
          <a:extLst>
            <a:ext uri="{FF2B5EF4-FFF2-40B4-BE49-F238E27FC236}">
              <a16:creationId xmlns:a16="http://schemas.microsoft.com/office/drawing/2014/main" id="{00000000-0008-0000-0300-000064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5" name="TextBox 4964">
          <a:extLst>
            <a:ext uri="{FF2B5EF4-FFF2-40B4-BE49-F238E27FC236}">
              <a16:creationId xmlns:a16="http://schemas.microsoft.com/office/drawing/2014/main" id="{00000000-0008-0000-0300-000065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6" name="TextBox 4965">
          <a:extLst>
            <a:ext uri="{FF2B5EF4-FFF2-40B4-BE49-F238E27FC236}">
              <a16:creationId xmlns:a16="http://schemas.microsoft.com/office/drawing/2014/main" id="{00000000-0008-0000-0300-000066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7" name="TextBox 4966">
          <a:extLst>
            <a:ext uri="{FF2B5EF4-FFF2-40B4-BE49-F238E27FC236}">
              <a16:creationId xmlns:a16="http://schemas.microsoft.com/office/drawing/2014/main" id="{00000000-0008-0000-0300-000067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8" name="TextBox 4967">
          <a:extLst>
            <a:ext uri="{FF2B5EF4-FFF2-40B4-BE49-F238E27FC236}">
              <a16:creationId xmlns:a16="http://schemas.microsoft.com/office/drawing/2014/main" id="{00000000-0008-0000-0300-000068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9" name="TextBox 4968">
          <a:extLst>
            <a:ext uri="{FF2B5EF4-FFF2-40B4-BE49-F238E27FC236}">
              <a16:creationId xmlns:a16="http://schemas.microsoft.com/office/drawing/2014/main" id="{00000000-0008-0000-0300-000069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0" name="TextBox 4969">
          <a:extLst>
            <a:ext uri="{FF2B5EF4-FFF2-40B4-BE49-F238E27FC236}">
              <a16:creationId xmlns:a16="http://schemas.microsoft.com/office/drawing/2014/main" id="{00000000-0008-0000-0300-00006A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1" name="TextBox 4970">
          <a:extLst>
            <a:ext uri="{FF2B5EF4-FFF2-40B4-BE49-F238E27FC236}">
              <a16:creationId xmlns:a16="http://schemas.microsoft.com/office/drawing/2014/main" id="{00000000-0008-0000-0300-00006B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2" name="TextBox 4971">
          <a:extLst>
            <a:ext uri="{FF2B5EF4-FFF2-40B4-BE49-F238E27FC236}">
              <a16:creationId xmlns:a16="http://schemas.microsoft.com/office/drawing/2014/main" id="{00000000-0008-0000-0300-00006C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3" name="TextBox 4972">
          <a:extLst>
            <a:ext uri="{FF2B5EF4-FFF2-40B4-BE49-F238E27FC236}">
              <a16:creationId xmlns:a16="http://schemas.microsoft.com/office/drawing/2014/main" id="{00000000-0008-0000-0300-00006D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4" name="TextBox 4973">
          <a:extLst>
            <a:ext uri="{FF2B5EF4-FFF2-40B4-BE49-F238E27FC236}">
              <a16:creationId xmlns:a16="http://schemas.microsoft.com/office/drawing/2014/main" id="{00000000-0008-0000-0300-00006E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5" name="TextBox 4974">
          <a:extLst>
            <a:ext uri="{FF2B5EF4-FFF2-40B4-BE49-F238E27FC236}">
              <a16:creationId xmlns:a16="http://schemas.microsoft.com/office/drawing/2014/main" id="{00000000-0008-0000-0300-00006F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6" name="TextBox 4975">
          <a:extLst>
            <a:ext uri="{FF2B5EF4-FFF2-40B4-BE49-F238E27FC236}">
              <a16:creationId xmlns:a16="http://schemas.microsoft.com/office/drawing/2014/main" id="{00000000-0008-0000-0300-000070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7" name="TextBox 4976">
          <a:extLst>
            <a:ext uri="{FF2B5EF4-FFF2-40B4-BE49-F238E27FC236}">
              <a16:creationId xmlns:a16="http://schemas.microsoft.com/office/drawing/2014/main" id="{00000000-0008-0000-0300-000071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8" name="TextBox 4977">
          <a:extLst>
            <a:ext uri="{FF2B5EF4-FFF2-40B4-BE49-F238E27FC236}">
              <a16:creationId xmlns:a16="http://schemas.microsoft.com/office/drawing/2014/main" id="{00000000-0008-0000-0300-000072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9" name="TextBox 4978">
          <a:extLst>
            <a:ext uri="{FF2B5EF4-FFF2-40B4-BE49-F238E27FC236}">
              <a16:creationId xmlns:a16="http://schemas.microsoft.com/office/drawing/2014/main" id="{00000000-0008-0000-0300-000073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0" name="TextBox 4979">
          <a:extLst>
            <a:ext uri="{FF2B5EF4-FFF2-40B4-BE49-F238E27FC236}">
              <a16:creationId xmlns:a16="http://schemas.microsoft.com/office/drawing/2014/main" id="{00000000-0008-0000-0300-000074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1" name="TextBox 4980">
          <a:extLst>
            <a:ext uri="{FF2B5EF4-FFF2-40B4-BE49-F238E27FC236}">
              <a16:creationId xmlns:a16="http://schemas.microsoft.com/office/drawing/2014/main" id="{00000000-0008-0000-0300-000075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2" name="TextBox 4981">
          <a:extLst>
            <a:ext uri="{FF2B5EF4-FFF2-40B4-BE49-F238E27FC236}">
              <a16:creationId xmlns:a16="http://schemas.microsoft.com/office/drawing/2014/main" id="{00000000-0008-0000-0300-000076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3" name="TextBox 4982">
          <a:extLst>
            <a:ext uri="{FF2B5EF4-FFF2-40B4-BE49-F238E27FC236}">
              <a16:creationId xmlns:a16="http://schemas.microsoft.com/office/drawing/2014/main" id="{00000000-0008-0000-0300-000077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4" name="TextBox 4983">
          <a:extLst>
            <a:ext uri="{FF2B5EF4-FFF2-40B4-BE49-F238E27FC236}">
              <a16:creationId xmlns:a16="http://schemas.microsoft.com/office/drawing/2014/main" id="{00000000-0008-0000-0300-000078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5" name="TextBox 4984">
          <a:extLst>
            <a:ext uri="{FF2B5EF4-FFF2-40B4-BE49-F238E27FC236}">
              <a16:creationId xmlns:a16="http://schemas.microsoft.com/office/drawing/2014/main" id="{00000000-0008-0000-0300-000079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6" name="TextBox 4985">
          <a:extLst>
            <a:ext uri="{FF2B5EF4-FFF2-40B4-BE49-F238E27FC236}">
              <a16:creationId xmlns:a16="http://schemas.microsoft.com/office/drawing/2014/main" id="{00000000-0008-0000-0300-00007A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7" name="TextBox 4986">
          <a:extLst>
            <a:ext uri="{FF2B5EF4-FFF2-40B4-BE49-F238E27FC236}">
              <a16:creationId xmlns:a16="http://schemas.microsoft.com/office/drawing/2014/main" id="{00000000-0008-0000-0300-00007B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8" name="TextBox 4987">
          <a:extLst>
            <a:ext uri="{FF2B5EF4-FFF2-40B4-BE49-F238E27FC236}">
              <a16:creationId xmlns:a16="http://schemas.microsoft.com/office/drawing/2014/main" id="{00000000-0008-0000-0300-00007C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9" name="TextBox 4988">
          <a:extLst>
            <a:ext uri="{FF2B5EF4-FFF2-40B4-BE49-F238E27FC236}">
              <a16:creationId xmlns:a16="http://schemas.microsoft.com/office/drawing/2014/main" id="{00000000-0008-0000-0300-00007D130000}"/>
            </a:ext>
          </a:extLst>
        </xdr:cNvPr>
        <xdr:cNvSpPr txBox="1"/>
      </xdr:nvSpPr>
      <xdr:spPr>
        <a:xfrm>
          <a:off x="6353175" y="598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0" name="TextBox 4989">
          <a:extLst>
            <a:ext uri="{FF2B5EF4-FFF2-40B4-BE49-F238E27FC236}">
              <a16:creationId xmlns:a16="http://schemas.microsoft.com/office/drawing/2014/main" id="{00000000-0008-0000-0300-00007E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1" name="TextBox 4990">
          <a:extLst>
            <a:ext uri="{FF2B5EF4-FFF2-40B4-BE49-F238E27FC236}">
              <a16:creationId xmlns:a16="http://schemas.microsoft.com/office/drawing/2014/main" id="{00000000-0008-0000-0300-00007F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2" name="TextBox 4991">
          <a:extLst>
            <a:ext uri="{FF2B5EF4-FFF2-40B4-BE49-F238E27FC236}">
              <a16:creationId xmlns:a16="http://schemas.microsoft.com/office/drawing/2014/main" id="{00000000-0008-0000-0300-000080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3" name="TextBox 4992">
          <a:extLst>
            <a:ext uri="{FF2B5EF4-FFF2-40B4-BE49-F238E27FC236}">
              <a16:creationId xmlns:a16="http://schemas.microsoft.com/office/drawing/2014/main" id="{00000000-0008-0000-0300-000081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4" name="TextBox 4993">
          <a:extLst>
            <a:ext uri="{FF2B5EF4-FFF2-40B4-BE49-F238E27FC236}">
              <a16:creationId xmlns:a16="http://schemas.microsoft.com/office/drawing/2014/main" id="{00000000-0008-0000-0300-000082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5" name="TextBox 4994">
          <a:extLst>
            <a:ext uri="{FF2B5EF4-FFF2-40B4-BE49-F238E27FC236}">
              <a16:creationId xmlns:a16="http://schemas.microsoft.com/office/drawing/2014/main" id="{00000000-0008-0000-0300-000083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6" name="TextBox 4995">
          <a:extLst>
            <a:ext uri="{FF2B5EF4-FFF2-40B4-BE49-F238E27FC236}">
              <a16:creationId xmlns:a16="http://schemas.microsoft.com/office/drawing/2014/main" id="{00000000-0008-0000-0300-000084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7" name="TextBox 4996">
          <a:extLst>
            <a:ext uri="{FF2B5EF4-FFF2-40B4-BE49-F238E27FC236}">
              <a16:creationId xmlns:a16="http://schemas.microsoft.com/office/drawing/2014/main" id="{00000000-0008-0000-0300-000085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8" name="TextBox 4997">
          <a:extLst>
            <a:ext uri="{FF2B5EF4-FFF2-40B4-BE49-F238E27FC236}">
              <a16:creationId xmlns:a16="http://schemas.microsoft.com/office/drawing/2014/main" id="{00000000-0008-0000-0300-000086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9" name="TextBox 4998">
          <a:extLst>
            <a:ext uri="{FF2B5EF4-FFF2-40B4-BE49-F238E27FC236}">
              <a16:creationId xmlns:a16="http://schemas.microsoft.com/office/drawing/2014/main" id="{00000000-0008-0000-0300-000087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0" name="TextBox 4999">
          <a:extLst>
            <a:ext uri="{FF2B5EF4-FFF2-40B4-BE49-F238E27FC236}">
              <a16:creationId xmlns:a16="http://schemas.microsoft.com/office/drawing/2014/main" id="{00000000-0008-0000-0300-000088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1" name="TextBox 5000">
          <a:extLst>
            <a:ext uri="{FF2B5EF4-FFF2-40B4-BE49-F238E27FC236}">
              <a16:creationId xmlns:a16="http://schemas.microsoft.com/office/drawing/2014/main" id="{00000000-0008-0000-0300-000089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2" name="TextBox 5001">
          <a:extLst>
            <a:ext uri="{FF2B5EF4-FFF2-40B4-BE49-F238E27FC236}">
              <a16:creationId xmlns:a16="http://schemas.microsoft.com/office/drawing/2014/main" id="{00000000-0008-0000-0300-00008A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3" name="TextBox 5002">
          <a:extLst>
            <a:ext uri="{FF2B5EF4-FFF2-40B4-BE49-F238E27FC236}">
              <a16:creationId xmlns:a16="http://schemas.microsoft.com/office/drawing/2014/main" id="{00000000-0008-0000-0300-00008B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4" name="TextBox 5003">
          <a:extLst>
            <a:ext uri="{FF2B5EF4-FFF2-40B4-BE49-F238E27FC236}">
              <a16:creationId xmlns:a16="http://schemas.microsoft.com/office/drawing/2014/main" id="{00000000-0008-0000-0300-00008C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5" name="TextBox 5004">
          <a:extLst>
            <a:ext uri="{FF2B5EF4-FFF2-40B4-BE49-F238E27FC236}">
              <a16:creationId xmlns:a16="http://schemas.microsoft.com/office/drawing/2014/main" id="{00000000-0008-0000-0300-00008D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6" name="TextBox 5005">
          <a:extLst>
            <a:ext uri="{FF2B5EF4-FFF2-40B4-BE49-F238E27FC236}">
              <a16:creationId xmlns:a16="http://schemas.microsoft.com/office/drawing/2014/main" id="{00000000-0008-0000-0300-00008E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7" name="TextBox 5006">
          <a:extLst>
            <a:ext uri="{FF2B5EF4-FFF2-40B4-BE49-F238E27FC236}">
              <a16:creationId xmlns:a16="http://schemas.microsoft.com/office/drawing/2014/main" id="{00000000-0008-0000-0300-00008F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8" name="TextBox 5007">
          <a:extLst>
            <a:ext uri="{FF2B5EF4-FFF2-40B4-BE49-F238E27FC236}">
              <a16:creationId xmlns:a16="http://schemas.microsoft.com/office/drawing/2014/main" id="{00000000-0008-0000-0300-000090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9" name="TextBox 5008">
          <a:extLst>
            <a:ext uri="{FF2B5EF4-FFF2-40B4-BE49-F238E27FC236}">
              <a16:creationId xmlns:a16="http://schemas.microsoft.com/office/drawing/2014/main" id="{00000000-0008-0000-0300-000091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0" name="TextBox 5009">
          <a:extLst>
            <a:ext uri="{FF2B5EF4-FFF2-40B4-BE49-F238E27FC236}">
              <a16:creationId xmlns:a16="http://schemas.microsoft.com/office/drawing/2014/main" id="{00000000-0008-0000-0300-000092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1" name="TextBox 5010">
          <a:extLst>
            <a:ext uri="{FF2B5EF4-FFF2-40B4-BE49-F238E27FC236}">
              <a16:creationId xmlns:a16="http://schemas.microsoft.com/office/drawing/2014/main" id="{00000000-0008-0000-0300-000093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2" name="TextBox 5011">
          <a:extLst>
            <a:ext uri="{FF2B5EF4-FFF2-40B4-BE49-F238E27FC236}">
              <a16:creationId xmlns:a16="http://schemas.microsoft.com/office/drawing/2014/main" id="{00000000-0008-0000-0300-000094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3" name="TextBox 5012">
          <a:extLst>
            <a:ext uri="{FF2B5EF4-FFF2-40B4-BE49-F238E27FC236}">
              <a16:creationId xmlns:a16="http://schemas.microsoft.com/office/drawing/2014/main" id="{00000000-0008-0000-0300-000095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4" name="TextBox 5013">
          <a:extLst>
            <a:ext uri="{FF2B5EF4-FFF2-40B4-BE49-F238E27FC236}">
              <a16:creationId xmlns:a16="http://schemas.microsoft.com/office/drawing/2014/main" id="{00000000-0008-0000-0300-000096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5" name="TextBox 5014">
          <a:extLst>
            <a:ext uri="{FF2B5EF4-FFF2-40B4-BE49-F238E27FC236}">
              <a16:creationId xmlns:a16="http://schemas.microsoft.com/office/drawing/2014/main" id="{00000000-0008-0000-0300-000097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6" name="TextBox 5015">
          <a:extLst>
            <a:ext uri="{FF2B5EF4-FFF2-40B4-BE49-F238E27FC236}">
              <a16:creationId xmlns:a16="http://schemas.microsoft.com/office/drawing/2014/main" id="{00000000-0008-0000-0300-000098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7" name="TextBox 5016">
          <a:extLst>
            <a:ext uri="{FF2B5EF4-FFF2-40B4-BE49-F238E27FC236}">
              <a16:creationId xmlns:a16="http://schemas.microsoft.com/office/drawing/2014/main" id="{00000000-0008-0000-0300-000099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8" name="TextBox 5017">
          <a:extLst>
            <a:ext uri="{FF2B5EF4-FFF2-40B4-BE49-F238E27FC236}">
              <a16:creationId xmlns:a16="http://schemas.microsoft.com/office/drawing/2014/main" id="{00000000-0008-0000-0300-00009A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9" name="TextBox 5018">
          <a:extLst>
            <a:ext uri="{FF2B5EF4-FFF2-40B4-BE49-F238E27FC236}">
              <a16:creationId xmlns:a16="http://schemas.microsoft.com/office/drawing/2014/main" id="{00000000-0008-0000-0300-00009B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0" name="TextBox 5019">
          <a:extLst>
            <a:ext uri="{FF2B5EF4-FFF2-40B4-BE49-F238E27FC236}">
              <a16:creationId xmlns:a16="http://schemas.microsoft.com/office/drawing/2014/main" id="{00000000-0008-0000-0300-00009C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1" name="TextBox 5020">
          <a:extLst>
            <a:ext uri="{FF2B5EF4-FFF2-40B4-BE49-F238E27FC236}">
              <a16:creationId xmlns:a16="http://schemas.microsoft.com/office/drawing/2014/main" id="{00000000-0008-0000-0300-00009D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2" name="TextBox 5021">
          <a:extLst>
            <a:ext uri="{FF2B5EF4-FFF2-40B4-BE49-F238E27FC236}">
              <a16:creationId xmlns:a16="http://schemas.microsoft.com/office/drawing/2014/main" id="{00000000-0008-0000-0300-00009E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3" name="TextBox 5022">
          <a:extLst>
            <a:ext uri="{FF2B5EF4-FFF2-40B4-BE49-F238E27FC236}">
              <a16:creationId xmlns:a16="http://schemas.microsoft.com/office/drawing/2014/main" id="{00000000-0008-0000-0300-00009F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4" name="TextBox 5023">
          <a:extLst>
            <a:ext uri="{FF2B5EF4-FFF2-40B4-BE49-F238E27FC236}">
              <a16:creationId xmlns:a16="http://schemas.microsoft.com/office/drawing/2014/main" id="{00000000-0008-0000-0300-0000A0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5" name="TextBox 5024">
          <a:extLst>
            <a:ext uri="{FF2B5EF4-FFF2-40B4-BE49-F238E27FC236}">
              <a16:creationId xmlns:a16="http://schemas.microsoft.com/office/drawing/2014/main" id="{00000000-0008-0000-0300-0000A1130000}"/>
            </a:ext>
          </a:extLst>
        </xdr:cNvPr>
        <xdr:cNvSpPr txBox="1"/>
      </xdr:nvSpPr>
      <xdr:spPr>
        <a:xfrm>
          <a:off x="6353175" y="6006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6" name="TextBox 5025">
          <a:extLst>
            <a:ext uri="{FF2B5EF4-FFF2-40B4-BE49-F238E27FC236}">
              <a16:creationId xmlns:a16="http://schemas.microsoft.com/office/drawing/2014/main" id="{00000000-0008-0000-0300-0000A2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7" name="TextBox 5026">
          <a:extLst>
            <a:ext uri="{FF2B5EF4-FFF2-40B4-BE49-F238E27FC236}">
              <a16:creationId xmlns:a16="http://schemas.microsoft.com/office/drawing/2014/main" id="{00000000-0008-0000-0300-0000A3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8" name="TextBox 5027">
          <a:extLst>
            <a:ext uri="{FF2B5EF4-FFF2-40B4-BE49-F238E27FC236}">
              <a16:creationId xmlns:a16="http://schemas.microsoft.com/office/drawing/2014/main" id="{00000000-0008-0000-0300-0000A4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9" name="TextBox 5028">
          <a:extLst>
            <a:ext uri="{FF2B5EF4-FFF2-40B4-BE49-F238E27FC236}">
              <a16:creationId xmlns:a16="http://schemas.microsoft.com/office/drawing/2014/main" id="{00000000-0008-0000-0300-0000A5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0" name="TextBox 5029">
          <a:extLst>
            <a:ext uri="{FF2B5EF4-FFF2-40B4-BE49-F238E27FC236}">
              <a16:creationId xmlns:a16="http://schemas.microsoft.com/office/drawing/2014/main" id="{00000000-0008-0000-0300-0000A6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1" name="TextBox 5030">
          <a:extLst>
            <a:ext uri="{FF2B5EF4-FFF2-40B4-BE49-F238E27FC236}">
              <a16:creationId xmlns:a16="http://schemas.microsoft.com/office/drawing/2014/main" id="{00000000-0008-0000-0300-0000A7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2" name="TextBox 5031">
          <a:extLst>
            <a:ext uri="{FF2B5EF4-FFF2-40B4-BE49-F238E27FC236}">
              <a16:creationId xmlns:a16="http://schemas.microsoft.com/office/drawing/2014/main" id="{00000000-0008-0000-0300-0000A8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3" name="TextBox 5032">
          <a:extLst>
            <a:ext uri="{FF2B5EF4-FFF2-40B4-BE49-F238E27FC236}">
              <a16:creationId xmlns:a16="http://schemas.microsoft.com/office/drawing/2014/main" id="{00000000-0008-0000-0300-0000A9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4" name="TextBox 5033">
          <a:extLst>
            <a:ext uri="{FF2B5EF4-FFF2-40B4-BE49-F238E27FC236}">
              <a16:creationId xmlns:a16="http://schemas.microsoft.com/office/drawing/2014/main" id="{00000000-0008-0000-0300-0000AA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5" name="TextBox 5034">
          <a:extLst>
            <a:ext uri="{FF2B5EF4-FFF2-40B4-BE49-F238E27FC236}">
              <a16:creationId xmlns:a16="http://schemas.microsoft.com/office/drawing/2014/main" id="{00000000-0008-0000-0300-0000AB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6" name="TextBox 5035">
          <a:extLst>
            <a:ext uri="{FF2B5EF4-FFF2-40B4-BE49-F238E27FC236}">
              <a16:creationId xmlns:a16="http://schemas.microsoft.com/office/drawing/2014/main" id="{00000000-0008-0000-0300-0000AC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7" name="TextBox 5036">
          <a:extLst>
            <a:ext uri="{FF2B5EF4-FFF2-40B4-BE49-F238E27FC236}">
              <a16:creationId xmlns:a16="http://schemas.microsoft.com/office/drawing/2014/main" id="{00000000-0008-0000-0300-0000AD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8" name="TextBox 5037">
          <a:extLst>
            <a:ext uri="{FF2B5EF4-FFF2-40B4-BE49-F238E27FC236}">
              <a16:creationId xmlns:a16="http://schemas.microsoft.com/office/drawing/2014/main" id="{00000000-0008-0000-0300-0000AE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9" name="TextBox 5038">
          <a:extLst>
            <a:ext uri="{FF2B5EF4-FFF2-40B4-BE49-F238E27FC236}">
              <a16:creationId xmlns:a16="http://schemas.microsoft.com/office/drawing/2014/main" id="{00000000-0008-0000-0300-0000AF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0" name="TextBox 5039">
          <a:extLst>
            <a:ext uri="{FF2B5EF4-FFF2-40B4-BE49-F238E27FC236}">
              <a16:creationId xmlns:a16="http://schemas.microsoft.com/office/drawing/2014/main" id="{00000000-0008-0000-0300-0000B0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1" name="TextBox 5040">
          <a:extLst>
            <a:ext uri="{FF2B5EF4-FFF2-40B4-BE49-F238E27FC236}">
              <a16:creationId xmlns:a16="http://schemas.microsoft.com/office/drawing/2014/main" id="{00000000-0008-0000-0300-0000B1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2" name="TextBox 5041">
          <a:extLst>
            <a:ext uri="{FF2B5EF4-FFF2-40B4-BE49-F238E27FC236}">
              <a16:creationId xmlns:a16="http://schemas.microsoft.com/office/drawing/2014/main" id="{00000000-0008-0000-0300-0000B2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3" name="TextBox 5042">
          <a:extLst>
            <a:ext uri="{FF2B5EF4-FFF2-40B4-BE49-F238E27FC236}">
              <a16:creationId xmlns:a16="http://schemas.microsoft.com/office/drawing/2014/main" id="{00000000-0008-0000-0300-0000B3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4" name="TextBox 5043">
          <a:extLst>
            <a:ext uri="{FF2B5EF4-FFF2-40B4-BE49-F238E27FC236}">
              <a16:creationId xmlns:a16="http://schemas.microsoft.com/office/drawing/2014/main" id="{00000000-0008-0000-0300-0000B4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5" name="TextBox 5044">
          <a:extLst>
            <a:ext uri="{FF2B5EF4-FFF2-40B4-BE49-F238E27FC236}">
              <a16:creationId xmlns:a16="http://schemas.microsoft.com/office/drawing/2014/main" id="{00000000-0008-0000-0300-0000B5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6" name="TextBox 5045">
          <a:extLst>
            <a:ext uri="{FF2B5EF4-FFF2-40B4-BE49-F238E27FC236}">
              <a16:creationId xmlns:a16="http://schemas.microsoft.com/office/drawing/2014/main" id="{00000000-0008-0000-0300-0000B6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7" name="TextBox 5046">
          <a:extLst>
            <a:ext uri="{FF2B5EF4-FFF2-40B4-BE49-F238E27FC236}">
              <a16:creationId xmlns:a16="http://schemas.microsoft.com/office/drawing/2014/main" id="{00000000-0008-0000-0300-0000B7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8" name="TextBox 5047">
          <a:extLst>
            <a:ext uri="{FF2B5EF4-FFF2-40B4-BE49-F238E27FC236}">
              <a16:creationId xmlns:a16="http://schemas.microsoft.com/office/drawing/2014/main" id="{00000000-0008-0000-0300-0000B8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9" name="TextBox 5048">
          <a:extLst>
            <a:ext uri="{FF2B5EF4-FFF2-40B4-BE49-F238E27FC236}">
              <a16:creationId xmlns:a16="http://schemas.microsoft.com/office/drawing/2014/main" id="{00000000-0008-0000-0300-0000B9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0" name="TextBox 5049">
          <a:extLst>
            <a:ext uri="{FF2B5EF4-FFF2-40B4-BE49-F238E27FC236}">
              <a16:creationId xmlns:a16="http://schemas.microsoft.com/office/drawing/2014/main" id="{00000000-0008-0000-0300-0000BA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1" name="TextBox 5050">
          <a:extLst>
            <a:ext uri="{FF2B5EF4-FFF2-40B4-BE49-F238E27FC236}">
              <a16:creationId xmlns:a16="http://schemas.microsoft.com/office/drawing/2014/main" id="{00000000-0008-0000-0300-0000BB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2" name="TextBox 5051">
          <a:extLst>
            <a:ext uri="{FF2B5EF4-FFF2-40B4-BE49-F238E27FC236}">
              <a16:creationId xmlns:a16="http://schemas.microsoft.com/office/drawing/2014/main" id="{00000000-0008-0000-0300-0000BC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3" name="TextBox 5052">
          <a:extLst>
            <a:ext uri="{FF2B5EF4-FFF2-40B4-BE49-F238E27FC236}">
              <a16:creationId xmlns:a16="http://schemas.microsoft.com/office/drawing/2014/main" id="{00000000-0008-0000-0300-0000BD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4" name="TextBox 5053">
          <a:extLst>
            <a:ext uri="{FF2B5EF4-FFF2-40B4-BE49-F238E27FC236}">
              <a16:creationId xmlns:a16="http://schemas.microsoft.com/office/drawing/2014/main" id="{00000000-0008-0000-0300-0000BE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5" name="TextBox 5054">
          <a:extLst>
            <a:ext uri="{FF2B5EF4-FFF2-40B4-BE49-F238E27FC236}">
              <a16:creationId xmlns:a16="http://schemas.microsoft.com/office/drawing/2014/main" id="{00000000-0008-0000-0300-0000BF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6" name="TextBox 5055">
          <a:extLst>
            <a:ext uri="{FF2B5EF4-FFF2-40B4-BE49-F238E27FC236}">
              <a16:creationId xmlns:a16="http://schemas.microsoft.com/office/drawing/2014/main" id="{00000000-0008-0000-0300-0000C0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7" name="TextBox 5056">
          <a:extLst>
            <a:ext uri="{FF2B5EF4-FFF2-40B4-BE49-F238E27FC236}">
              <a16:creationId xmlns:a16="http://schemas.microsoft.com/office/drawing/2014/main" id="{00000000-0008-0000-0300-0000C1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8" name="TextBox 5057">
          <a:extLst>
            <a:ext uri="{FF2B5EF4-FFF2-40B4-BE49-F238E27FC236}">
              <a16:creationId xmlns:a16="http://schemas.microsoft.com/office/drawing/2014/main" id="{00000000-0008-0000-0300-0000C2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9" name="TextBox 5058">
          <a:extLst>
            <a:ext uri="{FF2B5EF4-FFF2-40B4-BE49-F238E27FC236}">
              <a16:creationId xmlns:a16="http://schemas.microsoft.com/office/drawing/2014/main" id="{00000000-0008-0000-0300-0000C3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0" name="TextBox 5059">
          <a:extLst>
            <a:ext uri="{FF2B5EF4-FFF2-40B4-BE49-F238E27FC236}">
              <a16:creationId xmlns:a16="http://schemas.microsoft.com/office/drawing/2014/main" id="{00000000-0008-0000-0300-0000C4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1" name="TextBox 5060">
          <a:extLst>
            <a:ext uri="{FF2B5EF4-FFF2-40B4-BE49-F238E27FC236}">
              <a16:creationId xmlns:a16="http://schemas.microsoft.com/office/drawing/2014/main" id="{00000000-0008-0000-0300-0000C5130000}"/>
            </a:ext>
          </a:extLst>
        </xdr:cNvPr>
        <xdr:cNvSpPr txBox="1"/>
      </xdr:nvSpPr>
      <xdr:spPr>
        <a:xfrm>
          <a:off x="6353175" y="6025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2" name="TextBox 5061">
          <a:extLst>
            <a:ext uri="{FF2B5EF4-FFF2-40B4-BE49-F238E27FC236}">
              <a16:creationId xmlns:a16="http://schemas.microsoft.com/office/drawing/2014/main" id="{00000000-0008-0000-0300-0000C6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3" name="TextBox 5062">
          <a:extLst>
            <a:ext uri="{FF2B5EF4-FFF2-40B4-BE49-F238E27FC236}">
              <a16:creationId xmlns:a16="http://schemas.microsoft.com/office/drawing/2014/main" id="{00000000-0008-0000-0300-0000C7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4" name="TextBox 5063">
          <a:extLst>
            <a:ext uri="{FF2B5EF4-FFF2-40B4-BE49-F238E27FC236}">
              <a16:creationId xmlns:a16="http://schemas.microsoft.com/office/drawing/2014/main" id="{00000000-0008-0000-0300-0000C8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5" name="TextBox 5064">
          <a:extLst>
            <a:ext uri="{FF2B5EF4-FFF2-40B4-BE49-F238E27FC236}">
              <a16:creationId xmlns:a16="http://schemas.microsoft.com/office/drawing/2014/main" id="{00000000-0008-0000-0300-0000C9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6" name="TextBox 5065">
          <a:extLst>
            <a:ext uri="{FF2B5EF4-FFF2-40B4-BE49-F238E27FC236}">
              <a16:creationId xmlns:a16="http://schemas.microsoft.com/office/drawing/2014/main" id="{00000000-0008-0000-0300-0000CA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7" name="TextBox 5066">
          <a:extLst>
            <a:ext uri="{FF2B5EF4-FFF2-40B4-BE49-F238E27FC236}">
              <a16:creationId xmlns:a16="http://schemas.microsoft.com/office/drawing/2014/main" id="{00000000-0008-0000-0300-0000CB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8" name="TextBox 5067">
          <a:extLst>
            <a:ext uri="{FF2B5EF4-FFF2-40B4-BE49-F238E27FC236}">
              <a16:creationId xmlns:a16="http://schemas.microsoft.com/office/drawing/2014/main" id="{00000000-0008-0000-0300-0000CC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9" name="TextBox 5068">
          <a:extLst>
            <a:ext uri="{FF2B5EF4-FFF2-40B4-BE49-F238E27FC236}">
              <a16:creationId xmlns:a16="http://schemas.microsoft.com/office/drawing/2014/main" id="{00000000-0008-0000-0300-0000CD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0" name="TextBox 5069">
          <a:extLst>
            <a:ext uri="{FF2B5EF4-FFF2-40B4-BE49-F238E27FC236}">
              <a16:creationId xmlns:a16="http://schemas.microsoft.com/office/drawing/2014/main" id="{00000000-0008-0000-0300-0000CE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1" name="TextBox 5070">
          <a:extLst>
            <a:ext uri="{FF2B5EF4-FFF2-40B4-BE49-F238E27FC236}">
              <a16:creationId xmlns:a16="http://schemas.microsoft.com/office/drawing/2014/main" id="{00000000-0008-0000-0300-0000CF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2" name="TextBox 5071">
          <a:extLst>
            <a:ext uri="{FF2B5EF4-FFF2-40B4-BE49-F238E27FC236}">
              <a16:creationId xmlns:a16="http://schemas.microsoft.com/office/drawing/2014/main" id="{00000000-0008-0000-0300-0000D0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3" name="TextBox 5072">
          <a:extLst>
            <a:ext uri="{FF2B5EF4-FFF2-40B4-BE49-F238E27FC236}">
              <a16:creationId xmlns:a16="http://schemas.microsoft.com/office/drawing/2014/main" id="{00000000-0008-0000-0300-0000D1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4" name="TextBox 5073">
          <a:extLst>
            <a:ext uri="{FF2B5EF4-FFF2-40B4-BE49-F238E27FC236}">
              <a16:creationId xmlns:a16="http://schemas.microsoft.com/office/drawing/2014/main" id="{00000000-0008-0000-0300-0000D2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5" name="TextBox 5074">
          <a:extLst>
            <a:ext uri="{FF2B5EF4-FFF2-40B4-BE49-F238E27FC236}">
              <a16:creationId xmlns:a16="http://schemas.microsoft.com/office/drawing/2014/main" id="{00000000-0008-0000-0300-0000D3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6" name="TextBox 5075">
          <a:extLst>
            <a:ext uri="{FF2B5EF4-FFF2-40B4-BE49-F238E27FC236}">
              <a16:creationId xmlns:a16="http://schemas.microsoft.com/office/drawing/2014/main" id="{00000000-0008-0000-0300-0000D4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7" name="TextBox 5076">
          <a:extLst>
            <a:ext uri="{FF2B5EF4-FFF2-40B4-BE49-F238E27FC236}">
              <a16:creationId xmlns:a16="http://schemas.microsoft.com/office/drawing/2014/main" id="{00000000-0008-0000-0300-0000D5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8" name="TextBox 5077">
          <a:extLst>
            <a:ext uri="{FF2B5EF4-FFF2-40B4-BE49-F238E27FC236}">
              <a16:creationId xmlns:a16="http://schemas.microsoft.com/office/drawing/2014/main" id="{00000000-0008-0000-0300-0000D6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9" name="TextBox 5078">
          <a:extLst>
            <a:ext uri="{FF2B5EF4-FFF2-40B4-BE49-F238E27FC236}">
              <a16:creationId xmlns:a16="http://schemas.microsoft.com/office/drawing/2014/main" id="{00000000-0008-0000-0300-0000D7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0" name="TextBox 5079">
          <a:extLst>
            <a:ext uri="{FF2B5EF4-FFF2-40B4-BE49-F238E27FC236}">
              <a16:creationId xmlns:a16="http://schemas.microsoft.com/office/drawing/2014/main" id="{00000000-0008-0000-0300-0000D8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1" name="TextBox 5080">
          <a:extLst>
            <a:ext uri="{FF2B5EF4-FFF2-40B4-BE49-F238E27FC236}">
              <a16:creationId xmlns:a16="http://schemas.microsoft.com/office/drawing/2014/main" id="{00000000-0008-0000-0300-0000D9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2" name="TextBox 5081">
          <a:extLst>
            <a:ext uri="{FF2B5EF4-FFF2-40B4-BE49-F238E27FC236}">
              <a16:creationId xmlns:a16="http://schemas.microsoft.com/office/drawing/2014/main" id="{00000000-0008-0000-0300-0000DA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3" name="TextBox 5082">
          <a:extLst>
            <a:ext uri="{FF2B5EF4-FFF2-40B4-BE49-F238E27FC236}">
              <a16:creationId xmlns:a16="http://schemas.microsoft.com/office/drawing/2014/main" id="{00000000-0008-0000-0300-0000DB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4" name="TextBox 5083">
          <a:extLst>
            <a:ext uri="{FF2B5EF4-FFF2-40B4-BE49-F238E27FC236}">
              <a16:creationId xmlns:a16="http://schemas.microsoft.com/office/drawing/2014/main" id="{00000000-0008-0000-0300-0000DC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5" name="TextBox 5084">
          <a:extLst>
            <a:ext uri="{FF2B5EF4-FFF2-40B4-BE49-F238E27FC236}">
              <a16:creationId xmlns:a16="http://schemas.microsoft.com/office/drawing/2014/main" id="{00000000-0008-0000-0300-0000DD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6" name="TextBox 5085">
          <a:extLst>
            <a:ext uri="{FF2B5EF4-FFF2-40B4-BE49-F238E27FC236}">
              <a16:creationId xmlns:a16="http://schemas.microsoft.com/office/drawing/2014/main" id="{00000000-0008-0000-0300-0000DE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7" name="TextBox 5086">
          <a:extLst>
            <a:ext uri="{FF2B5EF4-FFF2-40B4-BE49-F238E27FC236}">
              <a16:creationId xmlns:a16="http://schemas.microsoft.com/office/drawing/2014/main" id="{00000000-0008-0000-0300-0000DF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8" name="TextBox 5087">
          <a:extLst>
            <a:ext uri="{FF2B5EF4-FFF2-40B4-BE49-F238E27FC236}">
              <a16:creationId xmlns:a16="http://schemas.microsoft.com/office/drawing/2014/main" id="{00000000-0008-0000-0300-0000E0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9" name="TextBox 5088">
          <a:extLst>
            <a:ext uri="{FF2B5EF4-FFF2-40B4-BE49-F238E27FC236}">
              <a16:creationId xmlns:a16="http://schemas.microsoft.com/office/drawing/2014/main" id="{00000000-0008-0000-0300-0000E1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0" name="TextBox 5089">
          <a:extLst>
            <a:ext uri="{FF2B5EF4-FFF2-40B4-BE49-F238E27FC236}">
              <a16:creationId xmlns:a16="http://schemas.microsoft.com/office/drawing/2014/main" id="{00000000-0008-0000-0300-0000E2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1" name="TextBox 5090">
          <a:extLst>
            <a:ext uri="{FF2B5EF4-FFF2-40B4-BE49-F238E27FC236}">
              <a16:creationId xmlns:a16="http://schemas.microsoft.com/office/drawing/2014/main" id="{00000000-0008-0000-0300-0000E3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2" name="TextBox 5091">
          <a:extLst>
            <a:ext uri="{FF2B5EF4-FFF2-40B4-BE49-F238E27FC236}">
              <a16:creationId xmlns:a16="http://schemas.microsoft.com/office/drawing/2014/main" id="{00000000-0008-0000-0300-0000E4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3" name="TextBox 5092">
          <a:extLst>
            <a:ext uri="{FF2B5EF4-FFF2-40B4-BE49-F238E27FC236}">
              <a16:creationId xmlns:a16="http://schemas.microsoft.com/office/drawing/2014/main" id="{00000000-0008-0000-0300-0000E5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4" name="TextBox 5093">
          <a:extLst>
            <a:ext uri="{FF2B5EF4-FFF2-40B4-BE49-F238E27FC236}">
              <a16:creationId xmlns:a16="http://schemas.microsoft.com/office/drawing/2014/main" id="{00000000-0008-0000-0300-0000E6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5" name="TextBox 5094">
          <a:extLst>
            <a:ext uri="{FF2B5EF4-FFF2-40B4-BE49-F238E27FC236}">
              <a16:creationId xmlns:a16="http://schemas.microsoft.com/office/drawing/2014/main" id="{00000000-0008-0000-0300-0000E7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6" name="TextBox 5095">
          <a:extLst>
            <a:ext uri="{FF2B5EF4-FFF2-40B4-BE49-F238E27FC236}">
              <a16:creationId xmlns:a16="http://schemas.microsoft.com/office/drawing/2014/main" id="{00000000-0008-0000-0300-0000E8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7" name="TextBox 5096">
          <a:extLst>
            <a:ext uri="{FF2B5EF4-FFF2-40B4-BE49-F238E27FC236}">
              <a16:creationId xmlns:a16="http://schemas.microsoft.com/office/drawing/2014/main" id="{00000000-0008-0000-0300-0000E9130000}"/>
            </a:ext>
          </a:extLst>
        </xdr:cNvPr>
        <xdr:cNvSpPr txBox="1"/>
      </xdr:nvSpPr>
      <xdr:spPr>
        <a:xfrm>
          <a:off x="635317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8" name="TextBox 5097">
          <a:extLst>
            <a:ext uri="{FF2B5EF4-FFF2-40B4-BE49-F238E27FC236}">
              <a16:creationId xmlns:a16="http://schemas.microsoft.com/office/drawing/2014/main" id="{00000000-0008-0000-0300-0000EA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9" name="TextBox 5098">
          <a:extLst>
            <a:ext uri="{FF2B5EF4-FFF2-40B4-BE49-F238E27FC236}">
              <a16:creationId xmlns:a16="http://schemas.microsoft.com/office/drawing/2014/main" id="{00000000-0008-0000-0300-0000EB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0" name="TextBox 5099">
          <a:extLst>
            <a:ext uri="{FF2B5EF4-FFF2-40B4-BE49-F238E27FC236}">
              <a16:creationId xmlns:a16="http://schemas.microsoft.com/office/drawing/2014/main" id="{00000000-0008-0000-0300-0000EC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1" name="TextBox 5100">
          <a:extLst>
            <a:ext uri="{FF2B5EF4-FFF2-40B4-BE49-F238E27FC236}">
              <a16:creationId xmlns:a16="http://schemas.microsoft.com/office/drawing/2014/main" id="{00000000-0008-0000-0300-0000ED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2" name="TextBox 5101">
          <a:extLst>
            <a:ext uri="{FF2B5EF4-FFF2-40B4-BE49-F238E27FC236}">
              <a16:creationId xmlns:a16="http://schemas.microsoft.com/office/drawing/2014/main" id="{00000000-0008-0000-0300-0000EE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3" name="TextBox 5102">
          <a:extLst>
            <a:ext uri="{FF2B5EF4-FFF2-40B4-BE49-F238E27FC236}">
              <a16:creationId xmlns:a16="http://schemas.microsoft.com/office/drawing/2014/main" id="{00000000-0008-0000-0300-0000EF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4" name="TextBox 5103">
          <a:extLst>
            <a:ext uri="{FF2B5EF4-FFF2-40B4-BE49-F238E27FC236}">
              <a16:creationId xmlns:a16="http://schemas.microsoft.com/office/drawing/2014/main" id="{00000000-0008-0000-0300-0000F0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5" name="TextBox 5104">
          <a:extLst>
            <a:ext uri="{FF2B5EF4-FFF2-40B4-BE49-F238E27FC236}">
              <a16:creationId xmlns:a16="http://schemas.microsoft.com/office/drawing/2014/main" id="{00000000-0008-0000-0300-0000F1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6" name="TextBox 5105">
          <a:extLst>
            <a:ext uri="{FF2B5EF4-FFF2-40B4-BE49-F238E27FC236}">
              <a16:creationId xmlns:a16="http://schemas.microsoft.com/office/drawing/2014/main" id="{00000000-0008-0000-0300-0000F2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7" name="TextBox 5106">
          <a:extLst>
            <a:ext uri="{FF2B5EF4-FFF2-40B4-BE49-F238E27FC236}">
              <a16:creationId xmlns:a16="http://schemas.microsoft.com/office/drawing/2014/main" id="{00000000-0008-0000-0300-0000F3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8" name="TextBox 5107">
          <a:extLst>
            <a:ext uri="{FF2B5EF4-FFF2-40B4-BE49-F238E27FC236}">
              <a16:creationId xmlns:a16="http://schemas.microsoft.com/office/drawing/2014/main" id="{00000000-0008-0000-0300-0000F4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9" name="TextBox 5108">
          <a:extLst>
            <a:ext uri="{FF2B5EF4-FFF2-40B4-BE49-F238E27FC236}">
              <a16:creationId xmlns:a16="http://schemas.microsoft.com/office/drawing/2014/main" id="{00000000-0008-0000-0300-0000F5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0" name="TextBox 5109">
          <a:extLst>
            <a:ext uri="{FF2B5EF4-FFF2-40B4-BE49-F238E27FC236}">
              <a16:creationId xmlns:a16="http://schemas.microsoft.com/office/drawing/2014/main" id="{00000000-0008-0000-0300-0000F6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1" name="TextBox 5110">
          <a:extLst>
            <a:ext uri="{FF2B5EF4-FFF2-40B4-BE49-F238E27FC236}">
              <a16:creationId xmlns:a16="http://schemas.microsoft.com/office/drawing/2014/main" id="{00000000-0008-0000-0300-0000F7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2" name="TextBox 5111">
          <a:extLst>
            <a:ext uri="{FF2B5EF4-FFF2-40B4-BE49-F238E27FC236}">
              <a16:creationId xmlns:a16="http://schemas.microsoft.com/office/drawing/2014/main" id="{00000000-0008-0000-0300-0000F8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3" name="TextBox 5112">
          <a:extLst>
            <a:ext uri="{FF2B5EF4-FFF2-40B4-BE49-F238E27FC236}">
              <a16:creationId xmlns:a16="http://schemas.microsoft.com/office/drawing/2014/main" id="{00000000-0008-0000-0300-0000F9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4" name="TextBox 5113">
          <a:extLst>
            <a:ext uri="{FF2B5EF4-FFF2-40B4-BE49-F238E27FC236}">
              <a16:creationId xmlns:a16="http://schemas.microsoft.com/office/drawing/2014/main" id="{00000000-0008-0000-0300-0000FA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5" name="TextBox 5114">
          <a:extLst>
            <a:ext uri="{FF2B5EF4-FFF2-40B4-BE49-F238E27FC236}">
              <a16:creationId xmlns:a16="http://schemas.microsoft.com/office/drawing/2014/main" id="{00000000-0008-0000-0300-0000FB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6" name="TextBox 5115">
          <a:extLst>
            <a:ext uri="{FF2B5EF4-FFF2-40B4-BE49-F238E27FC236}">
              <a16:creationId xmlns:a16="http://schemas.microsoft.com/office/drawing/2014/main" id="{00000000-0008-0000-0300-0000FC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7" name="TextBox 5116">
          <a:extLst>
            <a:ext uri="{FF2B5EF4-FFF2-40B4-BE49-F238E27FC236}">
              <a16:creationId xmlns:a16="http://schemas.microsoft.com/office/drawing/2014/main" id="{00000000-0008-0000-0300-0000FD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8" name="TextBox 5117">
          <a:extLst>
            <a:ext uri="{FF2B5EF4-FFF2-40B4-BE49-F238E27FC236}">
              <a16:creationId xmlns:a16="http://schemas.microsoft.com/office/drawing/2014/main" id="{00000000-0008-0000-0300-0000FE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9" name="TextBox 5118">
          <a:extLst>
            <a:ext uri="{FF2B5EF4-FFF2-40B4-BE49-F238E27FC236}">
              <a16:creationId xmlns:a16="http://schemas.microsoft.com/office/drawing/2014/main" id="{00000000-0008-0000-0300-0000FF13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0" name="TextBox 5119">
          <a:extLst>
            <a:ext uri="{FF2B5EF4-FFF2-40B4-BE49-F238E27FC236}">
              <a16:creationId xmlns:a16="http://schemas.microsoft.com/office/drawing/2014/main" id="{00000000-0008-0000-0300-000000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1" name="TextBox 5120">
          <a:extLst>
            <a:ext uri="{FF2B5EF4-FFF2-40B4-BE49-F238E27FC236}">
              <a16:creationId xmlns:a16="http://schemas.microsoft.com/office/drawing/2014/main" id="{00000000-0008-0000-0300-000001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2" name="TextBox 5121">
          <a:extLst>
            <a:ext uri="{FF2B5EF4-FFF2-40B4-BE49-F238E27FC236}">
              <a16:creationId xmlns:a16="http://schemas.microsoft.com/office/drawing/2014/main" id="{00000000-0008-0000-0300-000002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3" name="TextBox 5122">
          <a:extLst>
            <a:ext uri="{FF2B5EF4-FFF2-40B4-BE49-F238E27FC236}">
              <a16:creationId xmlns:a16="http://schemas.microsoft.com/office/drawing/2014/main" id="{00000000-0008-0000-0300-000003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4" name="TextBox 5123">
          <a:extLst>
            <a:ext uri="{FF2B5EF4-FFF2-40B4-BE49-F238E27FC236}">
              <a16:creationId xmlns:a16="http://schemas.microsoft.com/office/drawing/2014/main" id="{00000000-0008-0000-0300-000004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5" name="TextBox 5124">
          <a:extLst>
            <a:ext uri="{FF2B5EF4-FFF2-40B4-BE49-F238E27FC236}">
              <a16:creationId xmlns:a16="http://schemas.microsoft.com/office/drawing/2014/main" id="{00000000-0008-0000-0300-000005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6" name="TextBox 5125">
          <a:extLst>
            <a:ext uri="{FF2B5EF4-FFF2-40B4-BE49-F238E27FC236}">
              <a16:creationId xmlns:a16="http://schemas.microsoft.com/office/drawing/2014/main" id="{00000000-0008-0000-0300-000006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7" name="TextBox 5126">
          <a:extLst>
            <a:ext uri="{FF2B5EF4-FFF2-40B4-BE49-F238E27FC236}">
              <a16:creationId xmlns:a16="http://schemas.microsoft.com/office/drawing/2014/main" id="{00000000-0008-0000-0300-000007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8" name="TextBox 5127">
          <a:extLst>
            <a:ext uri="{FF2B5EF4-FFF2-40B4-BE49-F238E27FC236}">
              <a16:creationId xmlns:a16="http://schemas.microsoft.com/office/drawing/2014/main" id="{00000000-0008-0000-0300-000008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9" name="TextBox 5128">
          <a:extLst>
            <a:ext uri="{FF2B5EF4-FFF2-40B4-BE49-F238E27FC236}">
              <a16:creationId xmlns:a16="http://schemas.microsoft.com/office/drawing/2014/main" id="{00000000-0008-0000-0300-000009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0" name="TextBox 5129">
          <a:extLst>
            <a:ext uri="{FF2B5EF4-FFF2-40B4-BE49-F238E27FC236}">
              <a16:creationId xmlns:a16="http://schemas.microsoft.com/office/drawing/2014/main" id="{00000000-0008-0000-0300-00000A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1" name="TextBox 5130">
          <a:extLst>
            <a:ext uri="{FF2B5EF4-FFF2-40B4-BE49-F238E27FC236}">
              <a16:creationId xmlns:a16="http://schemas.microsoft.com/office/drawing/2014/main" id="{00000000-0008-0000-0300-00000B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2" name="TextBox 5131">
          <a:extLst>
            <a:ext uri="{FF2B5EF4-FFF2-40B4-BE49-F238E27FC236}">
              <a16:creationId xmlns:a16="http://schemas.microsoft.com/office/drawing/2014/main" id="{00000000-0008-0000-0300-00000C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3" name="TextBox 5132">
          <a:extLst>
            <a:ext uri="{FF2B5EF4-FFF2-40B4-BE49-F238E27FC236}">
              <a16:creationId xmlns:a16="http://schemas.microsoft.com/office/drawing/2014/main" id="{00000000-0008-0000-0300-00000D140000}"/>
            </a:ext>
          </a:extLst>
        </xdr:cNvPr>
        <xdr:cNvSpPr txBox="1"/>
      </xdr:nvSpPr>
      <xdr:spPr>
        <a:xfrm>
          <a:off x="6353175" y="6063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4" name="TextBox 5133">
          <a:extLst>
            <a:ext uri="{FF2B5EF4-FFF2-40B4-BE49-F238E27FC236}">
              <a16:creationId xmlns:a16="http://schemas.microsoft.com/office/drawing/2014/main" id="{00000000-0008-0000-0300-00000E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5" name="TextBox 5134">
          <a:extLst>
            <a:ext uri="{FF2B5EF4-FFF2-40B4-BE49-F238E27FC236}">
              <a16:creationId xmlns:a16="http://schemas.microsoft.com/office/drawing/2014/main" id="{00000000-0008-0000-0300-00000F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6" name="TextBox 5135">
          <a:extLst>
            <a:ext uri="{FF2B5EF4-FFF2-40B4-BE49-F238E27FC236}">
              <a16:creationId xmlns:a16="http://schemas.microsoft.com/office/drawing/2014/main" id="{00000000-0008-0000-0300-000010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7" name="TextBox 5136">
          <a:extLst>
            <a:ext uri="{FF2B5EF4-FFF2-40B4-BE49-F238E27FC236}">
              <a16:creationId xmlns:a16="http://schemas.microsoft.com/office/drawing/2014/main" id="{00000000-0008-0000-0300-000011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8" name="TextBox 5137">
          <a:extLst>
            <a:ext uri="{FF2B5EF4-FFF2-40B4-BE49-F238E27FC236}">
              <a16:creationId xmlns:a16="http://schemas.microsoft.com/office/drawing/2014/main" id="{00000000-0008-0000-0300-000012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9" name="TextBox 5138">
          <a:extLst>
            <a:ext uri="{FF2B5EF4-FFF2-40B4-BE49-F238E27FC236}">
              <a16:creationId xmlns:a16="http://schemas.microsoft.com/office/drawing/2014/main" id="{00000000-0008-0000-0300-000013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0" name="TextBox 5139">
          <a:extLst>
            <a:ext uri="{FF2B5EF4-FFF2-40B4-BE49-F238E27FC236}">
              <a16:creationId xmlns:a16="http://schemas.microsoft.com/office/drawing/2014/main" id="{00000000-0008-0000-0300-000014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1" name="TextBox 5140">
          <a:extLst>
            <a:ext uri="{FF2B5EF4-FFF2-40B4-BE49-F238E27FC236}">
              <a16:creationId xmlns:a16="http://schemas.microsoft.com/office/drawing/2014/main" id="{00000000-0008-0000-0300-000015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2" name="TextBox 5141">
          <a:extLst>
            <a:ext uri="{FF2B5EF4-FFF2-40B4-BE49-F238E27FC236}">
              <a16:creationId xmlns:a16="http://schemas.microsoft.com/office/drawing/2014/main" id="{00000000-0008-0000-0300-000016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3" name="TextBox 5142">
          <a:extLst>
            <a:ext uri="{FF2B5EF4-FFF2-40B4-BE49-F238E27FC236}">
              <a16:creationId xmlns:a16="http://schemas.microsoft.com/office/drawing/2014/main" id="{00000000-0008-0000-0300-000017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4" name="TextBox 5143">
          <a:extLst>
            <a:ext uri="{FF2B5EF4-FFF2-40B4-BE49-F238E27FC236}">
              <a16:creationId xmlns:a16="http://schemas.microsoft.com/office/drawing/2014/main" id="{00000000-0008-0000-0300-000018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5" name="TextBox 5144">
          <a:extLst>
            <a:ext uri="{FF2B5EF4-FFF2-40B4-BE49-F238E27FC236}">
              <a16:creationId xmlns:a16="http://schemas.microsoft.com/office/drawing/2014/main" id="{00000000-0008-0000-0300-000019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6" name="TextBox 5145">
          <a:extLst>
            <a:ext uri="{FF2B5EF4-FFF2-40B4-BE49-F238E27FC236}">
              <a16:creationId xmlns:a16="http://schemas.microsoft.com/office/drawing/2014/main" id="{00000000-0008-0000-0300-00001A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7" name="TextBox 5146">
          <a:extLst>
            <a:ext uri="{FF2B5EF4-FFF2-40B4-BE49-F238E27FC236}">
              <a16:creationId xmlns:a16="http://schemas.microsoft.com/office/drawing/2014/main" id="{00000000-0008-0000-0300-00001B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8" name="TextBox 5147">
          <a:extLst>
            <a:ext uri="{FF2B5EF4-FFF2-40B4-BE49-F238E27FC236}">
              <a16:creationId xmlns:a16="http://schemas.microsoft.com/office/drawing/2014/main" id="{00000000-0008-0000-0300-00001C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9" name="TextBox 5148">
          <a:extLst>
            <a:ext uri="{FF2B5EF4-FFF2-40B4-BE49-F238E27FC236}">
              <a16:creationId xmlns:a16="http://schemas.microsoft.com/office/drawing/2014/main" id="{00000000-0008-0000-0300-00001D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0" name="TextBox 5149">
          <a:extLst>
            <a:ext uri="{FF2B5EF4-FFF2-40B4-BE49-F238E27FC236}">
              <a16:creationId xmlns:a16="http://schemas.microsoft.com/office/drawing/2014/main" id="{00000000-0008-0000-0300-00001E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1" name="TextBox 5150">
          <a:extLst>
            <a:ext uri="{FF2B5EF4-FFF2-40B4-BE49-F238E27FC236}">
              <a16:creationId xmlns:a16="http://schemas.microsoft.com/office/drawing/2014/main" id="{00000000-0008-0000-0300-00001F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2" name="TextBox 5151">
          <a:extLst>
            <a:ext uri="{FF2B5EF4-FFF2-40B4-BE49-F238E27FC236}">
              <a16:creationId xmlns:a16="http://schemas.microsoft.com/office/drawing/2014/main" id="{00000000-0008-0000-0300-000020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3" name="TextBox 5152">
          <a:extLst>
            <a:ext uri="{FF2B5EF4-FFF2-40B4-BE49-F238E27FC236}">
              <a16:creationId xmlns:a16="http://schemas.microsoft.com/office/drawing/2014/main" id="{00000000-0008-0000-0300-000021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4" name="TextBox 5153">
          <a:extLst>
            <a:ext uri="{FF2B5EF4-FFF2-40B4-BE49-F238E27FC236}">
              <a16:creationId xmlns:a16="http://schemas.microsoft.com/office/drawing/2014/main" id="{00000000-0008-0000-0300-000022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5" name="TextBox 5154">
          <a:extLst>
            <a:ext uri="{FF2B5EF4-FFF2-40B4-BE49-F238E27FC236}">
              <a16:creationId xmlns:a16="http://schemas.microsoft.com/office/drawing/2014/main" id="{00000000-0008-0000-0300-000023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6" name="TextBox 5155">
          <a:extLst>
            <a:ext uri="{FF2B5EF4-FFF2-40B4-BE49-F238E27FC236}">
              <a16:creationId xmlns:a16="http://schemas.microsoft.com/office/drawing/2014/main" id="{00000000-0008-0000-0300-000024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7" name="TextBox 5156">
          <a:extLst>
            <a:ext uri="{FF2B5EF4-FFF2-40B4-BE49-F238E27FC236}">
              <a16:creationId xmlns:a16="http://schemas.microsoft.com/office/drawing/2014/main" id="{00000000-0008-0000-0300-000025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8" name="TextBox 5157">
          <a:extLst>
            <a:ext uri="{FF2B5EF4-FFF2-40B4-BE49-F238E27FC236}">
              <a16:creationId xmlns:a16="http://schemas.microsoft.com/office/drawing/2014/main" id="{00000000-0008-0000-0300-000026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9" name="TextBox 5158">
          <a:extLst>
            <a:ext uri="{FF2B5EF4-FFF2-40B4-BE49-F238E27FC236}">
              <a16:creationId xmlns:a16="http://schemas.microsoft.com/office/drawing/2014/main" id="{00000000-0008-0000-0300-000027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0" name="TextBox 5159">
          <a:extLst>
            <a:ext uri="{FF2B5EF4-FFF2-40B4-BE49-F238E27FC236}">
              <a16:creationId xmlns:a16="http://schemas.microsoft.com/office/drawing/2014/main" id="{00000000-0008-0000-0300-000028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1" name="TextBox 5160">
          <a:extLst>
            <a:ext uri="{FF2B5EF4-FFF2-40B4-BE49-F238E27FC236}">
              <a16:creationId xmlns:a16="http://schemas.microsoft.com/office/drawing/2014/main" id="{00000000-0008-0000-0300-000029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2" name="TextBox 5161">
          <a:extLst>
            <a:ext uri="{FF2B5EF4-FFF2-40B4-BE49-F238E27FC236}">
              <a16:creationId xmlns:a16="http://schemas.microsoft.com/office/drawing/2014/main" id="{00000000-0008-0000-0300-00002A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3" name="TextBox 5162">
          <a:extLst>
            <a:ext uri="{FF2B5EF4-FFF2-40B4-BE49-F238E27FC236}">
              <a16:creationId xmlns:a16="http://schemas.microsoft.com/office/drawing/2014/main" id="{00000000-0008-0000-0300-00002B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4" name="TextBox 5163">
          <a:extLst>
            <a:ext uri="{FF2B5EF4-FFF2-40B4-BE49-F238E27FC236}">
              <a16:creationId xmlns:a16="http://schemas.microsoft.com/office/drawing/2014/main" id="{00000000-0008-0000-0300-00002C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5" name="TextBox 5164">
          <a:extLst>
            <a:ext uri="{FF2B5EF4-FFF2-40B4-BE49-F238E27FC236}">
              <a16:creationId xmlns:a16="http://schemas.microsoft.com/office/drawing/2014/main" id="{00000000-0008-0000-0300-00002D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6" name="TextBox 5165">
          <a:extLst>
            <a:ext uri="{FF2B5EF4-FFF2-40B4-BE49-F238E27FC236}">
              <a16:creationId xmlns:a16="http://schemas.microsoft.com/office/drawing/2014/main" id="{00000000-0008-0000-0300-00002E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7" name="TextBox 5166">
          <a:extLst>
            <a:ext uri="{FF2B5EF4-FFF2-40B4-BE49-F238E27FC236}">
              <a16:creationId xmlns:a16="http://schemas.microsoft.com/office/drawing/2014/main" id="{00000000-0008-0000-0300-00002F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8" name="TextBox 5167">
          <a:extLst>
            <a:ext uri="{FF2B5EF4-FFF2-40B4-BE49-F238E27FC236}">
              <a16:creationId xmlns:a16="http://schemas.microsoft.com/office/drawing/2014/main" id="{00000000-0008-0000-0300-000030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9" name="TextBox 5168">
          <a:extLst>
            <a:ext uri="{FF2B5EF4-FFF2-40B4-BE49-F238E27FC236}">
              <a16:creationId xmlns:a16="http://schemas.microsoft.com/office/drawing/2014/main" id="{00000000-0008-0000-0300-000031140000}"/>
            </a:ext>
          </a:extLst>
        </xdr:cNvPr>
        <xdr:cNvSpPr txBox="1"/>
      </xdr:nvSpPr>
      <xdr:spPr>
        <a:xfrm>
          <a:off x="6353175" y="608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0" name="TextBox 5169">
          <a:extLst>
            <a:ext uri="{FF2B5EF4-FFF2-40B4-BE49-F238E27FC236}">
              <a16:creationId xmlns:a16="http://schemas.microsoft.com/office/drawing/2014/main" id="{00000000-0008-0000-0300-000032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1" name="TextBox 5170">
          <a:extLst>
            <a:ext uri="{FF2B5EF4-FFF2-40B4-BE49-F238E27FC236}">
              <a16:creationId xmlns:a16="http://schemas.microsoft.com/office/drawing/2014/main" id="{00000000-0008-0000-0300-000033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2" name="TextBox 5171">
          <a:extLst>
            <a:ext uri="{FF2B5EF4-FFF2-40B4-BE49-F238E27FC236}">
              <a16:creationId xmlns:a16="http://schemas.microsoft.com/office/drawing/2014/main" id="{00000000-0008-0000-0300-000034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3" name="TextBox 5172">
          <a:extLst>
            <a:ext uri="{FF2B5EF4-FFF2-40B4-BE49-F238E27FC236}">
              <a16:creationId xmlns:a16="http://schemas.microsoft.com/office/drawing/2014/main" id="{00000000-0008-0000-0300-000035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4" name="TextBox 5173">
          <a:extLst>
            <a:ext uri="{FF2B5EF4-FFF2-40B4-BE49-F238E27FC236}">
              <a16:creationId xmlns:a16="http://schemas.microsoft.com/office/drawing/2014/main" id="{00000000-0008-0000-0300-000036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5" name="TextBox 5174">
          <a:extLst>
            <a:ext uri="{FF2B5EF4-FFF2-40B4-BE49-F238E27FC236}">
              <a16:creationId xmlns:a16="http://schemas.microsoft.com/office/drawing/2014/main" id="{00000000-0008-0000-0300-000037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6" name="TextBox 5175">
          <a:extLst>
            <a:ext uri="{FF2B5EF4-FFF2-40B4-BE49-F238E27FC236}">
              <a16:creationId xmlns:a16="http://schemas.microsoft.com/office/drawing/2014/main" id="{00000000-0008-0000-0300-000038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7" name="TextBox 5176">
          <a:extLst>
            <a:ext uri="{FF2B5EF4-FFF2-40B4-BE49-F238E27FC236}">
              <a16:creationId xmlns:a16="http://schemas.microsoft.com/office/drawing/2014/main" id="{00000000-0008-0000-0300-000039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8" name="TextBox 5177">
          <a:extLst>
            <a:ext uri="{FF2B5EF4-FFF2-40B4-BE49-F238E27FC236}">
              <a16:creationId xmlns:a16="http://schemas.microsoft.com/office/drawing/2014/main" id="{00000000-0008-0000-0300-00003A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9" name="TextBox 5178">
          <a:extLst>
            <a:ext uri="{FF2B5EF4-FFF2-40B4-BE49-F238E27FC236}">
              <a16:creationId xmlns:a16="http://schemas.microsoft.com/office/drawing/2014/main" id="{00000000-0008-0000-0300-00003B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0" name="TextBox 5179">
          <a:extLst>
            <a:ext uri="{FF2B5EF4-FFF2-40B4-BE49-F238E27FC236}">
              <a16:creationId xmlns:a16="http://schemas.microsoft.com/office/drawing/2014/main" id="{00000000-0008-0000-0300-00003C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1" name="TextBox 5180">
          <a:extLst>
            <a:ext uri="{FF2B5EF4-FFF2-40B4-BE49-F238E27FC236}">
              <a16:creationId xmlns:a16="http://schemas.microsoft.com/office/drawing/2014/main" id="{00000000-0008-0000-0300-00003D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2" name="TextBox 5181">
          <a:extLst>
            <a:ext uri="{FF2B5EF4-FFF2-40B4-BE49-F238E27FC236}">
              <a16:creationId xmlns:a16="http://schemas.microsoft.com/office/drawing/2014/main" id="{00000000-0008-0000-0300-00003E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3" name="TextBox 5182">
          <a:extLst>
            <a:ext uri="{FF2B5EF4-FFF2-40B4-BE49-F238E27FC236}">
              <a16:creationId xmlns:a16="http://schemas.microsoft.com/office/drawing/2014/main" id="{00000000-0008-0000-0300-00003F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4" name="TextBox 5183">
          <a:extLst>
            <a:ext uri="{FF2B5EF4-FFF2-40B4-BE49-F238E27FC236}">
              <a16:creationId xmlns:a16="http://schemas.microsoft.com/office/drawing/2014/main" id="{00000000-0008-0000-0300-000040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5" name="TextBox 5184">
          <a:extLst>
            <a:ext uri="{FF2B5EF4-FFF2-40B4-BE49-F238E27FC236}">
              <a16:creationId xmlns:a16="http://schemas.microsoft.com/office/drawing/2014/main" id="{00000000-0008-0000-0300-000041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6" name="TextBox 5185">
          <a:extLst>
            <a:ext uri="{FF2B5EF4-FFF2-40B4-BE49-F238E27FC236}">
              <a16:creationId xmlns:a16="http://schemas.microsoft.com/office/drawing/2014/main" id="{00000000-0008-0000-0300-000042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7" name="TextBox 5186">
          <a:extLst>
            <a:ext uri="{FF2B5EF4-FFF2-40B4-BE49-F238E27FC236}">
              <a16:creationId xmlns:a16="http://schemas.microsoft.com/office/drawing/2014/main" id="{00000000-0008-0000-0300-000043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8" name="TextBox 5187">
          <a:extLst>
            <a:ext uri="{FF2B5EF4-FFF2-40B4-BE49-F238E27FC236}">
              <a16:creationId xmlns:a16="http://schemas.microsoft.com/office/drawing/2014/main" id="{00000000-0008-0000-0300-000044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9" name="TextBox 5188">
          <a:extLst>
            <a:ext uri="{FF2B5EF4-FFF2-40B4-BE49-F238E27FC236}">
              <a16:creationId xmlns:a16="http://schemas.microsoft.com/office/drawing/2014/main" id="{00000000-0008-0000-0300-000045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0" name="TextBox 5189">
          <a:extLst>
            <a:ext uri="{FF2B5EF4-FFF2-40B4-BE49-F238E27FC236}">
              <a16:creationId xmlns:a16="http://schemas.microsoft.com/office/drawing/2014/main" id="{00000000-0008-0000-0300-000046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1" name="TextBox 5190">
          <a:extLst>
            <a:ext uri="{FF2B5EF4-FFF2-40B4-BE49-F238E27FC236}">
              <a16:creationId xmlns:a16="http://schemas.microsoft.com/office/drawing/2014/main" id="{00000000-0008-0000-0300-000047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2" name="TextBox 5191">
          <a:extLst>
            <a:ext uri="{FF2B5EF4-FFF2-40B4-BE49-F238E27FC236}">
              <a16:creationId xmlns:a16="http://schemas.microsoft.com/office/drawing/2014/main" id="{00000000-0008-0000-0300-000048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3" name="TextBox 5192">
          <a:extLst>
            <a:ext uri="{FF2B5EF4-FFF2-40B4-BE49-F238E27FC236}">
              <a16:creationId xmlns:a16="http://schemas.microsoft.com/office/drawing/2014/main" id="{00000000-0008-0000-0300-000049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4" name="TextBox 5193">
          <a:extLst>
            <a:ext uri="{FF2B5EF4-FFF2-40B4-BE49-F238E27FC236}">
              <a16:creationId xmlns:a16="http://schemas.microsoft.com/office/drawing/2014/main" id="{00000000-0008-0000-0300-00004A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5" name="TextBox 5194">
          <a:extLst>
            <a:ext uri="{FF2B5EF4-FFF2-40B4-BE49-F238E27FC236}">
              <a16:creationId xmlns:a16="http://schemas.microsoft.com/office/drawing/2014/main" id="{00000000-0008-0000-0300-00004B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6" name="TextBox 5195">
          <a:extLst>
            <a:ext uri="{FF2B5EF4-FFF2-40B4-BE49-F238E27FC236}">
              <a16:creationId xmlns:a16="http://schemas.microsoft.com/office/drawing/2014/main" id="{00000000-0008-0000-0300-00004C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7" name="TextBox 5196">
          <a:extLst>
            <a:ext uri="{FF2B5EF4-FFF2-40B4-BE49-F238E27FC236}">
              <a16:creationId xmlns:a16="http://schemas.microsoft.com/office/drawing/2014/main" id="{00000000-0008-0000-0300-00004D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8" name="TextBox 5197">
          <a:extLst>
            <a:ext uri="{FF2B5EF4-FFF2-40B4-BE49-F238E27FC236}">
              <a16:creationId xmlns:a16="http://schemas.microsoft.com/office/drawing/2014/main" id="{00000000-0008-0000-0300-00004E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9" name="TextBox 5198">
          <a:extLst>
            <a:ext uri="{FF2B5EF4-FFF2-40B4-BE49-F238E27FC236}">
              <a16:creationId xmlns:a16="http://schemas.microsoft.com/office/drawing/2014/main" id="{00000000-0008-0000-0300-00004F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0" name="TextBox 5199">
          <a:extLst>
            <a:ext uri="{FF2B5EF4-FFF2-40B4-BE49-F238E27FC236}">
              <a16:creationId xmlns:a16="http://schemas.microsoft.com/office/drawing/2014/main" id="{00000000-0008-0000-0300-000050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1" name="TextBox 5200">
          <a:extLst>
            <a:ext uri="{FF2B5EF4-FFF2-40B4-BE49-F238E27FC236}">
              <a16:creationId xmlns:a16="http://schemas.microsoft.com/office/drawing/2014/main" id="{00000000-0008-0000-0300-000051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2" name="TextBox 5201">
          <a:extLst>
            <a:ext uri="{FF2B5EF4-FFF2-40B4-BE49-F238E27FC236}">
              <a16:creationId xmlns:a16="http://schemas.microsoft.com/office/drawing/2014/main" id="{00000000-0008-0000-0300-000052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3" name="TextBox 5202">
          <a:extLst>
            <a:ext uri="{FF2B5EF4-FFF2-40B4-BE49-F238E27FC236}">
              <a16:creationId xmlns:a16="http://schemas.microsoft.com/office/drawing/2014/main" id="{00000000-0008-0000-0300-000053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4" name="TextBox 5203">
          <a:extLst>
            <a:ext uri="{FF2B5EF4-FFF2-40B4-BE49-F238E27FC236}">
              <a16:creationId xmlns:a16="http://schemas.microsoft.com/office/drawing/2014/main" id="{00000000-0008-0000-0300-000054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5" name="TextBox 5204">
          <a:extLst>
            <a:ext uri="{FF2B5EF4-FFF2-40B4-BE49-F238E27FC236}">
              <a16:creationId xmlns:a16="http://schemas.microsoft.com/office/drawing/2014/main" id="{00000000-0008-0000-0300-000055140000}"/>
            </a:ext>
          </a:extLst>
        </xdr:cNvPr>
        <xdr:cNvSpPr txBox="1"/>
      </xdr:nvSpPr>
      <xdr:spPr>
        <a:xfrm>
          <a:off x="6353175"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6" name="TextBox 5205">
          <a:extLst>
            <a:ext uri="{FF2B5EF4-FFF2-40B4-BE49-F238E27FC236}">
              <a16:creationId xmlns:a16="http://schemas.microsoft.com/office/drawing/2014/main" id="{00000000-0008-0000-0300-000056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7" name="TextBox 5206">
          <a:extLst>
            <a:ext uri="{FF2B5EF4-FFF2-40B4-BE49-F238E27FC236}">
              <a16:creationId xmlns:a16="http://schemas.microsoft.com/office/drawing/2014/main" id="{00000000-0008-0000-0300-000057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8" name="TextBox 5207">
          <a:extLst>
            <a:ext uri="{FF2B5EF4-FFF2-40B4-BE49-F238E27FC236}">
              <a16:creationId xmlns:a16="http://schemas.microsoft.com/office/drawing/2014/main" id="{00000000-0008-0000-0300-000058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9" name="TextBox 5208">
          <a:extLst>
            <a:ext uri="{FF2B5EF4-FFF2-40B4-BE49-F238E27FC236}">
              <a16:creationId xmlns:a16="http://schemas.microsoft.com/office/drawing/2014/main" id="{00000000-0008-0000-0300-000059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0" name="TextBox 5209">
          <a:extLst>
            <a:ext uri="{FF2B5EF4-FFF2-40B4-BE49-F238E27FC236}">
              <a16:creationId xmlns:a16="http://schemas.microsoft.com/office/drawing/2014/main" id="{00000000-0008-0000-0300-00005A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1" name="TextBox 5210">
          <a:extLst>
            <a:ext uri="{FF2B5EF4-FFF2-40B4-BE49-F238E27FC236}">
              <a16:creationId xmlns:a16="http://schemas.microsoft.com/office/drawing/2014/main" id="{00000000-0008-0000-0300-00005B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2" name="TextBox 5211">
          <a:extLst>
            <a:ext uri="{FF2B5EF4-FFF2-40B4-BE49-F238E27FC236}">
              <a16:creationId xmlns:a16="http://schemas.microsoft.com/office/drawing/2014/main" id="{00000000-0008-0000-0300-00005C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3" name="TextBox 5212">
          <a:extLst>
            <a:ext uri="{FF2B5EF4-FFF2-40B4-BE49-F238E27FC236}">
              <a16:creationId xmlns:a16="http://schemas.microsoft.com/office/drawing/2014/main" id="{00000000-0008-0000-0300-00005D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4" name="TextBox 5213">
          <a:extLst>
            <a:ext uri="{FF2B5EF4-FFF2-40B4-BE49-F238E27FC236}">
              <a16:creationId xmlns:a16="http://schemas.microsoft.com/office/drawing/2014/main" id="{00000000-0008-0000-0300-00005E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5" name="TextBox 5214">
          <a:extLst>
            <a:ext uri="{FF2B5EF4-FFF2-40B4-BE49-F238E27FC236}">
              <a16:creationId xmlns:a16="http://schemas.microsoft.com/office/drawing/2014/main" id="{00000000-0008-0000-0300-00005F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6" name="TextBox 5215">
          <a:extLst>
            <a:ext uri="{FF2B5EF4-FFF2-40B4-BE49-F238E27FC236}">
              <a16:creationId xmlns:a16="http://schemas.microsoft.com/office/drawing/2014/main" id="{00000000-0008-0000-0300-000060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7" name="TextBox 5216">
          <a:extLst>
            <a:ext uri="{FF2B5EF4-FFF2-40B4-BE49-F238E27FC236}">
              <a16:creationId xmlns:a16="http://schemas.microsoft.com/office/drawing/2014/main" id="{00000000-0008-0000-0300-000061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8" name="TextBox 5217">
          <a:extLst>
            <a:ext uri="{FF2B5EF4-FFF2-40B4-BE49-F238E27FC236}">
              <a16:creationId xmlns:a16="http://schemas.microsoft.com/office/drawing/2014/main" id="{00000000-0008-0000-0300-000062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9" name="TextBox 5218">
          <a:extLst>
            <a:ext uri="{FF2B5EF4-FFF2-40B4-BE49-F238E27FC236}">
              <a16:creationId xmlns:a16="http://schemas.microsoft.com/office/drawing/2014/main" id="{00000000-0008-0000-0300-000063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0" name="TextBox 5219">
          <a:extLst>
            <a:ext uri="{FF2B5EF4-FFF2-40B4-BE49-F238E27FC236}">
              <a16:creationId xmlns:a16="http://schemas.microsoft.com/office/drawing/2014/main" id="{00000000-0008-0000-0300-000064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1" name="TextBox 5220">
          <a:extLst>
            <a:ext uri="{FF2B5EF4-FFF2-40B4-BE49-F238E27FC236}">
              <a16:creationId xmlns:a16="http://schemas.microsoft.com/office/drawing/2014/main" id="{00000000-0008-0000-0300-000065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2" name="TextBox 5221">
          <a:extLst>
            <a:ext uri="{FF2B5EF4-FFF2-40B4-BE49-F238E27FC236}">
              <a16:creationId xmlns:a16="http://schemas.microsoft.com/office/drawing/2014/main" id="{00000000-0008-0000-0300-000066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3" name="TextBox 5222">
          <a:extLst>
            <a:ext uri="{FF2B5EF4-FFF2-40B4-BE49-F238E27FC236}">
              <a16:creationId xmlns:a16="http://schemas.microsoft.com/office/drawing/2014/main" id="{00000000-0008-0000-0300-000067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4" name="TextBox 5223">
          <a:extLst>
            <a:ext uri="{FF2B5EF4-FFF2-40B4-BE49-F238E27FC236}">
              <a16:creationId xmlns:a16="http://schemas.microsoft.com/office/drawing/2014/main" id="{00000000-0008-0000-0300-000068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5" name="TextBox 5224">
          <a:extLst>
            <a:ext uri="{FF2B5EF4-FFF2-40B4-BE49-F238E27FC236}">
              <a16:creationId xmlns:a16="http://schemas.microsoft.com/office/drawing/2014/main" id="{00000000-0008-0000-0300-000069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6" name="TextBox 5225">
          <a:extLst>
            <a:ext uri="{FF2B5EF4-FFF2-40B4-BE49-F238E27FC236}">
              <a16:creationId xmlns:a16="http://schemas.microsoft.com/office/drawing/2014/main" id="{00000000-0008-0000-0300-00006A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7" name="TextBox 5226">
          <a:extLst>
            <a:ext uri="{FF2B5EF4-FFF2-40B4-BE49-F238E27FC236}">
              <a16:creationId xmlns:a16="http://schemas.microsoft.com/office/drawing/2014/main" id="{00000000-0008-0000-0300-00006B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8" name="TextBox 5227">
          <a:extLst>
            <a:ext uri="{FF2B5EF4-FFF2-40B4-BE49-F238E27FC236}">
              <a16:creationId xmlns:a16="http://schemas.microsoft.com/office/drawing/2014/main" id="{00000000-0008-0000-0300-00006C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9" name="TextBox 5228">
          <a:extLst>
            <a:ext uri="{FF2B5EF4-FFF2-40B4-BE49-F238E27FC236}">
              <a16:creationId xmlns:a16="http://schemas.microsoft.com/office/drawing/2014/main" id="{00000000-0008-0000-0300-00006D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0" name="TextBox 5229">
          <a:extLst>
            <a:ext uri="{FF2B5EF4-FFF2-40B4-BE49-F238E27FC236}">
              <a16:creationId xmlns:a16="http://schemas.microsoft.com/office/drawing/2014/main" id="{00000000-0008-0000-0300-00006E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1" name="TextBox 5230">
          <a:extLst>
            <a:ext uri="{FF2B5EF4-FFF2-40B4-BE49-F238E27FC236}">
              <a16:creationId xmlns:a16="http://schemas.microsoft.com/office/drawing/2014/main" id="{00000000-0008-0000-0300-00006F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2" name="TextBox 5231">
          <a:extLst>
            <a:ext uri="{FF2B5EF4-FFF2-40B4-BE49-F238E27FC236}">
              <a16:creationId xmlns:a16="http://schemas.microsoft.com/office/drawing/2014/main" id="{00000000-0008-0000-0300-000070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3" name="TextBox 5232">
          <a:extLst>
            <a:ext uri="{FF2B5EF4-FFF2-40B4-BE49-F238E27FC236}">
              <a16:creationId xmlns:a16="http://schemas.microsoft.com/office/drawing/2014/main" id="{00000000-0008-0000-0300-000071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4" name="TextBox 5233">
          <a:extLst>
            <a:ext uri="{FF2B5EF4-FFF2-40B4-BE49-F238E27FC236}">
              <a16:creationId xmlns:a16="http://schemas.microsoft.com/office/drawing/2014/main" id="{00000000-0008-0000-0300-000072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5" name="TextBox 5234">
          <a:extLst>
            <a:ext uri="{FF2B5EF4-FFF2-40B4-BE49-F238E27FC236}">
              <a16:creationId xmlns:a16="http://schemas.microsoft.com/office/drawing/2014/main" id="{00000000-0008-0000-0300-000073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6" name="TextBox 5235">
          <a:extLst>
            <a:ext uri="{FF2B5EF4-FFF2-40B4-BE49-F238E27FC236}">
              <a16:creationId xmlns:a16="http://schemas.microsoft.com/office/drawing/2014/main" id="{00000000-0008-0000-0300-000074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7" name="TextBox 5236">
          <a:extLst>
            <a:ext uri="{FF2B5EF4-FFF2-40B4-BE49-F238E27FC236}">
              <a16:creationId xmlns:a16="http://schemas.microsoft.com/office/drawing/2014/main" id="{00000000-0008-0000-0300-000075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8" name="TextBox 5237">
          <a:extLst>
            <a:ext uri="{FF2B5EF4-FFF2-40B4-BE49-F238E27FC236}">
              <a16:creationId xmlns:a16="http://schemas.microsoft.com/office/drawing/2014/main" id="{00000000-0008-0000-0300-000076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9" name="TextBox 5238">
          <a:extLst>
            <a:ext uri="{FF2B5EF4-FFF2-40B4-BE49-F238E27FC236}">
              <a16:creationId xmlns:a16="http://schemas.microsoft.com/office/drawing/2014/main" id="{00000000-0008-0000-0300-000077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0" name="TextBox 5239">
          <a:extLst>
            <a:ext uri="{FF2B5EF4-FFF2-40B4-BE49-F238E27FC236}">
              <a16:creationId xmlns:a16="http://schemas.microsoft.com/office/drawing/2014/main" id="{00000000-0008-0000-0300-000078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1" name="TextBox 5240">
          <a:extLst>
            <a:ext uri="{FF2B5EF4-FFF2-40B4-BE49-F238E27FC236}">
              <a16:creationId xmlns:a16="http://schemas.microsoft.com/office/drawing/2014/main" id="{00000000-0008-0000-0300-000079140000}"/>
            </a:ext>
          </a:extLst>
        </xdr:cNvPr>
        <xdr:cNvSpPr txBox="1"/>
      </xdr:nvSpPr>
      <xdr:spPr>
        <a:xfrm>
          <a:off x="6353175" y="6120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2" name="TextBox 5241">
          <a:extLst>
            <a:ext uri="{FF2B5EF4-FFF2-40B4-BE49-F238E27FC236}">
              <a16:creationId xmlns:a16="http://schemas.microsoft.com/office/drawing/2014/main" id="{00000000-0008-0000-0300-00007A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3" name="TextBox 5242">
          <a:extLst>
            <a:ext uri="{FF2B5EF4-FFF2-40B4-BE49-F238E27FC236}">
              <a16:creationId xmlns:a16="http://schemas.microsoft.com/office/drawing/2014/main" id="{00000000-0008-0000-0300-00007B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4" name="TextBox 5243">
          <a:extLst>
            <a:ext uri="{FF2B5EF4-FFF2-40B4-BE49-F238E27FC236}">
              <a16:creationId xmlns:a16="http://schemas.microsoft.com/office/drawing/2014/main" id="{00000000-0008-0000-0300-00007C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5" name="TextBox 5244">
          <a:extLst>
            <a:ext uri="{FF2B5EF4-FFF2-40B4-BE49-F238E27FC236}">
              <a16:creationId xmlns:a16="http://schemas.microsoft.com/office/drawing/2014/main" id="{00000000-0008-0000-0300-00007D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6" name="TextBox 5245">
          <a:extLst>
            <a:ext uri="{FF2B5EF4-FFF2-40B4-BE49-F238E27FC236}">
              <a16:creationId xmlns:a16="http://schemas.microsoft.com/office/drawing/2014/main" id="{00000000-0008-0000-0300-00007E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7" name="TextBox 5246">
          <a:extLst>
            <a:ext uri="{FF2B5EF4-FFF2-40B4-BE49-F238E27FC236}">
              <a16:creationId xmlns:a16="http://schemas.microsoft.com/office/drawing/2014/main" id="{00000000-0008-0000-0300-00007F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8" name="TextBox 5247">
          <a:extLst>
            <a:ext uri="{FF2B5EF4-FFF2-40B4-BE49-F238E27FC236}">
              <a16:creationId xmlns:a16="http://schemas.microsoft.com/office/drawing/2014/main" id="{00000000-0008-0000-0300-000080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9" name="TextBox 5248">
          <a:extLst>
            <a:ext uri="{FF2B5EF4-FFF2-40B4-BE49-F238E27FC236}">
              <a16:creationId xmlns:a16="http://schemas.microsoft.com/office/drawing/2014/main" id="{00000000-0008-0000-0300-000081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0" name="TextBox 5249">
          <a:extLst>
            <a:ext uri="{FF2B5EF4-FFF2-40B4-BE49-F238E27FC236}">
              <a16:creationId xmlns:a16="http://schemas.microsoft.com/office/drawing/2014/main" id="{00000000-0008-0000-0300-000082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1" name="TextBox 5250">
          <a:extLst>
            <a:ext uri="{FF2B5EF4-FFF2-40B4-BE49-F238E27FC236}">
              <a16:creationId xmlns:a16="http://schemas.microsoft.com/office/drawing/2014/main" id="{00000000-0008-0000-0300-000083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2" name="TextBox 5251">
          <a:extLst>
            <a:ext uri="{FF2B5EF4-FFF2-40B4-BE49-F238E27FC236}">
              <a16:creationId xmlns:a16="http://schemas.microsoft.com/office/drawing/2014/main" id="{00000000-0008-0000-0300-000084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3" name="TextBox 5252">
          <a:extLst>
            <a:ext uri="{FF2B5EF4-FFF2-40B4-BE49-F238E27FC236}">
              <a16:creationId xmlns:a16="http://schemas.microsoft.com/office/drawing/2014/main" id="{00000000-0008-0000-0300-000085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4" name="TextBox 5253">
          <a:extLst>
            <a:ext uri="{FF2B5EF4-FFF2-40B4-BE49-F238E27FC236}">
              <a16:creationId xmlns:a16="http://schemas.microsoft.com/office/drawing/2014/main" id="{00000000-0008-0000-0300-000086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5" name="TextBox 5254">
          <a:extLst>
            <a:ext uri="{FF2B5EF4-FFF2-40B4-BE49-F238E27FC236}">
              <a16:creationId xmlns:a16="http://schemas.microsoft.com/office/drawing/2014/main" id="{00000000-0008-0000-0300-000087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6" name="TextBox 5255">
          <a:extLst>
            <a:ext uri="{FF2B5EF4-FFF2-40B4-BE49-F238E27FC236}">
              <a16:creationId xmlns:a16="http://schemas.microsoft.com/office/drawing/2014/main" id="{00000000-0008-0000-0300-000088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7" name="TextBox 5256">
          <a:extLst>
            <a:ext uri="{FF2B5EF4-FFF2-40B4-BE49-F238E27FC236}">
              <a16:creationId xmlns:a16="http://schemas.microsoft.com/office/drawing/2014/main" id="{00000000-0008-0000-0300-000089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8" name="TextBox 5257">
          <a:extLst>
            <a:ext uri="{FF2B5EF4-FFF2-40B4-BE49-F238E27FC236}">
              <a16:creationId xmlns:a16="http://schemas.microsoft.com/office/drawing/2014/main" id="{00000000-0008-0000-0300-00008A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9" name="TextBox 5258">
          <a:extLst>
            <a:ext uri="{FF2B5EF4-FFF2-40B4-BE49-F238E27FC236}">
              <a16:creationId xmlns:a16="http://schemas.microsoft.com/office/drawing/2014/main" id="{00000000-0008-0000-0300-00008B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0" name="TextBox 5259">
          <a:extLst>
            <a:ext uri="{FF2B5EF4-FFF2-40B4-BE49-F238E27FC236}">
              <a16:creationId xmlns:a16="http://schemas.microsoft.com/office/drawing/2014/main" id="{00000000-0008-0000-0300-00008C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1" name="TextBox 5260">
          <a:extLst>
            <a:ext uri="{FF2B5EF4-FFF2-40B4-BE49-F238E27FC236}">
              <a16:creationId xmlns:a16="http://schemas.microsoft.com/office/drawing/2014/main" id="{00000000-0008-0000-0300-00008D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2" name="TextBox 5261">
          <a:extLst>
            <a:ext uri="{FF2B5EF4-FFF2-40B4-BE49-F238E27FC236}">
              <a16:creationId xmlns:a16="http://schemas.microsoft.com/office/drawing/2014/main" id="{00000000-0008-0000-0300-00008E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3" name="TextBox 5262">
          <a:extLst>
            <a:ext uri="{FF2B5EF4-FFF2-40B4-BE49-F238E27FC236}">
              <a16:creationId xmlns:a16="http://schemas.microsoft.com/office/drawing/2014/main" id="{00000000-0008-0000-0300-00008F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4" name="TextBox 5263">
          <a:extLst>
            <a:ext uri="{FF2B5EF4-FFF2-40B4-BE49-F238E27FC236}">
              <a16:creationId xmlns:a16="http://schemas.microsoft.com/office/drawing/2014/main" id="{00000000-0008-0000-0300-000090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5" name="TextBox 5264">
          <a:extLst>
            <a:ext uri="{FF2B5EF4-FFF2-40B4-BE49-F238E27FC236}">
              <a16:creationId xmlns:a16="http://schemas.microsoft.com/office/drawing/2014/main" id="{00000000-0008-0000-0300-000091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6" name="TextBox 5265">
          <a:extLst>
            <a:ext uri="{FF2B5EF4-FFF2-40B4-BE49-F238E27FC236}">
              <a16:creationId xmlns:a16="http://schemas.microsoft.com/office/drawing/2014/main" id="{00000000-0008-0000-0300-000092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7" name="TextBox 5266">
          <a:extLst>
            <a:ext uri="{FF2B5EF4-FFF2-40B4-BE49-F238E27FC236}">
              <a16:creationId xmlns:a16="http://schemas.microsoft.com/office/drawing/2014/main" id="{00000000-0008-0000-0300-000093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8" name="TextBox 5267">
          <a:extLst>
            <a:ext uri="{FF2B5EF4-FFF2-40B4-BE49-F238E27FC236}">
              <a16:creationId xmlns:a16="http://schemas.microsoft.com/office/drawing/2014/main" id="{00000000-0008-0000-0300-000094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9" name="TextBox 5268">
          <a:extLst>
            <a:ext uri="{FF2B5EF4-FFF2-40B4-BE49-F238E27FC236}">
              <a16:creationId xmlns:a16="http://schemas.microsoft.com/office/drawing/2014/main" id="{00000000-0008-0000-0300-000095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0" name="TextBox 5269">
          <a:extLst>
            <a:ext uri="{FF2B5EF4-FFF2-40B4-BE49-F238E27FC236}">
              <a16:creationId xmlns:a16="http://schemas.microsoft.com/office/drawing/2014/main" id="{00000000-0008-0000-0300-000096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1" name="TextBox 5270">
          <a:extLst>
            <a:ext uri="{FF2B5EF4-FFF2-40B4-BE49-F238E27FC236}">
              <a16:creationId xmlns:a16="http://schemas.microsoft.com/office/drawing/2014/main" id="{00000000-0008-0000-0300-000097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2" name="TextBox 5271">
          <a:extLst>
            <a:ext uri="{FF2B5EF4-FFF2-40B4-BE49-F238E27FC236}">
              <a16:creationId xmlns:a16="http://schemas.microsoft.com/office/drawing/2014/main" id="{00000000-0008-0000-0300-000098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3" name="TextBox 5272">
          <a:extLst>
            <a:ext uri="{FF2B5EF4-FFF2-40B4-BE49-F238E27FC236}">
              <a16:creationId xmlns:a16="http://schemas.microsoft.com/office/drawing/2014/main" id="{00000000-0008-0000-0300-000099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4" name="TextBox 5273">
          <a:extLst>
            <a:ext uri="{FF2B5EF4-FFF2-40B4-BE49-F238E27FC236}">
              <a16:creationId xmlns:a16="http://schemas.microsoft.com/office/drawing/2014/main" id="{00000000-0008-0000-0300-00009A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5" name="TextBox 5274">
          <a:extLst>
            <a:ext uri="{FF2B5EF4-FFF2-40B4-BE49-F238E27FC236}">
              <a16:creationId xmlns:a16="http://schemas.microsoft.com/office/drawing/2014/main" id="{00000000-0008-0000-0300-00009B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6" name="TextBox 5275">
          <a:extLst>
            <a:ext uri="{FF2B5EF4-FFF2-40B4-BE49-F238E27FC236}">
              <a16:creationId xmlns:a16="http://schemas.microsoft.com/office/drawing/2014/main" id="{00000000-0008-0000-0300-00009C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7" name="TextBox 5276">
          <a:extLst>
            <a:ext uri="{FF2B5EF4-FFF2-40B4-BE49-F238E27FC236}">
              <a16:creationId xmlns:a16="http://schemas.microsoft.com/office/drawing/2014/main" id="{00000000-0008-0000-0300-00009D140000}"/>
            </a:ext>
          </a:extLst>
        </xdr:cNvPr>
        <xdr:cNvSpPr txBox="1"/>
      </xdr:nvSpPr>
      <xdr:spPr>
        <a:xfrm>
          <a:off x="6353175" y="6139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8" name="TextBox 5277">
          <a:extLst>
            <a:ext uri="{FF2B5EF4-FFF2-40B4-BE49-F238E27FC236}">
              <a16:creationId xmlns:a16="http://schemas.microsoft.com/office/drawing/2014/main" id="{00000000-0008-0000-0300-00009E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9" name="TextBox 5278">
          <a:extLst>
            <a:ext uri="{FF2B5EF4-FFF2-40B4-BE49-F238E27FC236}">
              <a16:creationId xmlns:a16="http://schemas.microsoft.com/office/drawing/2014/main" id="{00000000-0008-0000-0300-00009F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0" name="TextBox 5279">
          <a:extLst>
            <a:ext uri="{FF2B5EF4-FFF2-40B4-BE49-F238E27FC236}">
              <a16:creationId xmlns:a16="http://schemas.microsoft.com/office/drawing/2014/main" id="{00000000-0008-0000-0300-0000A0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1" name="TextBox 5280">
          <a:extLst>
            <a:ext uri="{FF2B5EF4-FFF2-40B4-BE49-F238E27FC236}">
              <a16:creationId xmlns:a16="http://schemas.microsoft.com/office/drawing/2014/main" id="{00000000-0008-0000-0300-0000A1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2" name="TextBox 5281">
          <a:extLst>
            <a:ext uri="{FF2B5EF4-FFF2-40B4-BE49-F238E27FC236}">
              <a16:creationId xmlns:a16="http://schemas.microsoft.com/office/drawing/2014/main" id="{00000000-0008-0000-0300-0000A2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3" name="TextBox 5282">
          <a:extLst>
            <a:ext uri="{FF2B5EF4-FFF2-40B4-BE49-F238E27FC236}">
              <a16:creationId xmlns:a16="http://schemas.microsoft.com/office/drawing/2014/main" id="{00000000-0008-0000-0300-0000A3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4" name="TextBox 5283">
          <a:extLst>
            <a:ext uri="{FF2B5EF4-FFF2-40B4-BE49-F238E27FC236}">
              <a16:creationId xmlns:a16="http://schemas.microsoft.com/office/drawing/2014/main" id="{00000000-0008-0000-0300-0000A4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5" name="TextBox 5284">
          <a:extLst>
            <a:ext uri="{FF2B5EF4-FFF2-40B4-BE49-F238E27FC236}">
              <a16:creationId xmlns:a16="http://schemas.microsoft.com/office/drawing/2014/main" id="{00000000-0008-0000-0300-0000A5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6" name="TextBox 5285">
          <a:extLst>
            <a:ext uri="{FF2B5EF4-FFF2-40B4-BE49-F238E27FC236}">
              <a16:creationId xmlns:a16="http://schemas.microsoft.com/office/drawing/2014/main" id="{00000000-0008-0000-0300-0000A6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7" name="TextBox 5286">
          <a:extLst>
            <a:ext uri="{FF2B5EF4-FFF2-40B4-BE49-F238E27FC236}">
              <a16:creationId xmlns:a16="http://schemas.microsoft.com/office/drawing/2014/main" id="{00000000-0008-0000-0300-0000A7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8" name="TextBox 5287">
          <a:extLst>
            <a:ext uri="{FF2B5EF4-FFF2-40B4-BE49-F238E27FC236}">
              <a16:creationId xmlns:a16="http://schemas.microsoft.com/office/drawing/2014/main" id="{00000000-0008-0000-0300-0000A8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9" name="TextBox 5288">
          <a:extLst>
            <a:ext uri="{FF2B5EF4-FFF2-40B4-BE49-F238E27FC236}">
              <a16:creationId xmlns:a16="http://schemas.microsoft.com/office/drawing/2014/main" id="{00000000-0008-0000-0300-0000A9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0" name="TextBox 5289">
          <a:extLst>
            <a:ext uri="{FF2B5EF4-FFF2-40B4-BE49-F238E27FC236}">
              <a16:creationId xmlns:a16="http://schemas.microsoft.com/office/drawing/2014/main" id="{00000000-0008-0000-0300-0000AA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1" name="TextBox 5290">
          <a:extLst>
            <a:ext uri="{FF2B5EF4-FFF2-40B4-BE49-F238E27FC236}">
              <a16:creationId xmlns:a16="http://schemas.microsoft.com/office/drawing/2014/main" id="{00000000-0008-0000-0300-0000AB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2" name="TextBox 5291">
          <a:extLst>
            <a:ext uri="{FF2B5EF4-FFF2-40B4-BE49-F238E27FC236}">
              <a16:creationId xmlns:a16="http://schemas.microsoft.com/office/drawing/2014/main" id="{00000000-0008-0000-0300-0000AC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3" name="TextBox 5292">
          <a:extLst>
            <a:ext uri="{FF2B5EF4-FFF2-40B4-BE49-F238E27FC236}">
              <a16:creationId xmlns:a16="http://schemas.microsoft.com/office/drawing/2014/main" id="{00000000-0008-0000-0300-0000AD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4" name="TextBox 5293">
          <a:extLst>
            <a:ext uri="{FF2B5EF4-FFF2-40B4-BE49-F238E27FC236}">
              <a16:creationId xmlns:a16="http://schemas.microsoft.com/office/drawing/2014/main" id="{00000000-0008-0000-0300-0000AE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5" name="TextBox 5294">
          <a:extLst>
            <a:ext uri="{FF2B5EF4-FFF2-40B4-BE49-F238E27FC236}">
              <a16:creationId xmlns:a16="http://schemas.microsoft.com/office/drawing/2014/main" id="{00000000-0008-0000-0300-0000AF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6" name="TextBox 5295">
          <a:extLst>
            <a:ext uri="{FF2B5EF4-FFF2-40B4-BE49-F238E27FC236}">
              <a16:creationId xmlns:a16="http://schemas.microsoft.com/office/drawing/2014/main" id="{00000000-0008-0000-0300-0000B0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7" name="TextBox 5296">
          <a:extLst>
            <a:ext uri="{FF2B5EF4-FFF2-40B4-BE49-F238E27FC236}">
              <a16:creationId xmlns:a16="http://schemas.microsoft.com/office/drawing/2014/main" id="{00000000-0008-0000-0300-0000B1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8" name="TextBox 5297">
          <a:extLst>
            <a:ext uri="{FF2B5EF4-FFF2-40B4-BE49-F238E27FC236}">
              <a16:creationId xmlns:a16="http://schemas.microsoft.com/office/drawing/2014/main" id="{00000000-0008-0000-0300-0000B2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9" name="TextBox 5298">
          <a:extLst>
            <a:ext uri="{FF2B5EF4-FFF2-40B4-BE49-F238E27FC236}">
              <a16:creationId xmlns:a16="http://schemas.microsoft.com/office/drawing/2014/main" id="{00000000-0008-0000-0300-0000B3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0" name="TextBox 5299">
          <a:extLst>
            <a:ext uri="{FF2B5EF4-FFF2-40B4-BE49-F238E27FC236}">
              <a16:creationId xmlns:a16="http://schemas.microsoft.com/office/drawing/2014/main" id="{00000000-0008-0000-0300-0000B4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1" name="TextBox 5300">
          <a:extLst>
            <a:ext uri="{FF2B5EF4-FFF2-40B4-BE49-F238E27FC236}">
              <a16:creationId xmlns:a16="http://schemas.microsoft.com/office/drawing/2014/main" id="{00000000-0008-0000-0300-0000B5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2" name="TextBox 5301">
          <a:extLst>
            <a:ext uri="{FF2B5EF4-FFF2-40B4-BE49-F238E27FC236}">
              <a16:creationId xmlns:a16="http://schemas.microsoft.com/office/drawing/2014/main" id="{00000000-0008-0000-0300-0000B6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3" name="TextBox 5302">
          <a:extLst>
            <a:ext uri="{FF2B5EF4-FFF2-40B4-BE49-F238E27FC236}">
              <a16:creationId xmlns:a16="http://schemas.microsoft.com/office/drawing/2014/main" id="{00000000-0008-0000-0300-0000B7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4" name="TextBox 5303">
          <a:extLst>
            <a:ext uri="{FF2B5EF4-FFF2-40B4-BE49-F238E27FC236}">
              <a16:creationId xmlns:a16="http://schemas.microsoft.com/office/drawing/2014/main" id="{00000000-0008-0000-0300-0000B8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5" name="TextBox 5304">
          <a:extLst>
            <a:ext uri="{FF2B5EF4-FFF2-40B4-BE49-F238E27FC236}">
              <a16:creationId xmlns:a16="http://schemas.microsoft.com/office/drawing/2014/main" id="{00000000-0008-0000-0300-0000B9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6" name="TextBox 5305">
          <a:extLst>
            <a:ext uri="{FF2B5EF4-FFF2-40B4-BE49-F238E27FC236}">
              <a16:creationId xmlns:a16="http://schemas.microsoft.com/office/drawing/2014/main" id="{00000000-0008-0000-0300-0000BA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7" name="TextBox 5306">
          <a:extLst>
            <a:ext uri="{FF2B5EF4-FFF2-40B4-BE49-F238E27FC236}">
              <a16:creationId xmlns:a16="http://schemas.microsoft.com/office/drawing/2014/main" id="{00000000-0008-0000-0300-0000BB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8" name="TextBox 5307">
          <a:extLst>
            <a:ext uri="{FF2B5EF4-FFF2-40B4-BE49-F238E27FC236}">
              <a16:creationId xmlns:a16="http://schemas.microsoft.com/office/drawing/2014/main" id="{00000000-0008-0000-0300-0000BC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9" name="TextBox 5308">
          <a:extLst>
            <a:ext uri="{FF2B5EF4-FFF2-40B4-BE49-F238E27FC236}">
              <a16:creationId xmlns:a16="http://schemas.microsoft.com/office/drawing/2014/main" id="{00000000-0008-0000-0300-0000BD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0" name="TextBox 5309">
          <a:extLst>
            <a:ext uri="{FF2B5EF4-FFF2-40B4-BE49-F238E27FC236}">
              <a16:creationId xmlns:a16="http://schemas.microsoft.com/office/drawing/2014/main" id="{00000000-0008-0000-0300-0000BE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1" name="TextBox 5310">
          <a:extLst>
            <a:ext uri="{FF2B5EF4-FFF2-40B4-BE49-F238E27FC236}">
              <a16:creationId xmlns:a16="http://schemas.microsoft.com/office/drawing/2014/main" id="{00000000-0008-0000-0300-0000BF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2" name="TextBox 5311">
          <a:extLst>
            <a:ext uri="{FF2B5EF4-FFF2-40B4-BE49-F238E27FC236}">
              <a16:creationId xmlns:a16="http://schemas.microsoft.com/office/drawing/2014/main" id="{00000000-0008-0000-0300-0000C0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3" name="TextBox 5312">
          <a:extLst>
            <a:ext uri="{FF2B5EF4-FFF2-40B4-BE49-F238E27FC236}">
              <a16:creationId xmlns:a16="http://schemas.microsoft.com/office/drawing/2014/main" id="{00000000-0008-0000-0300-0000C1140000}"/>
            </a:ext>
          </a:extLst>
        </xdr:cNvPr>
        <xdr:cNvSpPr txBox="1"/>
      </xdr:nvSpPr>
      <xdr:spPr>
        <a:xfrm>
          <a:off x="6353175" y="615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4" name="TextBox 5313">
          <a:extLst>
            <a:ext uri="{FF2B5EF4-FFF2-40B4-BE49-F238E27FC236}">
              <a16:creationId xmlns:a16="http://schemas.microsoft.com/office/drawing/2014/main" id="{00000000-0008-0000-0300-0000C2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5" name="TextBox 5314">
          <a:extLst>
            <a:ext uri="{FF2B5EF4-FFF2-40B4-BE49-F238E27FC236}">
              <a16:creationId xmlns:a16="http://schemas.microsoft.com/office/drawing/2014/main" id="{00000000-0008-0000-0300-0000C3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6" name="TextBox 5315">
          <a:extLst>
            <a:ext uri="{FF2B5EF4-FFF2-40B4-BE49-F238E27FC236}">
              <a16:creationId xmlns:a16="http://schemas.microsoft.com/office/drawing/2014/main" id="{00000000-0008-0000-0300-0000C4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7" name="TextBox 5316">
          <a:extLst>
            <a:ext uri="{FF2B5EF4-FFF2-40B4-BE49-F238E27FC236}">
              <a16:creationId xmlns:a16="http://schemas.microsoft.com/office/drawing/2014/main" id="{00000000-0008-0000-0300-0000C5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8" name="TextBox 5317">
          <a:extLst>
            <a:ext uri="{FF2B5EF4-FFF2-40B4-BE49-F238E27FC236}">
              <a16:creationId xmlns:a16="http://schemas.microsoft.com/office/drawing/2014/main" id="{00000000-0008-0000-0300-0000C6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9" name="TextBox 5318">
          <a:extLst>
            <a:ext uri="{FF2B5EF4-FFF2-40B4-BE49-F238E27FC236}">
              <a16:creationId xmlns:a16="http://schemas.microsoft.com/office/drawing/2014/main" id="{00000000-0008-0000-0300-0000C7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0" name="TextBox 5319">
          <a:extLst>
            <a:ext uri="{FF2B5EF4-FFF2-40B4-BE49-F238E27FC236}">
              <a16:creationId xmlns:a16="http://schemas.microsoft.com/office/drawing/2014/main" id="{00000000-0008-0000-0300-0000C8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1" name="TextBox 5320">
          <a:extLst>
            <a:ext uri="{FF2B5EF4-FFF2-40B4-BE49-F238E27FC236}">
              <a16:creationId xmlns:a16="http://schemas.microsoft.com/office/drawing/2014/main" id="{00000000-0008-0000-0300-0000C9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2" name="TextBox 5321">
          <a:extLst>
            <a:ext uri="{FF2B5EF4-FFF2-40B4-BE49-F238E27FC236}">
              <a16:creationId xmlns:a16="http://schemas.microsoft.com/office/drawing/2014/main" id="{00000000-0008-0000-0300-0000CA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3" name="TextBox 5322">
          <a:extLst>
            <a:ext uri="{FF2B5EF4-FFF2-40B4-BE49-F238E27FC236}">
              <a16:creationId xmlns:a16="http://schemas.microsoft.com/office/drawing/2014/main" id="{00000000-0008-0000-0300-0000CB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4" name="TextBox 5323">
          <a:extLst>
            <a:ext uri="{FF2B5EF4-FFF2-40B4-BE49-F238E27FC236}">
              <a16:creationId xmlns:a16="http://schemas.microsoft.com/office/drawing/2014/main" id="{00000000-0008-0000-0300-0000CC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5" name="TextBox 5324">
          <a:extLst>
            <a:ext uri="{FF2B5EF4-FFF2-40B4-BE49-F238E27FC236}">
              <a16:creationId xmlns:a16="http://schemas.microsoft.com/office/drawing/2014/main" id="{00000000-0008-0000-0300-0000CD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6" name="TextBox 5325">
          <a:extLst>
            <a:ext uri="{FF2B5EF4-FFF2-40B4-BE49-F238E27FC236}">
              <a16:creationId xmlns:a16="http://schemas.microsoft.com/office/drawing/2014/main" id="{00000000-0008-0000-0300-0000CE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7" name="TextBox 5326">
          <a:extLst>
            <a:ext uri="{FF2B5EF4-FFF2-40B4-BE49-F238E27FC236}">
              <a16:creationId xmlns:a16="http://schemas.microsoft.com/office/drawing/2014/main" id="{00000000-0008-0000-0300-0000CF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8" name="TextBox 5327">
          <a:extLst>
            <a:ext uri="{FF2B5EF4-FFF2-40B4-BE49-F238E27FC236}">
              <a16:creationId xmlns:a16="http://schemas.microsoft.com/office/drawing/2014/main" id="{00000000-0008-0000-0300-0000D0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9" name="TextBox 5328">
          <a:extLst>
            <a:ext uri="{FF2B5EF4-FFF2-40B4-BE49-F238E27FC236}">
              <a16:creationId xmlns:a16="http://schemas.microsoft.com/office/drawing/2014/main" id="{00000000-0008-0000-0300-0000D1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0" name="TextBox 5329">
          <a:extLst>
            <a:ext uri="{FF2B5EF4-FFF2-40B4-BE49-F238E27FC236}">
              <a16:creationId xmlns:a16="http://schemas.microsoft.com/office/drawing/2014/main" id="{00000000-0008-0000-0300-0000D2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1" name="TextBox 5330">
          <a:extLst>
            <a:ext uri="{FF2B5EF4-FFF2-40B4-BE49-F238E27FC236}">
              <a16:creationId xmlns:a16="http://schemas.microsoft.com/office/drawing/2014/main" id="{00000000-0008-0000-0300-0000D3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2" name="TextBox 5331">
          <a:extLst>
            <a:ext uri="{FF2B5EF4-FFF2-40B4-BE49-F238E27FC236}">
              <a16:creationId xmlns:a16="http://schemas.microsoft.com/office/drawing/2014/main" id="{00000000-0008-0000-0300-0000D4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3" name="TextBox 5332">
          <a:extLst>
            <a:ext uri="{FF2B5EF4-FFF2-40B4-BE49-F238E27FC236}">
              <a16:creationId xmlns:a16="http://schemas.microsoft.com/office/drawing/2014/main" id="{00000000-0008-0000-0300-0000D5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4" name="TextBox 5333">
          <a:extLst>
            <a:ext uri="{FF2B5EF4-FFF2-40B4-BE49-F238E27FC236}">
              <a16:creationId xmlns:a16="http://schemas.microsoft.com/office/drawing/2014/main" id="{00000000-0008-0000-0300-0000D6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5" name="TextBox 5334">
          <a:extLst>
            <a:ext uri="{FF2B5EF4-FFF2-40B4-BE49-F238E27FC236}">
              <a16:creationId xmlns:a16="http://schemas.microsoft.com/office/drawing/2014/main" id="{00000000-0008-0000-0300-0000D7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6" name="TextBox 5335">
          <a:extLst>
            <a:ext uri="{FF2B5EF4-FFF2-40B4-BE49-F238E27FC236}">
              <a16:creationId xmlns:a16="http://schemas.microsoft.com/office/drawing/2014/main" id="{00000000-0008-0000-0300-0000D8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7" name="TextBox 5336">
          <a:extLst>
            <a:ext uri="{FF2B5EF4-FFF2-40B4-BE49-F238E27FC236}">
              <a16:creationId xmlns:a16="http://schemas.microsoft.com/office/drawing/2014/main" id="{00000000-0008-0000-0300-0000D9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8" name="TextBox 5337">
          <a:extLst>
            <a:ext uri="{FF2B5EF4-FFF2-40B4-BE49-F238E27FC236}">
              <a16:creationId xmlns:a16="http://schemas.microsoft.com/office/drawing/2014/main" id="{00000000-0008-0000-0300-0000DA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9" name="TextBox 5338">
          <a:extLst>
            <a:ext uri="{FF2B5EF4-FFF2-40B4-BE49-F238E27FC236}">
              <a16:creationId xmlns:a16="http://schemas.microsoft.com/office/drawing/2014/main" id="{00000000-0008-0000-0300-0000DB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0" name="TextBox 5339">
          <a:extLst>
            <a:ext uri="{FF2B5EF4-FFF2-40B4-BE49-F238E27FC236}">
              <a16:creationId xmlns:a16="http://schemas.microsoft.com/office/drawing/2014/main" id="{00000000-0008-0000-0300-0000DC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1" name="TextBox 5340">
          <a:extLst>
            <a:ext uri="{FF2B5EF4-FFF2-40B4-BE49-F238E27FC236}">
              <a16:creationId xmlns:a16="http://schemas.microsoft.com/office/drawing/2014/main" id="{00000000-0008-0000-0300-0000DD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2" name="TextBox 5341">
          <a:extLst>
            <a:ext uri="{FF2B5EF4-FFF2-40B4-BE49-F238E27FC236}">
              <a16:creationId xmlns:a16="http://schemas.microsoft.com/office/drawing/2014/main" id="{00000000-0008-0000-0300-0000DE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3" name="TextBox 5342">
          <a:extLst>
            <a:ext uri="{FF2B5EF4-FFF2-40B4-BE49-F238E27FC236}">
              <a16:creationId xmlns:a16="http://schemas.microsoft.com/office/drawing/2014/main" id="{00000000-0008-0000-0300-0000DF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4" name="TextBox 5343">
          <a:extLst>
            <a:ext uri="{FF2B5EF4-FFF2-40B4-BE49-F238E27FC236}">
              <a16:creationId xmlns:a16="http://schemas.microsoft.com/office/drawing/2014/main" id="{00000000-0008-0000-0300-0000E0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5" name="TextBox 5344">
          <a:extLst>
            <a:ext uri="{FF2B5EF4-FFF2-40B4-BE49-F238E27FC236}">
              <a16:creationId xmlns:a16="http://schemas.microsoft.com/office/drawing/2014/main" id="{00000000-0008-0000-0300-0000E1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6" name="TextBox 5345">
          <a:extLst>
            <a:ext uri="{FF2B5EF4-FFF2-40B4-BE49-F238E27FC236}">
              <a16:creationId xmlns:a16="http://schemas.microsoft.com/office/drawing/2014/main" id="{00000000-0008-0000-0300-0000E2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7" name="TextBox 5346">
          <a:extLst>
            <a:ext uri="{FF2B5EF4-FFF2-40B4-BE49-F238E27FC236}">
              <a16:creationId xmlns:a16="http://schemas.microsoft.com/office/drawing/2014/main" id="{00000000-0008-0000-0300-0000E3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8" name="TextBox 5347">
          <a:extLst>
            <a:ext uri="{FF2B5EF4-FFF2-40B4-BE49-F238E27FC236}">
              <a16:creationId xmlns:a16="http://schemas.microsoft.com/office/drawing/2014/main" id="{00000000-0008-0000-0300-0000E4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9" name="TextBox 5348">
          <a:extLst>
            <a:ext uri="{FF2B5EF4-FFF2-40B4-BE49-F238E27FC236}">
              <a16:creationId xmlns:a16="http://schemas.microsoft.com/office/drawing/2014/main" id="{00000000-0008-0000-0300-0000E5140000}"/>
            </a:ext>
          </a:extLst>
        </xdr:cNvPr>
        <xdr:cNvSpPr txBox="1"/>
      </xdr:nvSpPr>
      <xdr:spPr>
        <a:xfrm>
          <a:off x="635317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0" name="TextBox 5349">
          <a:extLst>
            <a:ext uri="{FF2B5EF4-FFF2-40B4-BE49-F238E27FC236}">
              <a16:creationId xmlns:a16="http://schemas.microsoft.com/office/drawing/2014/main" id="{00000000-0008-0000-0300-0000E6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1" name="TextBox 5350">
          <a:extLst>
            <a:ext uri="{FF2B5EF4-FFF2-40B4-BE49-F238E27FC236}">
              <a16:creationId xmlns:a16="http://schemas.microsoft.com/office/drawing/2014/main" id="{00000000-0008-0000-0300-0000E7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2" name="TextBox 5351">
          <a:extLst>
            <a:ext uri="{FF2B5EF4-FFF2-40B4-BE49-F238E27FC236}">
              <a16:creationId xmlns:a16="http://schemas.microsoft.com/office/drawing/2014/main" id="{00000000-0008-0000-0300-0000E8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3" name="TextBox 5352">
          <a:extLst>
            <a:ext uri="{FF2B5EF4-FFF2-40B4-BE49-F238E27FC236}">
              <a16:creationId xmlns:a16="http://schemas.microsoft.com/office/drawing/2014/main" id="{00000000-0008-0000-0300-0000E9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4" name="TextBox 5353">
          <a:extLst>
            <a:ext uri="{FF2B5EF4-FFF2-40B4-BE49-F238E27FC236}">
              <a16:creationId xmlns:a16="http://schemas.microsoft.com/office/drawing/2014/main" id="{00000000-0008-0000-0300-0000EA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5" name="TextBox 5354">
          <a:extLst>
            <a:ext uri="{FF2B5EF4-FFF2-40B4-BE49-F238E27FC236}">
              <a16:creationId xmlns:a16="http://schemas.microsoft.com/office/drawing/2014/main" id="{00000000-0008-0000-0300-0000EB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6" name="TextBox 5355">
          <a:extLst>
            <a:ext uri="{FF2B5EF4-FFF2-40B4-BE49-F238E27FC236}">
              <a16:creationId xmlns:a16="http://schemas.microsoft.com/office/drawing/2014/main" id="{00000000-0008-0000-0300-0000EC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7" name="TextBox 5356">
          <a:extLst>
            <a:ext uri="{FF2B5EF4-FFF2-40B4-BE49-F238E27FC236}">
              <a16:creationId xmlns:a16="http://schemas.microsoft.com/office/drawing/2014/main" id="{00000000-0008-0000-0300-0000ED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8" name="TextBox 5357">
          <a:extLst>
            <a:ext uri="{FF2B5EF4-FFF2-40B4-BE49-F238E27FC236}">
              <a16:creationId xmlns:a16="http://schemas.microsoft.com/office/drawing/2014/main" id="{00000000-0008-0000-0300-0000EE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9" name="TextBox 5358">
          <a:extLst>
            <a:ext uri="{FF2B5EF4-FFF2-40B4-BE49-F238E27FC236}">
              <a16:creationId xmlns:a16="http://schemas.microsoft.com/office/drawing/2014/main" id="{00000000-0008-0000-0300-0000EF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0" name="TextBox 5359">
          <a:extLst>
            <a:ext uri="{FF2B5EF4-FFF2-40B4-BE49-F238E27FC236}">
              <a16:creationId xmlns:a16="http://schemas.microsoft.com/office/drawing/2014/main" id="{00000000-0008-0000-0300-0000F0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1" name="TextBox 5360">
          <a:extLst>
            <a:ext uri="{FF2B5EF4-FFF2-40B4-BE49-F238E27FC236}">
              <a16:creationId xmlns:a16="http://schemas.microsoft.com/office/drawing/2014/main" id="{00000000-0008-0000-0300-0000F1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2" name="TextBox 5361">
          <a:extLst>
            <a:ext uri="{FF2B5EF4-FFF2-40B4-BE49-F238E27FC236}">
              <a16:creationId xmlns:a16="http://schemas.microsoft.com/office/drawing/2014/main" id="{00000000-0008-0000-0300-0000F2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3" name="TextBox 5362">
          <a:extLst>
            <a:ext uri="{FF2B5EF4-FFF2-40B4-BE49-F238E27FC236}">
              <a16:creationId xmlns:a16="http://schemas.microsoft.com/office/drawing/2014/main" id="{00000000-0008-0000-0300-0000F3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4" name="TextBox 5363">
          <a:extLst>
            <a:ext uri="{FF2B5EF4-FFF2-40B4-BE49-F238E27FC236}">
              <a16:creationId xmlns:a16="http://schemas.microsoft.com/office/drawing/2014/main" id="{00000000-0008-0000-0300-0000F4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5" name="TextBox 5364">
          <a:extLst>
            <a:ext uri="{FF2B5EF4-FFF2-40B4-BE49-F238E27FC236}">
              <a16:creationId xmlns:a16="http://schemas.microsoft.com/office/drawing/2014/main" id="{00000000-0008-0000-0300-0000F5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6" name="TextBox 5365">
          <a:extLst>
            <a:ext uri="{FF2B5EF4-FFF2-40B4-BE49-F238E27FC236}">
              <a16:creationId xmlns:a16="http://schemas.microsoft.com/office/drawing/2014/main" id="{00000000-0008-0000-0300-0000F6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7" name="TextBox 5366">
          <a:extLst>
            <a:ext uri="{FF2B5EF4-FFF2-40B4-BE49-F238E27FC236}">
              <a16:creationId xmlns:a16="http://schemas.microsoft.com/office/drawing/2014/main" id="{00000000-0008-0000-0300-0000F7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8" name="TextBox 5367">
          <a:extLst>
            <a:ext uri="{FF2B5EF4-FFF2-40B4-BE49-F238E27FC236}">
              <a16:creationId xmlns:a16="http://schemas.microsoft.com/office/drawing/2014/main" id="{00000000-0008-0000-0300-0000F8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9" name="TextBox 5368">
          <a:extLst>
            <a:ext uri="{FF2B5EF4-FFF2-40B4-BE49-F238E27FC236}">
              <a16:creationId xmlns:a16="http://schemas.microsoft.com/office/drawing/2014/main" id="{00000000-0008-0000-0300-0000F9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0" name="TextBox 5369">
          <a:extLst>
            <a:ext uri="{FF2B5EF4-FFF2-40B4-BE49-F238E27FC236}">
              <a16:creationId xmlns:a16="http://schemas.microsoft.com/office/drawing/2014/main" id="{00000000-0008-0000-0300-0000FA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1" name="TextBox 5370">
          <a:extLst>
            <a:ext uri="{FF2B5EF4-FFF2-40B4-BE49-F238E27FC236}">
              <a16:creationId xmlns:a16="http://schemas.microsoft.com/office/drawing/2014/main" id="{00000000-0008-0000-0300-0000FB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2" name="TextBox 5371">
          <a:extLst>
            <a:ext uri="{FF2B5EF4-FFF2-40B4-BE49-F238E27FC236}">
              <a16:creationId xmlns:a16="http://schemas.microsoft.com/office/drawing/2014/main" id="{00000000-0008-0000-0300-0000FC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3" name="TextBox 5372">
          <a:extLst>
            <a:ext uri="{FF2B5EF4-FFF2-40B4-BE49-F238E27FC236}">
              <a16:creationId xmlns:a16="http://schemas.microsoft.com/office/drawing/2014/main" id="{00000000-0008-0000-0300-0000FD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4" name="TextBox 5373">
          <a:extLst>
            <a:ext uri="{FF2B5EF4-FFF2-40B4-BE49-F238E27FC236}">
              <a16:creationId xmlns:a16="http://schemas.microsoft.com/office/drawing/2014/main" id="{00000000-0008-0000-0300-0000FE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5" name="TextBox 5374">
          <a:extLst>
            <a:ext uri="{FF2B5EF4-FFF2-40B4-BE49-F238E27FC236}">
              <a16:creationId xmlns:a16="http://schemas.microsoft.com/office/drawing/2014/main" id="{00000000-0008-0000-0300-0000FF14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6" name="TextBox 5375">
          <a:extLst>
            <a:ext uri="{FF2B5EF4-FFF2-40B4-BE49-F238E27FC236}">
              <a16:creationId xmlns:a16="http://schemas.microsoft.com/office/drawing/2014/main" id="{00000000-0008-0000-0300-000000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7" name="TextBox 5376">
          <a:extLst>
            <a:ext uri="{FF2B5EF4-FFF2-40B4-BE49-F238E27FC236}">
              <a16:creationId xmlns:a16="http://schemas.microsoft.com/office/drawing/2014/main" id="{00000000-0008-0000-0300-000001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8" name="TextBox 5377">
          <a:extLst>
            <a:ext uri="{FF2B5EF4-FFF2-40B4-BE49-F238E27FC236}">
              <a16:creationId xmlns:a16="http://schemas.microsoft.com/office/drawing/2014/main" id="{00000000-0008-0000-0300-000002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9" name="TextBox 5378">
          <a:extLst>
            <a:ext uri="{FF2B5EF4-FFF2-40B4-BE49-F238E27FC236}">
              <a16:creationId xmlns:a16="http://schemas.microsoft.com/office/drawing/2014/main" id="{00000000-0008-0000-0300-000003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0" name="TextBox 5379">
          <a:extLst>
            <a:ext uri="{FF2B5EF4-FFF2-40B4-BE49-F238E27FC236}">
              <a16:creationId xmlns:a16="http://schemas.microsoft.com/office/drawing/2014/main" id="{00000000-0008-0000-0300-000004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1" name="TextBox 5380">
          <a:extLst>
            <a:ext uri="{FF2B5EF4-FFF2-40B4-BE49-F238E27FC236}">
              <a16:creationId xmlns:a16="http://schemas.microsoft.com/office/drawing/2014/main" id="{00000000-0008-0000-0300-000005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2" name="TextBox 5381">
          <a:extLst>
            <a:ext uri="{FF2B5EF4-FFF2-40B4-BE49-F238E27FC236}">
              <a16:creationId xmlns:a16="http://schemas.microsoft.com/office/drawing/2014/main" id="{00000000-0008-0000-0300-000006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3" name="TextBox 5382">
          <a:extLst>
            <a:ext uri="{FF2B5EF4-FFF2-40B4-BE49-F238E27FC236}">
              <a16:creationId xmlns:a16="http://schemas.microsoft.com/office/drawing/2014/main" id="{00000000-0008-0000-0300-000007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4" name="TextBox 5383">
          <a:extLst>
            <a:ext uri="{FF2B5EF4-FFF2-40B4-BE49-F238E27FC236}">
              <a16:creationId xmlns:a16="http://schemas.microsoft.com/office/drawing/2014/main" id="{00000000-0008-0000-0300-000008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5" name="TextBox 5384">
          <a:extLst>
            <a:ext uri="{FF2B5EF4-FFF2-40B4-BE49-F238E27FC236}">
              <a16:creationId xmlns:a16="http://schemas.microsoft.com/office/drawing/2014/main" id="{00000000-0008-0000-0300-000009150000}"/>
            </a:ext>
          </a:extLst>
        </xdr:cNvPr>
        <xdr:cNvSpPr txBox="1"/>
      </xdr:nvSpPr>
      <xdr:spPr>
        <a:xfrm>
          <a:off x="6353175" y="6196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6" name="TextBox 5385">
          <a:extLst>
            <a:ext uri="{FF2B5EF4-FFF2-40B4-BE49-F238E27FC236}">
              <a16:creationId xmlns:a16="http://schemas.microsoft.com/office/drawing/2014/main" id="{00000000-0008-0000-0300-00000A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7" name="TextBox 5386">
          <a:extLst>
            <a:ext uri="{FF2B5EF4-FFF2-40B4-BE49-F238E27FC236}">
              <a16:creationId xmlns:a16="http://schemas.microsoft.com/office/drawing/2014/main" id="{00000000-0008-0000-0300-00000B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8" name="TextBox 5387">
          <a:extLst>
            <a:ext uri="{FF2B5EF4-FFF2-40B4-BE49-F238E27FC236}">
              <a16:creationId xmlns:a16="http://schemas.microsoft.com/office/drawing/2014/main" id="{00000000-0008-0000-0300-00000C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9" name="TextBox 5388">
          <a:extLst>
            <a:ext uri="{FF2B5EF4-FFF2-40B4-BE49-F238E27FC236}">
              <a16:creationId xmlns:a16="http://schemas.microsoft.com/office/drawing/2014/main" id="{00000000-0008-0000-0300-00000D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0" name="TextBox 5389">
          <a:extLst>
            <a:ext uri="{FF2B5EF4-FFF2-40B4-BE49-F238E27FC236}">
              <a16:creationId xmlns:a16="http://schemas.microsoft.com/office/drawing/2014/main" id="{00000000-0008-0000-0300-00000E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1" name="TextBox 5390">
          <a:extLst>
            <a:ext uri="{FF2B5EF4-FFF2-40B4-BE49-F238E27FC236}">
              <a16:creationId xmlns:a16="http://schemas.microsoft.com/office/drawing/2014/main" id="{00000000-0008-0000-0300-00000F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2" name="TextBox 5391">
          <a:extLst>
            <a:ext uri="{FF2B5EF4-FFF2-40B4-BE49-F238E27FC236}">
              <a16:creationId xmlns:a16="http://schemas.microsoft.com/office/drawing/2014/main" id="{00000000-0008-0000-0300-000010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3" name="TextBox 5392">
          <a:extLst>
            <a:ext uri="{FF2B5EF4-FFF2-40B4-BE49-F238E27FC236}">
              <a16:creationId xmlns:a16="http://schemas.microsoft.com/office/drawing/2014/main" id="{00000000-0008-0000-0300-000011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4" name="TextBox 5393">
          <a:extLst>
            <a:ext uri="{FF2B5EF4-FFF2-40B4-BE49-F238E27FC236}">
              <a16:creationId xmlns:a16="http://schemas.microsoft.com/office/drawing/2014/main" id="{00000000-0008-0000-0300-000012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5" name="TextBox 5394">
          <a:extLst>
            <a:ext uri="{FF2B5EF4-FFF2-40B4-BE49-F238E27FC236}">
              <a16:creationId xmlns:a16="http://schemas.microsoft.com/office/drawing/2014/main" id="{00000000-0008-0000-0300-000013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6" name="TextBox 5395">
          <a:extLst>
            <a:ext uri="{FF2B5EF4-FFF2-40B4-BE49-F238E27FC236}">
              <a16:creationId xmlns:a16="http://schemas.microsoft.com/office/drawing/2014/main" id="{00000000-0008-0000-0300-000014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7" name="TextBox 5396">
          <a:extLst>
            <a:ext uri="{FF2B5EF4-FFF2-40B4-BE49-F238E27FC236}">
              <a16:creationId xmlns:a16="http://schemas.microsoft.com/office/drawing/2014/main" id="{00000000-0008-0000-0300-000015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8" name="TextBox 5397">
          <a:extLst>
            <a:ext uri="{FF2B5EF4-FFF2-40B4-BE49-F238E27FC236}">
              <a16:creationId xmlns:a16="http://schemas.microsoft.com/office/drawing/2014/main" id="{00000000-0008-0000-0300-000016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9" name="TextBox 5398">
          <a:extLst>
            <a:ext uri="{FF2B5EF4-FFF2-40B4-BE49-F238E27FC236}">
              <a16:creationId xmlns:a16="http://schemas.microsoft.com/office/drawing/2014/main" id="{00000000-0008-0000-0300-000017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0" name="TextBox 5399">
          <a:extLst>
            <a:ext uri="{FF2B5EF4-FFF2-40B4-BE49-F238E27FC236}">
              <a16:creationId xmlns:a16="http://schemas.microsoft.com/office/drawing/2014/main" id="{00000000-0008-0000-0300-000018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1" name="TextBox 5400">
          <a:extLst>
            <a:ext uri="{FF2B5EF4-FFF2-40B4-BE49-F238E27FC236}">
              <a16:creationId xmlns:a16="http://schemas.microsoft.com/office/drawing/2014/main" id="{00000000-0008-0000-0300-000019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2" name="TextBox 5401">
          <a:extLst>
            <a:ext uri="{FF2B5EF4-FFF2-40B4-BE49-F238E27FC236}">
              <a16:creationId xmlns:a16="http://schemas.microsoft.com/office/drawing/2014/main" id="{00000000-0008-0000-0300-00001A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3" name="TextBox 5402">
          <a:extLst>
            <a:ext uri="{FF2B5EF4-FFF2-40B4-BE49-F238E27FC236}">
              <a16:creationId xmlns:a16="http://schemas.microsoft.com/office/drawing/2014/main" id="{00000000-0008-0000-0300-00001B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4" name="TextBox 5403">
          <a:extLst>
            <a:ext uri="{FF2B5EF4-FFF2-40B4-BE49-F238E27FC236}">
              <a16:creationId xmlns:a16="http://schemas.microsoft.com/office/drawing/2014/main" id="{00000000-0008-0000-0300-00001C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5" name="TextBox 5404">
          <a:extLst>
            <a:ext uri="{FF2B5EF4-FFF2-40B4-BE49-F238E27FC236}">
              <a16:creationId xmlns:a16="http://schemas.microsoft.com/office/drawing/2014/main" id="{00000000-0008-0000-0300-00001D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6" name="TextBox 5405">
          <a:extLst>
            <a:ext uri="{FF2B5EF4-FFF2-40B4-BE49-F238E27FC236}">
              <a16:creationId xmlns:a16="http://schemas.microsoft.com/office/drawing/2014/main" id="{00000000-0008-0000-0300-00001E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7" name="TextBox 5406">
          <a:extLst>
            <a:ext uri="{FF2B5EF4-FFF2-40B4-BE49-F238E27FC236}">
              <a16:creationId xmlns:a16="http://schemas.microsoft.com/office/drawing/2014/main" id="{00000000-0008-0000-0300-00001F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8" name="TextBox 5407">
          <a:extLst>
            <a:ext uri="{FF2B5EF4-FFF2-40B4-BE49-F238E27FC236}">
              <a16:creationId xmlns:a16="http://schemas.microsoft.com/office/drawing/2014/main" id="{00000000-0008-0000-0300-000020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9" name="TextBox 5408">
          <a:extLst>
            <a:ext uri="{FF2B5EF4-FFF2-40B4-BE49-F238E27FC236}">
              <a16:creationId xmlns:a16="http://schemas.microsoft.com/office/drawing/2014/main" id="{00000000-0008-0000-0300-000021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0" name="TextBox 5409">
          <a:extLst>
            <a:ext uri="{FF2B5EF4-FFF2-40B4-BE49-F238E27FC236}">
              <a16:creationId xmlns:a16="http://schemas.microsoft.com/office/drawing/2014/main" id="{00000000-0008-0000-0300-000022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1" name="TextBox 5410">
          <a:extLst>
            <a:ext uri="{FF2B5EF4-FFF2-40B4-BE49-F238E27FC236}">
              <a16:creationId xmlns:a16="http://schemas.microsoft.com/office/drawing/2014/main" id="{00000000-0008-0000-0300-000023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2" name="TextBox 5411">
          <a:extLst>
            <a:ext uri="{FF2B5EF4-FFF2-40B4-BE49-F238E27FC236}">
              <a16:creationId xmlns:a16="http://schemas.microsoft.com/office/drawing/2014/main" id="{00000000-0008-0000-0300-000024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3" name="TextBox 5412">
          <a:extLst>
            <a:ext uri="{FF2B5EF4-FFF2-40B4-BE49-F238E27FC236}">
              <a16:creationId xmlns:a16="http://schemas.microsoft.com/office/drawing/2014/main" id="{00000000-0008-0000-0300-000025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4" name="TextBox 5413">
          <a:extLst>
            <a:ext uri="{FF2B5EF4-FFF2-40B4-BE49-F238E27FC236}">
              <a16:creationId xmlns:a16="http://schemas.microsoft.com/office/drawing/2014/main" id="{00000000-0008-0000-0300-000026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5" name="TextBox 5414">
          <a:extLst>
            <a:ext uri="{FF2B5EF4-FFF2-40B4-BE49-F238E27FC236}">
              <a16:creationId xmlns:a16="http://schemas.microsoft.com/office/drawing/2014/main" id="{00000000-0008-0000-0300-000027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6" name="TextBox 5415">
          <a:extLst>
            <a:ext uri="{FF2B5EF4-FFF2-40B4-BE49-F238E27FC236}">
              <a16:creationId xmlns:a16="http://schemas.microsoft.com/office/drawing/2014/main" id="{00000000-0008-0000-0300-000028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7" name="TextBox 5416">
          <a:extLst>
            <a:ext uri="{FF2B5EF4-FFF2-40B4-BE49-F238E27FC236}">
              <a16:creationId xmlns:a16="http://schemas.microsoft.com/office/drawing/2014/main" id="{00000000-0008-0000-0300-000029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8" name="TextBox 5417">
          <a:extLst>
            <a:ext uri="{FF2B5EF4-FFF2-40B4-BE49-F238E27FC236}">
              <a16:creationId xmlns:a16="http://schemas.microsoft.com/office/drawing/2014/main" id="{00000000-0008-0000-0300-00002A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9" name="TextBox 5418">
          <a:extLst>
            <a:ext uri="{FF2B5EF4-FFF2-40B4-BE49-F238E27FC236}">
              <a16:creationId xmlns:a16="http://schemas.microsoft.com/office/drawing/2014/main" id="{00000000-0008-0000-0300-00002B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0" name="TextBox 5419">
          <a:extLst>
            <a:ext uri="{FF2B5EF4-FFF2-40B4-BE49-F238E27FC236}">
              <a16:creationId xmlns:a16="http://schemas.microsoft.com/office/drawing/2014/main" id="{00000000-0008-0000-0300-00002C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1" name="TextBox 5420">
          <a:extLst>
            <a:ext uri="{FF2B5EF4-FFF2-40B4-BE49-F238E27FC236}">
              <a16:creationId xmlns:a16="http://schemas.microsoft.com/office/drawing/2014/main" id="{00000000-0008-0000-0300-00002D150000}"/>
            </a:ext>
          </a:extLst>
        </xdr:cNvPr>
        <xdr:cNvSpPr txBox="1"/>
      </xdr:nvSpPr>
      <xdr:spPr>
        <a:xfrm>
          <a:off x="6353175" y="6216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2" name="TextBox 5421">
          <a:extLst>
            <a:ext uri="{FF2B5EF4-FFF2-40B4-BE49-F238E27FC236}">
              <a16:creationId xmlns:a16="http://schemas.microsoft.com/office/drawing/2014/main" id="{00000000-0008-0000-0300-00002E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3" name="TextBox 5422">
          <a:extLst>
            <a:ext uri="{FF2B5EF4-FFF2-40B4-BE49-F238E27FC236}">
              <a16:creationId xmlns:a16="http://schemas.microsoft.com/office/drawing/2014/main" id="{00000000-0008-0000-0300-00002F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4" name="TextBox 5423">
          <a:extLst>
            <a:ext uri="{FF2B5EF4-FFF2-40B4-BE49-F238E27FC236}">
              <a16:creationId xmlns:a16="http://schemas.microsoft.com/office/drawing/2014/main" id="{00000000-0008-0000-0300-000030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5" name="TextBox 5424">
          <a:extLst>
            <a:ext uri="{FF2B5EF4-FFF2-40B4-BE49-F238E27FC236}">
              <a16:creationId xmlns:a16="http://schemas.microsoft.com/office/drawing/2014/main" id="{00000000-0008-0000-0300-000031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6" name="TextBox 5425">
          <a:extLst>
            <a:ext uri="{FF2B5EF4-FFF2-40B4-BE49-F238E27FC236}">
              <a16:creationId xmlns:a16="http://schemas.microsoft.com/office/drawing/2014/main" id="{00000000-0008-0000-0300-000032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7" name="TextBox 5426">
          <a:extLst>
            <a:ext uri="{FF2B5EF4-FFF2-40B4-BE49-F238E27FC236}">
              <a16:creationId xmlns:a16="http://schemas.microsoft.com/office/drawing/2014/main" id="{00000000-0008-0000-0300-000033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8" name="TextBox 5427">
          <a:extLst>
            <a:ext uri="{FF2B5EF4-FFF2-40B4-BE49-F238E27FC236}">
              <a16:creationId xmlns:a16="http://schemas.microsoft.com/office/drawing/2014/main" id="{00000000-0008-0000-0300-000034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9" name="TextBox 5428">
          <a:extLst>
            <a:ext uri="{FF2B5EF4-FFF2-40B4-BE49-F238E27FC236}">
              <a16:creationId xmlns:a16="http://schemas.microsoft.com/office/drawing/2014/main" id="{00000000-0008-0000-0300-000035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0" name="TextBox 5429">
          <a:extLst>
            <a:ext uri="{FF2B5EF4-FFF2-40B4-BE49-F238E27FC236}">
              <a16:creationId xmlns:a16="http://schemas.microsoft.com/office/drawing/2014/main" id="{00000000-0008-0000-0300-000036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1" name="TextBox 5430">
          <a:extLst>
            <a:ext uri="{FF2B5EF4-FFF2-40B4-BE49-F238E27FC236}">
              <a16:creationId xmlns:a16="http://schemas.microsoft.com/office/drawing/2014/main" id="{00000000-0008-0000-0300-000037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2" name="TextBox 5431">
          <a:extLst>
            <a:ext uri="{FF2B5EF4-FFF2-40B4-BE49-F238E27FC236}">
              <a16:creationId xmlns:a16="http://schemas.microsoft.com/office/drawing/2014/main" id="{00000000-0008-0000-0300-000038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3" name="TextBox 5432">
          <a:extLst>
            <a:ext uri="{FF2B5EF4-FFF2-40B4-BE49-F238E27FC236}">
              <a16:creationId xmlns:a16="http://schemas.microsoft.com/office/drawing/2014/main" id="{00000000-0008-0000-0300-000039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4" name="TextBox 5433">
          <a:extLst>
            <a:ext uri="{FF2B5EF4-FFF2-40B4-BE49-F238E27FC236}">
              <a16:creationId xmlns:a16="http://schemas.microsoft.com/office/drawing/2014/main" id="{00000000-0008-0000-0300-00003A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5" name="TextBox 5434">
          <a:extLst>
            <a:ext uri="{FF2B5EF4-FFF2-40B4-BE49-F238E27FC236}">
              <a16:creationId xmlns:a16="http://schemas.microsoft.com/office/drawing/2014/main" id="{00000000-0008-0000-0300-00003B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6" name="TextBox 5435">
          <a:extLst>
            <a:ext uri="{FF2B5EF4-FFF2-40B4-BE49-F238E27FC236}">
              <a16:creationId xmlns:a16="http://schemas.microsoft.com/office/drawing/2014/main" id="{00000000-0008-0000-0300-00003C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7" name="TextBox 5436">
          <a:extLst>
            <a:ext uri="{FF2B5EF4-FFF2-40B4-BE49-F238E27FC236}">
              <a16:creationId xmlns:a16="http://schemas.microsoft.com/office/drawing/2014/main" id="{00000000-0008-0000-0300-00003D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8" name="TextBox 5437">
          <a:extLst>
            <a:ext uri="{FF2B5EF4-FFF2-40B4-BE49-F238E27FC236}">
              <a16:creationId xmlns:a16="http://schemas.microsoft.com/office/drawing/2014/main" id="{00000000-0008-0000-0300-00003E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9" name="TextBox 5438">
          <a:extLst>
            <a:ext uri="{FF2B5EF4-FFF2-40B4-BE49-F238E27FC236}">
              <a16:creationId xmlns:a16="http://schemas.microsoft.com/office/drawing/2014/main" id="{00000000-0008-0000-0300-00003F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0" name="TextBox 5439">
          <a:extLst>
            <a:ext uri="{FF2B5EF4-FFF2-40B4-BE49-F238E27FC236}">
              <a16:creationId xmlns:a16="http://schemas.microsoft.com/office/drawing/2014/main" id="{00000000-0008-0000-0300-000040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1" name="TextBox 5440">
          <a:extLst>
            <a:ext uri="{FF2B5EF4-FFF2-40B4-BE49-F238E27FC236}">
              <a16:creationId xmlns:a16="http://schemas.microsoft.com/office/drawing/2014/main" id="{00000000-0008-0000-0300-000041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2" name="TextBox 5441">
          <a:extLst>
            <a:ext uri="{FF2B5EF4-FFF2-40B4-BE49-F238E27FC236}">
              <a16:creationId xmlns:a16="http://schemas.microsoft.com/office/drawing/2014/main" id="{00000000-0008-0000-0300-000042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3" name="TextBox 5442">
          <a:extLst>
            <a:ext uri="{FF2B5EF4-FFF2-40B4-BE49-F238E27FC236}">
              <a16:creationId xmlns:a16="http://schemas.microsoft.com/office/drawing/2014/main" id="{00000000-0008-0000-0300-000043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4" name="TextBox 5443">
          <a:extLst>
            <a:ext uri="{FF2B5EF4-FFF2-40B4-BE49-F238E27FC236}">
              <a16:creationId xmlns:a16="http://schemas.microsoft.com/office/drawing/2014/main" id="{00000000-0008-0000-0300-000044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5" name="TextBox 5444">
          <a:extLst>
            <a:ext uri="{FF2B5EF4-FFF2-40B4-BE49-F238E27FC236}">
              <a16:creationId xmlns:a16="http://schemas.microsoft.com/office/drawing/2014/main" id="{00000000-0008-0000-0300-000045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6" name="TextBox 5445">
          <a:extLst>
            <a:ext uri="{FF2B5EF4-FFF2-40B4-BE49-F238E27FC236}">
              <a16:creationId xmlns:a16="http://schemas.microsoft.com/office/drawing/2014/main" id="{00000000-0008-0000-0300-000046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7" name="TextBox 5446">
          <a:extLst>
            <a:ext uri="{FF2B5EF4-FFF2-40B4-BE49-F238E27FC236}">
              <a16:creationId xmlns:a16="http://schemas.microsoft.com/office/drawing/2014/main" id="{00000000-0008-0000-0300-000047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8" name="TextBox 5447">
          <a:extLst>
            <a:ext uri="{FF2B5EF4-FFF2-40B4-BE49-F238E27FC236}">
              <a16:creationId xmlns:a16="http://schemas.microsoft.com/office/drawing/2014/main" id="{00000000-0008-0000-0300-000048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9" name="TextBox 5448">
          <a:extLst>
            <a:ext uri="{FF2B5EF4-FFF2-40B4-BE49-F238E27FC236}">
              <a16:creationId xmlns:a16="http://schemas.microsoft.com/office/drawing/2014/main" id="{00000000-0008-0000-0300-000049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0" name="TextBox 5449">
          <a:extLst>
            <a:ext uri="{FF2B5EF4-FFF2-40B4-BE49-F238E27FC236}">
              <a16:creationId xmlns:a16="http://schemas.microsoft.com/office/drawing/2014/main" id="{00000000-0008-0000-0300-00004A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1" name="TextBox 5450">
          <a:extLst>
            <a:ext uri="{FF2B5EF4-FFF2-40B4-BE49-F238E27FC236}">
              <a16:creationId xmlns:a16="http://schemas.microsoft.com/office/drawing/2014/main" id="{00000000-0008-0000-0300-00004B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2" name="TextBox 5451">
          <a:extLst>
            <a:ext uri="{FF2B5EF4-FFF2-40B4-BE49-F238E27FC236}">
              <a16:creationId xmlns:a16="http://schemas.microsoft.com/office/drawing/2014/main" id="{00000000-0008-0000-0300-00004C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3" name="TextBox 5452">
          <a:extLst>
            <a:ext uri="{FF2B5EF4-FFF2-40B4-BE49-F238E27FC236}">
              <a16:creationId xmlns:a16="http://schemas.microsoft.com/office/drawing/2014/main" id="{00000000-0008-0000-0300-00004D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4" name="TextBox 5453">
          <a:extLst>
            <a:ext uri="{FF2B5EF4-FFF2-40B4-BE49-F238E27FC236}">
              <a16:creationId xmlns:a16="http://schemas.microsoft.com/office/drawing/2014/main" id="{00000000-0008-0000-0300-00004E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5" name="TextBox 5454">
          <a:extLst>
            <a:ext uri="{FF2B5EF4-FFF2-40B4-BE49-F238E27FC236}">
              <a16:creationId xmlns:a16="http://schemas.microsoft.com/office/drawing/2014/main" id="{00000000-0008-0000-0300-00004F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6" name="TextBox 5455">
          <a:extLst>
            <a:ext uri="{FF2B5EF4-FFF2-40B4-BE49-F238E27FC236}">
              <a16:creationId xmlns:a16="http://schemas.microsoft.com/office/drawing/2014/main" id="{00000000-0008-0000-0300-000050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7" name="TextBox 5456">
          <a:extLst>
            <a:ext uri="{FF2B5EF4-FFF2-40B4-BE49-F238E27FC236}">
              <a16:creationId xmlns:a16="http://schemas.microsoft.com/office/drawing/2014/main" id="{00000000-0008-0000-0300-000051150000}"/>
            </a:ext>
          </a:extLst>
        </xdr:cNvPr>
        <xdr:cNvSpPr txBox="1"/>
      </xdr:nvSpPr>
      <xdr:spPr>
        <a:xfrm>
          <a:off x="6353175" y="623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8" name="TextBox 5457">
          <a:extLst>
            <a:ext uri="{FF2B5EF4-FFF2-40B4-BE49-F238E27FC236}">
              <a16:creationId xmlns:a16="http://schemas.microsoft.com/office/drawing/2014/main" id="{00000000-0008-0000-0300-000052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9" name="TextBox 5458">
          <a:extLst>
            <a:ext uri="{FF2B5EF4-FFF2-40B4-BE49-F238E27FC236}">
              <a16:creationId xmlns:a16="http://schemas.microsoft.com/office/drawing/2014/main" id="{00000000-0008-0000-0300-000053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0" name="TextBox 5459">
          <a:extLst>
            <a:ext uri="{FF2B5EF4-FFF2-40B4-BE49-F238E27FC236}">
              <a16:creationId xmlns:a16="http://schemas.microsoft.com/office/drawing/2014/main" id="{00000000-0008-0000-0300-000054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1" name="TextBox 5460">
          <a:extLst>
            <a:ext uri="{FF2B5EF4-FFF2-40B4-BE49-F238E27FC236}">
              <a16:creationId xmlns:a16="http://schemas.microsoft.com/office/drawing/2014/main" id="{00000000-0008-0000-0300-000055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2" name="TextBox 5461">
          <a:extLst>
            <a:ext uri="{FF2B5EF4-FFF2-40B4-BE49-F238E27FC236}">
              <a16:creationId xmlns:a16="http://schemas.microsoft.com/office/drawing/2014/main" id="{00000000-0008-0000-0300-000056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3" name="TextBox 5462">
          <a:extLst>
            <a:ext uri="{FF2B5EF4-FFF2-40B4-BE49-F238E27FC236}">
              <a16:creationId xmlns:a16="http://schemas.microsoft.com/office/drawing/2014/main" id="{00000000-0008-0000-0300-000057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4" name="TextBox 5463">
          <a:extLst>
            <a:ext uri="{FF2B5EF4-FFF2-40B4-BE49-F238E27FC236}">
              <a16:creationId xmlns:a16="http://schemas.microsoft.com/office/drawing/2014/main" id="{00000000-0008-0000-0300-000058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5" name="TextBox 5464">
          <a:extLst>
            <a:ext uri="{FF2B5EF4-FFF2-40B4-BE49-F238E27FC236}">
              <a16:creationId xmlns:a16="http://schemas.microsoft.com/office/drawing/2014/main" id="{00000000-0008-0000-0300-000059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6" name="TextBox 5465">
          <a:extLst>
            <a:ext uri="{FF2B5EF4-FFF2-40B4-BE49-F238E27FC236}">
              <a16:creationId xmlns:a16="http://schemas.microsoft.com/office/drawing/2014/main" id="{00000000-0008-0000-0300-00005A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7" name="TextBox 5466">
          <a:extLst>
            <a:ext uri="{FF2B5EF4-FFF2-40B4-BE49-F238E27FC236}">
              <a16:creationId xmlns:a16="http://schemas.microsoft.com/office/drawing/2014/main" id="{00000000-0008-0000-0300-00005B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8" name="TextBox 5467">
          <a:extLst>
            <a:ext uri="{FF2B5EF4-FFF2-40B4-BE49-F238E27FC236}">
              <a16:creationId xmlns:a16="http://schemas.microsoft.com/office/drawing/2014/main" id="{00000000-0008-0000-0300-00005C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9" name="TextBox 5468">
          <a:extLst>
            <a:ext uri="{FF2B5EF4-FFF2-40B4-BE49-F238E27FC236}">
              <a16:creationId xmlns:a16="http://schemas.microsoft.com/office/drawing/2014/main" id="{00000000-0008-0000-0300-00005D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0" name="TextBox 5469">
          <a:extLst>
            <a:ext uri="{FF2B5EF4-FFF2-40B4-BE49-F238E27FC236}">
              <a16:creationId xmlns:a16="http://schemas.microsoft.com/office/drawing/2014/main" id="{00000000-0008-0000-0300-00005E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1" name="TextBox 5470">
          <a:extLst>
            <a:ext uri="{FF2B5EF4-FFF2-40B4-BE49-F238E27FC236}">
              <a16:creationId xmlns:a16="http://schemas.microsoft.com/office/drawing/2014/main" id="{00000000-0008-0000-0300-00005F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2" name="TextBox 5471">
          <a:extLst>
            <a:ext uri="{FF2B5EF4-FFF2-40B4-BE49-F238E27FC236}">
              <a16:creationId xmlns:a16="http://schemas.microsoft.com/office/drawing/2014/main" id="{00000000-0008-0000-0300-000060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3" name="TextBox 5472">
          <a:extLst>
            <a:ext uri="{FF2B5EF4-FFF2-40B4-BE49-F238E27FC236}">
              <a16:creationId xmlns:a16="http://schemas.microsoft.com/office/drawing/2014/main" id="{00000000-0008-0000-0300-000061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4" name="TextBox 5473">
          <a:extLst>
            <a:ext uri="{FF2B5EF4-FFF2-40B4-BE49-F238E27FC236}">
              <a16:creationId xmlns:a16="http://schemas.microsoft.com/office/drawing/2014/main" id="{00000000-0008-0000-0300-000062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5" name="TextBox 5474">
          <a:extLst>
            <a:ext uri="{FF2B5EF4-FFF2-40B4-BE49-F238E27FC236}">
              <a16:creationId xmlns:a16="http://schemas.microsoft.com/office/drawing/2014/main" id="{00000000-0008-0000-0300-000063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6" name="TextBox 5475">
          <a:extLst>
            <a:ext uri="{FF2B5EF4-FFF2-40B4-BE49-F238E27FC236}">
              <a16:creationId xmlns:a16="http://schemas.microsoft.com/office/drawing/2014/main" id="{00000000-0008-0000-0300-000064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7" name="TextBox 5476">
          <a:extLst>
            <a:ext uri="{FF2B5EF4-FFF2-40B4-BE49-F238E27FC236}">
              <a16:creationId xmlns:a16="http://schemas.microsoft.com/office/drawing/2014/main" id="{00000000-0008-0000-0300-000065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8" name="TextBox 5477">
          <a:extLst>
            <a:ext uri="{FF2B5EF4-FFF2-40B4-BE49-F238E27FC236}">
              <a16:creationId xmlns:a16="http://schemas.microsoft.com/office/drawing/2014/main" id="{00000000-0008-0000-0300-000066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9" name="TextBox 5478">
          <a:extLst>
            <a:ext uri="{FF2B5EF4-FFF2-40B4-BE49-F238E27FC236}">
              <a16:creationId xmlns:a16="http://schemas.microsoft.com/office/drawing/2014/main" id="{00000000-0008-0000-0300-000067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0" name="TextBox 5479">
          <a:extLst>
            <a:ext uri="{FF2B5EF4-FFF2-40B4-BE49-F238E27FC236}">
              <a16:creationId xmlns:a16="http://schemas.microsoft.com/office/drawing/2014/main" id="{00000000-0008-0000-0300-000068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1" name="TextBox 5480">
          <a:extLst>
            <a:ext uri="{FF2B5EF4-FFF2-40B4-BE49-F238E27FC236}">
              <a16:creationId xmlns:a16="http://schemas.microsoft.com/office/drawing/2014/main" id="{00000000-0008-0000-0300-000069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2" name="TextBox 5481">
          <a:extLst>
            <a:ext uri="{FF2B5EF4-FFF2-40B4-BE49-F238E27FC236}">
              <a16:creationId xmlns:a16="http://schemas.microsoft.com/office/drawing/2014/main" id="{00000000-0008-0000-0300-00006A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3" name="TextBox 5482">
          <a:extLst>
            <a:ext uri="{FF2B5EF4-FFF2-40B4-BE49-F238E27FC236}">
              <a16:creationId xmlns:a16="http://schemas.microsoft.com/office/drawing/2014/main" id="{00000000-0008-0000-0300-00006B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4" name="TextBox 5483">
          <a:extLst>
            <a:ext uri="{FF2B5EF4-FFF2-40B4-BE49-F238E27FC236}">
              <a16:creationId xmlns:a16="http://schemas.microsoft.com/office/drawing/2014/main" id="{00000000-0008-0000-0300-00006C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5" name="TextBox 5484">
          <a:extLst>
            <a:ext uri="{FF2B5EF4-FFF2-40B4-BE49-F238E27FC236}">
              <a16:creationId xmlns:a16="http://schemas.microsoft.com/office/drawing/2014/main" id="{00000000-0008-0000-0300-00006D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6" name="TextBox 5485">
          <a:extLst>
            <a:ext uri="{FF2B5EF4-FFF2-40B4-BE49-F238E27FC236}">
              <a16:creationId xmlns:a16="http://schemas.microsoft.com/office/drawing/2014/main" id="{00000000-0008-0000-0300-00006E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7" name="TextBox 5486">
          <a:extLst>
            <a:ext uri="{FF2B5EF4-FFF2-40B4-BE49-F238E27FC236}">
              <a16:creationId xmlns:a16="http://schemas.microsoft.com/office/drawing/2014/main" id="{00000000-0008-0000-0300-00006F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8" name="TextBox 5487">
          <a:extLst>
            <a:ext uri="{FF2B5EF4-FFF2-40B4-BE49-F238E27FC236}">
              <a16:creationId xmlns:a16="http://schemas.microsoft.com/office/drawing/2014/main" id="{00000000-0008-0000-0300-000070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9" name="TextBox 5488">
          <a:extLst>
            <a:ext uri="{FF2B5EF4-FFF2-40B4-BE49-F238E27FC236}">
              <a16:creationId xmlns:a16="http://schemas.microsoft.com/office/drawing/2014/main" id="{00000000-0008-0000-0300-000071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0" name="TextBox 5489">
          <a:extLst>
            <a:ext uri="{FF2B5EF4-FFF2-40B4-BE49-F238E27FC236}">
              <a16:creationId xmlns:a16="http://schemas.microsoft.com/office/drawing/2014/main" id="{00000000-0008-0000-0300-000072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1" name="TextBox 5490">
          <a:extLst>
            <a:ext uri="{FF2B5EF4-FFF2-40B4-BE49-F238E27FC236}">
              <a16:creationId xmlns:a16="http://schemas.microsoft.com/office/drawing/2014/main" id="{00000000-0008-0000-0300-000073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2" name="TextBox 5491">
          <a:extLst>
            <a:ext uri="{FF2B5EF4-FFF2-40B4-BE49-F238E27FC236}">
              <a16:creationId xmlns:a16="http://schemas.microsoft.com/office/drawing/2014/main" id="{00000000-0008-0000-0300-000074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3" name="TextBox 5492">
          <a:extLst>
            <a:ext uri="{FF2B5EF4-FFF2-40B4-BE49-F238E27FC236}">
              <a16:creationId xmlns:a16="http://schemas.microsoft.com/office/drawing/2014/main" id="{00000000-0008-0000-0300-000075150000}"/>
            </a:ext>
          </a:extLst>
        </xdr:cNvPr>
        <xdr:cNvSpPr txBox="1"/>
      </xdr:nvSpPr>
      <xdr:spPr>
        <a:xfrm>
          <a:off x="6353175" y="625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4" name="TextBox 5493">
          <a:extLst>
            <a:ext uri="{FF2B5EF4-FFF2-40B4-BE49-F238E27FC236}">
              <a16:creationId xmlns:a16="http://schemas.microsoft.com/office/drawing/2014/main" id="{00000000-0008-0000-0300-000076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5" name="TextBox 5494">
          <a:extLst>
            <a:ext uri="{FF2B5EF4-FFF2-40B4-BE49-F238E27FC236}">
              <a16:creationId xmlns:a16="http://schemas.microsoft.com/office/drawing/2014/main" id="{00000000-0008-0000-0300-000077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6" name="TextBox 5495">
          <a:extLst>
            <a:ext uri="{FF2B5EF4-FFF2-40B4-BE49-F238E27FC236}">
              <a16:creationId xmlns:a16="http://schemas.microsoft.com/office/drawing/2014/main" id="{00000000-0008-0000-0300-000078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7" name="TextBox 5496">
          <a:extLst>
            <a:ext uri="{FF2B5EF4-FFF2-40B4-BE49-F238E27FC236}">
              <a16:creationId xmlns:a16="http://schemas.microsoft.com/office/drawing/2014/main" id="{00000000-0008-0000-0300-000079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8" name="TextBox 5497">
          <a:extLst>
            <a:ext uri="{FF2B5EF4-FFF2-40B4-BE49-F238E27FC236}">
              <a16:creationId xmlns:a16="http://schemas.microsoft.com/office/drawing/2014/main" id="{00000000-0008-0000-0300-00007A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9" name="TextBox 5498">
          <a:extLst>
            <a:ext uri="{FF2B5EF4-FFF2-40B4-BE49-F238E27FC236}">
              <a16:creationId xmlns:a16="http://schemas.microsoft.com/office/drawing/2014/main" id="{00000000-0008-0000-0300-00007B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0" name="TextBox 5499">
          <a:extLst>
            <a:ext uri="{FF2B5EF4-FFF2-40B4-BE49-F238E27FC236}">
              <a16:creationId xmlns:a16="http://schemas.microsoft.com/office/drawing/2014/main" id="{00000000-0008-0000-0300-00007C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1" name="TextBox 5500">
          <a:extLst>
            <a:ext uri="{FF2B5EF4-FFF2-40B4-BE49-F238E27FC236}">
              <a16:creationId xmlns:a16="http://schemas.microsoft.com/office/drawing/2014/main" id="{00000000-0008-0000-0300-00007D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2" name="TextBox 5501">
          <a:extLst>
            <a:ext uri="{FF2B5EF4-FFF2-40B4-BE49-F238E27FC236}">
              <a16:creationId xmlns:a16="http://schemas.microsoft.com/office/drawing/2014/main" id="{00000000-0008-0000-0300-00007E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3" name="TextBox 5502">
          <a:extLst>
            <a:ext uri="{FF2B5EF4-FFF2-40B4-BE49-F238E27FC236}">
              <a16:creationId xmlns:a16="http://schemas.microsoft.com/office/drawing/2014/main" id="{00000000-0008-0000-0300-00007F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4" name="TextBox 5503">
          <a:extLst>
            <a:ext uri="{FF2B5EF4-FFF2-40B4-BE49-F238E27FC236}">
              <a16:creationId xmlns:a16="http://schemas.microsoft.com/office/drawing/2014/main" id="{00000000-0008-0000-0300-000080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5" name="TextBox 5504">
          <a:extLst>
            <a:ext uri="{FF2B5EF4-FFF2-40B4-BE49-F238E27FC236}">
              <a16:creationId xmlns:a16="http://schemas.microsoft.com/office/drawing/2014/main" id="{00000000-0008-0000-0300-000081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6" name="TextBox 5505">
          <a:extLst>
            <a:ext uri="{FF2B5EF4-FFF2-40B4-BE49-F238E27FC236}">
              <a16:creationId xmlns:a16="http://schemas.microsoft.com/office/drawing/2014/main" id="{00000000-0008-0000-0300-000082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7" name="TextBox 5506">
          <a:extLst>
            <a:ext uri="{FF2B5EF4-FFF2-40B4-BE49-F238E27FC236}">
              <a16:creationId xmlns:a16="http://schemas.microsoft.com/office/drawing/2014/main" id="{00000000-0008-0000-0300-000083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8" name="TextBox 5507">
          <a:extLst>
            <a:ext uri="{FF2B5EF4-FFF2-40B4-BE49-F238E27FC236}">
              <a16:creationId xmlns:a16="http://schemas.microsoft.com/office/drawing/2014/main" id="{00000000-0008-0000-0300-000084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9" name="TextBox 5508">
          <a:extLst>
            <a:ext uri="{FF2B5EF4-FFF2-40B4-BE49-F238E27FC236}">
              <a16:creationId xmlns:a16="http://schemas.microsoft.com/office/drawing/2014/main" id="{00000000-0008-0000-0300-000085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0" name="TextBox 5509">
          <a:extLst>
            <a:ext uri="{FF2B5EF4-FFF2-40B4-BE49-F238E27FC236}">
              <a16:creationId xmlns:a16="http://schemas.microsoft.com/office/drawing/2014/main" id="{00000000-0008-0000-0300-000086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1" name="TextBox 5510">
          <a:extLst>
            <a:ext uri="{FF2B5EF4-FFF2-40B4-BE49-F238E27FC236}">
              <a16:creationId xmlns:a16="http://schemas.microsoft.com/office/drawing/2014/main" id="{00000000-0008-0000-0300-000087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2" name="TextBox 5511">
          <a:extLst>
            <a:ext uri="{FF2B5EF4-FFF2-40B4-BE49-F238E27FC236}">
              <a16:creationId xmlns:a16="http://schemas.microsoft.com/office/drawing/2014/main" id="{00000000-0008-0000-0300-000088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3" name="TextBox 5512">
          <a:extLst>
            <a:ext uri="{FF2B5EF4-FFF2-40B4-BE49-F238E27FC236}">
              <a16:creationId xmlns:a16="http://schemas.microsoft.com/office/drawing/2014/main" id="{00000000-0008-0000-0300-000089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4" name="TextBox 5513">
          <a:extLst>
            <a:ext uri="{FF2B5EF4-FFF2-40B4-BE49-F238E27FC236}">
              <a16:creationId xmlns:a16="http://schemas.microsoft.com/office/drawing/2014/main" id="{00000000-0008-0000-0300-00008A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5" name="TextBox 5514">
          <a:extLst>
            <a:ext uri="{FF2B5EF4-FFF2-40B4-BE49-F238E27FC236}">
              <a16:creationId xmlns:a16="http://schemas.microsoft.com/office/drawing/2014/main" id="{00000000-0008-0000-0300-00008B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6" name="TextBox 5515">
          <a:extLst>
            <a:ext uri="{FF2B5EF4-FFF2-40B4-BE49-F238E27FC236}">
              <a16:creationId xmlns:a16="http://schemas.microsoft.com/office/drawing/2014/main" id="{00000000-0008-0000-0300-00008C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7" name="TextBox 5516">
          <a:extLst>
            <a:ext uri="{FF2B5EF4-FFF2-40B4-BE49-F238E27FC236}">
              <a16:creationId xmlns:a16="http://schemas.microsoft.com/office/drawing/2014/main" id="{00000000-0008-0000-0300-00008D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8" name="TextBox 5517">
          <a:extLst>
            <a:ext uri="{FF2B5EF4-FFF2-40B4-BE49-F238E27FC236}">
              <a16:creationId xmlns:a16="http://schemas.microsoft.com/office/drawing/2014/main" id="{00000000-0008-0000-0300-00008E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9" name="TextBox 5518">
          <a:extLst>
            <a:ext uri="{FF2B5EF4-FFF2-40B4-BE49-F238E27FC236}">
              <a16:creationId xmlns:a16="http://schemas.microsoft.com/office/drawing/2014/main" id="{00000000-0008-0000-0300-00008F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0" name="TextBox 5519">
          <a:extLst>
            <a:ext uri="{FF2B5EF4-FFF2-40B4-BE49-F238E27FC236}">
              <a16:creationId xmlns:a16="http://schemas.microsoft.com/office/drawing/2014/main" id="{00000000-0008-0000-0300-000090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1" name="TextBox 5520">
          <a:extLst>
            <a:ext uri="{FF2B5EF4-FFF2-40B4-BE49-F238E27FC236}">
              <a16:creationId xmlns:a16="http://schemas.microsoft.com/office/drawing/2014/main" id="{00000000-0008-0000-0300-000091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2" name="TextBox 5521">
          <a:extLst>
            <a:ext uri="{FF2B5EF4-FFF2-40B4-BE49-F238E27FC236}">
              <a16:creationId xmlns:a16="http://schemas.microsoft.com/office/drawing/2014/main" id="{00000000-0008-0000-0300-000092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3" name="TextBox 5522">
          <a:extLst>
            <a:ext uri="{FF2B5EF4-FFF2-40B4-BE49-F238E27FC236}">
              <a16:creationId xmlns:a16="http://schemas.microsoft.com/office/drawing/2014/main" id="{00000000-0008-0000-0300-000093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4" name="TextBox 5523">
          <a:extLst>
            <a:ext uri="{FF2B5EF4-FFF2-40B4-BE49-F238E27FC236}">
              <a16:creationId xmlns:a16="http://schemas.microsoft.com/office/drawing/2014/main" id="{00000000-0008-0000-0300-000094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5" name="TextBox 5524">
          <a:extLst>
            <a:ext uri="{FF2B5EF4-FFF2-40B4-BE49-F238E27FC236}">
              <a16:creationId xmlns:a16="http://schemas.microsoft.com/office/drawing/2014/main" id="{00000000-0008-0000-0300-000095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6" name="TextBox 5525">
          <a:extLst>
            <a:ext uri="{FF2B5EF4-FFF2-40B4-BE49-F238E27FC236}">
              <a16:creationId xmlns:a16="http://schemas.microsoft.com/office/drawing/2014/main" id="{00000000-0008-0000-0300-000096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7" name="TextBox 5526">
          <a:extLst>
            <a:ext uri="{FF2B5EF4-FFF2-40B4-BE49-F238E27FC236}">
              <a16:creationId xmlns:a16="http://schemas.microsoft.com/office/drawing/2014/main" id="{00000000-0008-0000-0300-000097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8" name="TextBox 5527">
          <a:extLst>
            <a:ext uri="{FF2B5EF4-FFF2-40B4-BE49-F238E27FC236}">
              <a16:creationId xmlns:a16="http://schemas.microsoft.com/office/drawing/2014/main" id="{00000000-0008-0000-0300-000098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9" name="TextBox 5528">
          <a:extLst>
            <a:ext uri="{FF2B5EF4-FFF2-40B4-BE49-F238E27FC236}">
              <a16:creationId xmlns:a16="http://schemas.microsoft.com/office/drawing/2014/main" id="{00000000-0008-0000-0300-000099150000}"/>
            </a:ext>
          </a:extLst>
        </xdr:cNvPr>
        <xdr:cNvSpPr txBox="1"/>
      </xdr:nvSpPr>
      <xdr:spPr>
        <a:xfrm>
          <a:off x="6353175" y="6273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0" name="TextBox 5529">
          <a:extLst>
            <a:ext uri="{FF2B5EF4-FFF2-40B4-BE49-F238E27FC236}">
              <a16:creationId xmlns:a16="http://schemas.microsoft.com/office/drawing/2014/main" id="{00000000-0008-0000-0300-00009A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1" name="TextBox 5530">
          <a:extLst>
            <a:ext uri="{FF2B5EF4-FFF2-40B4-BE49-F238E27FC236}">
              <a16:creationId xmlns:a16="http://schemas.microsoft.com/office/drawing/2014/main" id="{00000000-0008-0000-0300-00009B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2" name="TextBox 5531">
          <a:extLst>
            <a:ext uri="{FF2B5EF4-FFF2-40B4-BE49-F238E27FC236}">
              <a16:creationId xmlns:a16="http://schemas.microsoft.com/office/drawing/2014/main" id="{00000000-0008-0000-0300-00009C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3" name="TextBox 5532">
          <a:extLst>
            <a:ext uri="{FF2B5EF4-FFF2-40B4-BE49-F238E27FC236}">
              <a16:creationId xmlns:a16="http://schemas.microsoft.com/office/drawing/2014/main" id="{00000000-0008-0000-0300-00009D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4" name="TextBox 5533">
          <a:extLst>
            <a:ext uri="{FF2B5EF4-FFF2-40B4-BE49-F238E27FC236}">
              <a16:creationId xmlns:a16="http://schemas.microsoft.com/office/drawing/2014/main" id="{00000000-0008-0000-0300-00009E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5" name="TextBox 5534">
          <a:extLst>
            <a:ext uri="{FF2B5EF4-FFF2-40B4-BE49-F238E27FC236}">
              <a16:creationId xmlns:a16="http://schemas.microsoft.com/office/drawing/2014/main" id="{00000000-0008-0000-0300-00009F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6" name="TextBox 5535">
          <a:extLst>
            <a:ext uri="{FF2B5EF4-FFF2-40B4-BE49-F238E27FC236}">
              <a16:creationId xmlns:a16="http://schemas.microsoft.com/office/drawing/2014/main" id="{00000000-0008-0000-0300-0000A0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7" name="TextBox 5536">
          <a:extLst>
            <a:ext uri="{FF2B5EF4-FFF2-40B4-BE49-F238E27FC236}">
              <a16:creationId xmlns:a16="http://schemas.microsoft.com/office/drawing/2014/main" id="{00000000-0008-0000-0300-0000A1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8" name="TextBox 5537">
          <a:extLst>
            <a:ext uri="{FF2B5EF4-FFF2-40B4-BE49-F238E27FC236}">
              <a16:creationId xmlns:a16="http://schemas.microsoft.com/office/drawing/2014/main" id="{00000000-0008-0000-0300-0000A2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9" name="TextBox 5538">
          <a:extLst>
            <a:ext uri="{FF2B5EF4-FFF2-40B4-BE49-F238E27FC236}">
              <a16:creationId xmlns:a16="http://schemas.microsoft.com/office/drawing/2014/main" id="{00000000-0008-0000-0300-0000A3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0" name="TextBox 5539">
          <a:extLst>
            <a:ext uri="{FF2B5EF4-FFF2-40B4-BE49-F238E27FC236}">
              <a16:creationId xmlns:a16="http://schemas.microsoft.com/office/drawing/2014/main" id="{00000000-0008-0000-0300-0000A4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1" name="TextBox 5540">
          <a:extLst>
            <a:ext uri="{FF2B5EF4-FFF2-40B4-BE49-F238E27FC236}">
              <a16:creationId xmlns:a16="http://schemas.microsoft.com/office/drawing/2014/main" id="{00000000-0008-0000-0300-0000A5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2" name="TextBox 5541">
          <a:extLst>
            <a:ext uri="{FF2B5EF4-FFF2-40B4-BE49-F238E27FC236}">
              <a16:creationId xmlns:a16="http://schemas.microsoft.com/office/drawing/2014/main" id="{00000000-0008-0000-0300-0000A6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3" name="TextBox 5542">
          <a:extLst>
            <a:ext uri="{FF2B5EF4-FFF2-40B4-BE49-F238E27FC236}">
              <a16:creationId xmlns:a16="http://schemas.microsoft.com/office/drawing/2014/main" id="{00000000-0008-0000-0300-0000A7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4" name="TextBox 5543">
          <a:extLst>
            <a:ext uri="{FF2B5EF4-FFF2-40B4-BE49-F238E27FC236}">
              <a16:creationId xmlns:a16="http://schemas.microsoft.com/office/drawing/2014/main" id="{00000000-0008-0000-0300-0000A8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5" name="TextBox 5544">
          <a:extLst>
            <a:ext uri="{FF2B5EF4-FFF2-40B4-BE49-F238E27FC236}">
              <a16:creationId xmlns:a16="http://schemas.microsoft.com/office/drawing/2014/main" id="{00000000-0008-0000-0300-0000A9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6" name="TextBox 5545">
          <a:extLst>
            <a:ext uri="{FF2B5EF4-FFF2-40B4-BE49-F238E27FC236}">
              <a16:creationId xmlns:a16="http://schemas.microsoft.com/office/drawing/2014/main" id="{00000000-0008-0000-0300-0000AA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7" name="TextBox 5546">
          <a:extLst>
            <a:ext uri="{FF2B5EF4-FFF2-40B4-BE49-F238E27FC236}">
              <a16:creationId xmlns:a16="http://schemas.microsoft.com/office/drawing/2014/main" id="{00000000-0008-0000-0300-0000AB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8" name="TextBox 5547">
          <a:extLst>
            <a:ext uri="{FF2B5EF4-FFF2-40B4-BE49-F238E27FC236}">
              <a16:creationId xmlns:a16="http://schemas.microsoft.com/office/drawing/2014/main" id="{00000000-0008-0000-0300-0000AC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9" name="TextBox 5548">
          <a:extLst>
            <a:ext uri="{FF2B5EF4-FFF2-40B4-BE49-F238E27FC236}">
              <a16:creationId xmlns:a16="http://schemas.microsoft.com/office/drawing/2014/main" id="{00000000-0008-0000-0300-0000AD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0" name="TextBox 5549">
          <a:extLst>
            <a:ext uri="{FF2B5EF4-FFF2-40B4-BE49-F238E27FC236}">
              <a16:creationId xmlns:a16="http://schemas.microsoft.com/office/drawing/2014/main" id="{00000000-0008-0000-0300-0000AE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1" name="TextBox 5550">
          <a:extLst>
            <a:ext uri="{FF2B5EF4-FFF2-40B4-BE49-F238E27FC236}">
              <a16:creationId xmlns:a16="http://schemas.microsoft.com/office/drawing/2014/main" id="{00000000-0008-0000-0300-0000AF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2" name="TextBox 5551">
          <a:extLst>
            <a:ext uri="{FF2B5EF4-FFF2-40B4-BE49-F238E27FC236}">
              <a16:creationId xmlns:a16="http://schemas.microsoft.com/office/drawing/2014/main" id="{00000000-0008-0000-0300-0000B0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3" name="TextBox 5552">
          <a:extLst>
            <a:ext uri="{FF2B5EF4-FFF2-40B4-BE49-F238E27FC236}">
              <a16:creationId xmlns:a16="http://schemas.microsoft.com/office/drawing/2014/main" id="{00000000-0008-0000-0300-0000B1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4" name="TextBox 5553">
          <a:extLst>
            <a:ext uri="{FF2B5EF4-FFF2-40B4-BE49-F238E27FC236}">
              <a16:creationId xmlns:a16="http://schemas.microsoft.com/office/drawing/2014/main" id="{00000000-0008-0000-0300-0000B2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5" name="TextBox 5554">
          <a:extLst>
            <a:ext uri="{FF2B5EF4-FFF2-40B4-BE49-F238E27FC236}">
              <a16:creationId xmlns:a16="http://schemas.microsoft.com/office/drawing/2014/main" id="{00000000-0008-0000-0300-0000B3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6" name="TextBox 5555">
          <a:extLst>
            <a:ext uri="{FF2B5EF4-FFF2-40B4-BE49-F238E27FC236}">
              <a16:creationId xmlns:a16="http://schemas.microsoft.com/office/drawing/2014/main" id="{00000000-0008-0000-0300-0000B4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7" name="TextBox 5556">
          <a:extLst>
            <a:ext uri="{FF2B5EF4-FFF2-40B4-BE49-F238E27FC236}">
              <a16:creationId xmlns:a16="http://schemas.microsoft.com/office/drawing/2014/main" id="{00000000-0008-0000-0300-0000B5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8" name="TextBox 5557">
          <a:extLst>
            <a:ext uri="{FF2B5EF4-FFF2-40B4-BE49-F238E27FC236}">
              <a16:creationId xmlns:a16="http://schemas.microsoft.com/office/drawing/2014/main" id="{00000000-0008-0000-0300-0000B6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9" name="TextBox 5558">
          <a:extLst>
            <a:ext uri="{FF2B5EF4-FFF2-40B4-BE49-F238E27FC236}">
              <a16:creationId xmlns:a16="http://schemas.microsoft.com/office/drawing/2014/main" id="{00000000-0008-0000-0300-0000B7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0" name="TextBox 5559">
          <a:extLst>
            <a:ext uri="{FF2B5EF4-FFF2-40B4-BE49-F238E27FC236}">
              <a16:creationId xmlns:a16="http://schemas.microsoft.com/office/drawing/2014/main" id="{00000000-0008-0000-0300-0000B8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1" name="TextBox 5560">
          <a:extLst>
            <a:ext uri="{FF2B5EF4-FFF2-40B4-BE49-F238E27FC236}">
              <a16:creationId xmlns:a16="http://schemas.microsoft.com/office/drawing/2014/main" id="{00000000-0008-0000-0300-0000B9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2" name="TextBox 5561">
          <a:extLst>
            <a:ext uri="{FF2B5EF4-FFF2-40B4-BE49-F238E27FC236}">
              <a16:creationId xmlns:a16="http://schemas.microsoft.com/office/drawing/2014/main" id="{00000000-0008-0000-0300-0000BA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3" name="TextBox 5562">
          <a:extLst>
            <a:ext uri="{FF2B5EF4-FFF2-40B4-BE49-F238E27FC236}">
              <a16:creationId xmlns:a16="http://schemas.microsoft.com/office/drawing/2014/main" id="{00000000-0008-0000-0300-0000BB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4" name="TextBox 5563">
          <a:extLst>
            <a:ext uri="{FF2B5EF4-FFF2-40B4-BE49-F238E27FC236}">
              <a16:creationId xmlns:a16="http://schemas.microsoft.com/office/drawing/2014/main" id="{00000000-0008-0000-0300-0000BC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5" name="TextBox 5564">
          <a:extLst>
            <a:ext uri="{FF2B5EF4-FFF2-40B4-BE49-F238E27FC236}">
              <a16:creationId xmlns:a16="http://schemas.microsoft.com/office/drawing/2014/main" id="{00000000-0008-0000-0300-0000BD150000}"/>
            </a:ext>
          </a:extLst>
        </xdr:cNvPr>
        <xdr:cNvSpPr txBox="1"/>
      </xdr:nvSpPr>
      <xdr:spPr>
        <a:xfrm>
          <a:off x="63531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6" name="TextBox 5565">
          <a:extLst>
            <a:ext uri="{FF2B5EF4-FFF2-40B4-BE49-F238E27FC236}">
              <a16:creationId xmlns:a16="http://schemas.microsoft.com/office/drawing/2014/main" id="{00000000-0008-0000-0300-0000BE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7" name="TextBox 5566">
          <a:extLst>
            <a:ext uri="{FF2B5EF4-FFF2-40B4-BE49-F238E27FC236}">
              <a16:creationId xmlns:a16="http://schemas.microsoft.com/office/drawing/2014/main" id="{00000000-0008-0000-0300-0000BF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8" name="TextBox 5567">
          <a:extLst>
            <a:ext uri="{FF2B5EF4-FFF2-40B4-BE49-F238E27FC236}">
              <a16:creationId xmlns:a16="http://schemas.microsoft.com/office/drawing/2014/main" id="{00000000-0008-0000-0300-0000C0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9" name="TextBox 5568">
          <a:extLst>
            <a:ext uri="{FF2B5EF4-FFF2-40B4-BE49-F238E27FC236}">
              <a16:creationId xmlns:a16="http://schemas.microsoft.com/office/drawing/2014/main" id="{00000000-0008-0000-0300-0000C1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0" name="TextBox 5569">
          <a:extLst>
            <a:ext uri="{FF2B5EF4-FFF2-40B4-BE49-F238E27FC236}">
              <a16:creationId xmlns:a16="http://schemas.microsoft.com/office/drawing/2014/main" id="{00000000-0008-0000-0300-0000C2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1" name="TextBox 5570">
          <a:extLst>
            <a:ext uri="{FF2B5EF4-FFF2-40B4-BE49-F238E27FC236}">
              <a16:creationId xmlns:a16="http://schemas.microsoft.com/office/drawing/2014/main" id="{00000000-0008-0000-0300-0000C3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2" name="TextBox 5571">
          <a:extLst>
            <a:ext uri="{FF2B5EF4-FFF2-40B4-BE49-F238E27FC236}">
              <a16:creationId xmlns:a16="http://schemas.microsoft.com/office/drawing/2014/main" id="{00000000-0008-0000-0300-0000C4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3" name="TextBox 5572">
          <a:extLst>
            <a:ext uri="{FF2B5EF4-FFF2-40B4-BE49-F238E27FC236}">
              <a16:creationId xmlns:a16="http://schemas.microsoft.com/office/drawing/2014/main" id="{00000000-0008-0000-0300-0000C5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4" name="TextBox 5573">
          <a:extLst>
            <a:ext uri="{FF2B5EF4-FFF2-40B4-BE49-F238E27FC236}">
              <a16:creationId xmlns:a16="http://schemas.microsoft.com/office/drawing/2014/main" id="{00000000-0008-0000-0300-0000C6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5" name="TextBox 5574">
          <a:extLst>
            <a:ext uri="{FF2B5EF4-FFF2-40B4-BE49-F238E27FC236}">
              <a16:creationId xmlns:a16="http://schemas.microsoft.com/office/drawing/2014/main" id="{00000000-0008-0000-0300-0000C7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6" name="TextBox 5575">
          <a:extLst>
            <a:ext uri="{FF2B5EF4-FFF2-40B4-BE49-F238E27FC236}">
              <a16:creationId xmlns:a16="http://schemas.microsoft.com/office/drawing/2014/main" id="{00000000-0008-0000-0300-0000C8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7" name="TextBox 5576">
          <a:extLst>
            <a:ext uri="{FF2B5EF4-FFF2-40B4-BE49-F238E27FC236}">
              <a16:creationId xmlns:a16="http://schemas.microsoft.com/office/drawing/2014/main" id="{00000000-0008-0000-0300-0000C9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8" name="TextBox 5577">
          <a:extLst>
            <a:ext uri="{FF2B5EF4-FFF2-40B4-BE49-F238E27FC236}">
              <a16:creationId xmlns:a16="http://schemas.microsoft.com/office/drawing/2014/main" id="{00000000-0008-0000-0300-0000CA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9" name="TextBox 5578">
          <a:extLst>
            <a:ext uri="{FF2B5EF4-FFF2-40B4-BE49-F238E27FC236}">
              <a16:creationId xmlns:a16="http://schemas.microsoft.com/office/drawing/2014/main" id="{00000000-0008-0000-0300-0000CB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0" name="TextBox 5579">
          <a:extLst>
            <a:ext uri="{FF2B5EF4-FFF2-40B4-BE49-F238E27FC236}">
              <a16:creationId xmlns:a16="http://schemas.microsoft.com/office/drawing/2014/main" id="{00000000-0008-0000-0300-0000CC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1" name="TextBox 5580">
          <a:extLst>
            <a:ext uri="{FF2B5EF4-FFF2-40B4-BE49-F238E27FC236}">
              <a16:creationId xmlns:a16="http://schemas.microsoft.com/office/drawing/2014/main" id="{00000000-0008-0000-0300-0000CD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2" name="TextBox 5581">
          <a:extLst>
            <a:ext uri="{FF2B5EF4-FFF2-40B4-BE49-F238E27FC236}">
              <a16:creationId xmlns:a16="http://schemas.microsoft.com/office/drawing/2014/main" id="{00000000-0008-0000-0300-0000CE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3" name="TextBox 5582">
          <a:extLst>
            <a:ext uri="{FF2B5EF4-FFF2-40B4-BE49-F238E27FC236}">
              <a16:creationId xmlns:a16="http://schemas.microsoft.com/office/drawing/2014/main" id="{00000000-0008-0000-0300-0000CF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4" name="TextBox 5583">
          <a:extLst>
            <a:ext uri="{FF2B5EF4-FFF2-40B4-BE49-F238E27FC236}">
              <a16:creationId xmlns:a16="http://schemas.microsoft.com/office/drawing/2014/main" id="{00000000-0008-0000-0300-0000D0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5" name="TextBox 5584">
          <a:extLst>
            <a:ext uri="{FF2B5EF4-FFF2-40B4-BE49-F238E27FC236}">
              <a16:creationId xmlns:a16="http://schemas.microsoft.com/office/drawing/2014/main" id="{00000000-0008-0000-0300-0000D1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6" name="TextBox 5585">
          <a:extLst>
            <a:ext uri="{FF2B5EF4-FFF2-40B4-BE49-F238E27FC236}">
              <a16:creationId xmlns:a16="http://schemas.microsoft.com/office/drawing/2014/main" id="{00000000-0008-0000-0300-0000D2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7" name="TextBox 5586">
          <a:extLst>
            <a:ext uri="{FF2B5EF4-FFF2-40B4-BE49-F238E27FC236}">
              <a16:creationId xmlns:a16="http://schemas.microsoft.com/office/drawing/2014/main" id="{00000000-0008-0000-0300-0000D3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8" name="TextBox 5587">
          <a:extLst>
            <a:ext uri="{FF2B5EF4-FFF2-40B4-BE49-F238E27FC236}">
              <a16:creationId xmlns:a16="http://schemas.microsoft.com/office/drawing/2014/main" id="{00000000-0008-0000-0300-0000D4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9" name="TextBox 5588">
          <a:extLst>
            <a:ext uri="{FF2B5EF4-FFF2-40B4-BE49-F238E27FC236}">
              <a16:creationId xmlns:a16="http://schemas.microsoft.com/office/drawing/2014/main" id="{00000000-0008-0000-0300-0000D5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0" name="TextBox 5589">
          <a:extLst>
            <a:ext uri="{FF2B5EF4-FFF2-40B4-BE49-F238E27FC236}">
              <a16:creationId xmlns:a16="http://schemas.microsoft.com/office/drawing/2014/main" id="{00000000-0008-0000-0300-0000D6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1" name="TextBox 5590">
          <a:extLst>
            <a:ext uri="{FF2B5EF4-FFF2-40B4-BE49-F238E27FC236}">
              <a16:creationId xmlns:a16="http://schemas.microsoft.com/office/drawing/2014/main" id="{00000000-0008-0000-0300-0000D7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2" name="TextBox 5591">
          <a:extLst>
            <a:ext uri="{FF2B5EF4-FFF2-40B4-BE49-F238E27FC236}">
              <a16:creationId xmlns:a16="http://schemas.microsoft.com/office/drawing/2014/main" id="{00000000-0008-0000-0300-0000D8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3" name="TextBox 5592">
          <a:extLst>
            <a:ext uri="{FF2B5EF4-FFF2-40B4-BE49-F238E27FC236}">
              <a16:creationId xmlns:a16="http://schemas.microsoft.com/office/drawing/2014/main" id="{00000000-0008-0000-0300-0000D9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4" name="TextBox 5593">
          <a:extLst>
            <a:ext uri="{FF2B5EF4-FFF2-40B4-BE49-F238E27FC236}">
              <a16:creationId xmlns:a16="http://schemas.microsoft.com/office/drawing/2014/main" id="{00000000-0008-0000-0300-0000DA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5" name="TextBox 5594">
          <a:extLst>
            <a:ext uri="{FF2B5EF4-FFF2-40B4-BE49-F238E27FC236}">
              <a16:creationId xmlns:a16="http://schemas.microsoft.com/office/drawing/2014/main" id="{00000000-0008-0000-0300-0000DB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6" name="TextBox 5595">
          <a:extLst>
            <a:ext uri="{FF2B5EF4-FFF2-40B4-BE49-F238E27FC236}">
              <a16:creationId xmlns:a16="http://schemas.microsoft.com/office/drawing/2014/main" id="{00000000-0008-0000-0300-0000DC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7" name="TextBox 5596">
          <a:extLst>
            <a:ext uri="{FF2B5EF4-FFF2-40B4-BE49-F238E27FC236}">
              <a16:creationId xmlns:a16="http://schemas.microsoft.com/office/drawing/2014/main" id="{00000000-0008-0000-0300-0000DD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8" name="TextBox 5597">
          <a:extLst>
            <a:ext uri="{FF2B5EF4-FFF2-40B4-BE49-F238E27FC236}">
              <a16:creationId xmlns:a16="http://schemas.microsoft.com/office/drawing/2014/main" id="{00000000-0008-0000-0300-0000DE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9" name="TextBox 5598">
          <a:extLst>
            <a:ext uri="{FF2B5EF4-FFF2-40B4-BE49-F238E27FC236}">
              <a16:creationId xmlns:a16="http://schemas.microsoft.com/office/drawing/2014/main" id="{00000000-0008-0000-0300-0000DF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0" name="TextBox 5599">
          <a:extLst>
            <a:ext uri="{FF2B5EF4-FFF2-40B4-BE49-F238E27FC236}">
              <a16:creationId xmlns:a16="http://schemas.microsoft.com/office/drawing/2014/main" id="{00000000-0008-0000-0300-0000E0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1" name="TextBox 5600">
          <a:extLst>
            <a:ext uri="{FF2B5EF4-FFF2-40B4-BE49-F238E27FC236}">
              <a16:creationId xmlns:a16="http://schemas.microsoft.com/office/drawing/2014/main" id="{00000000-0008-0000-0300-0000E1150000}"/>
            </a:ext>
          </a:extLst>
        </xdr:cNvPr>
        <xdr:cNvSpPr txBox="1"/>
      </xdr:nvSpPr>
      <xdr:spPr>
        <a:xfrm>
          <a:off x="6353175" y="631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2" name="TextBox 5601">
          <a:extLst>
            <a:ext uri="{FF2B5EF4-FFF2-40B4-BE49-F238E27FC236}">
              <a16:creationId xmlns:a16="http://schemas.microsoft.com/office/drawing/2014/main" id="{00000000-0008-0000-0300-0000E2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3" name="TextBox 5602">
          <a:extLst>
            <a:ext uri="{FF2B5EF4-FFF2-40B4-BE49-F238E27FC236}">
              <a16:creationId xmlns:a16="http://schemas.microsoft.com/office/drawing/2014/main" id="{00000000-0008-0000-0300-0000E3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4" name="TextBox 5603">
          <a:extLst>
            <a:ext uri="{FF2B5EF4-FFF2-40B4-BE49-F238E27FC236}">
              <a16:creationId xmlns:a16="http://schemas.microsoft.com/office/drawing/2014/main" id="{00000000-0008-0000-0300-0000E4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5" name="TextBox 5604">
          <a:extLst>
            <a:ext uri="{FF2B5EF4-FFF2-40B4-BE49-F238E27FC236}">
              <a16:creationId xmlns:a16="http://schemas.microsoft.com/office/drawing/2014/main" id="{00000000-0008-0000-0300-0000E5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6" name="TextBox 5605">
          <a:extLst>
            <a:ext uri="{FF2B5EF4-FFF2-40B4-BE49-F238E27FC236}">
              <a16:creationId xmlns:a16="http://schemas.microsoft.com/office/drawing/2014/main" id="{00000000-0008-0000-0300-0000E6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7" name="TextBox 5606">
          <a:extLst>
            <a:ext uri="{FF2B5EF4-FFF2-40B4-BE49-F238E27FC236}">
              <a16:creationId xmlns:a16="http://schemas.microsoft.com/office/drawing/2014/main" id="{00000000-0008-0000-0300-0000E7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8" name="TextBox 5607">
          <a:extLst>
            <a:ext uri="{FF2B5EF4-FFF2-40B4-BE49-F238E27FC236}">
              <a16:creationId xmlns:a16="http://schemas.microsoft.com/office/drawing/2014/main" id="{00000000-0008-0000-0300-0000E8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9" name="TextBox 5608">
          <a:extLst>
            <a:ext uri="{FF2B5EF4-FFF2-40B4-BE49-F238E27FC236}">
              <a16:creationId xmlns:a16="http://schemas.microsoft.com/office/drawing/2014/main" id="{00000000-0008-0000-0300-0000E9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0" name="TextBox 5609">
          <a:extLst>
            <a:ext uri="{FF2B5EF4-FFF2-40B4-BE49-F238E27FC236}">
              <a16:creationId xmlns:a16="http://schemas.microsoft.com/office/drawing/2014/main" id="{00000000-0008-0000-0300-0000EA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1" name="TextBox 5610">
          <a:extLst>
            <a:ext uri="{FF2B5EF4-FFF2-40B4-BE49-F238E27FC236}">
              <a16:creationId xmlns:a16="http://schemas.microsoft.com/office/drawing/2014/main" id="{00000000-0008-0000-0300-0000EB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2" name="TextBox 5611">
          <a:extLst>
            <a:ext uri="{FF2B5EF4-FFF2-40B4-BE49-F238E27FC236}">
              <a16:creationId xmlns:a16="http://schemas.microsoft.com/office/drawing/2014/main" id="{00000000-0008-0000-0300-0000EC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3" name="TextBox 5612">
          <a:extLst>
            <a:ext uri="{FF2B5EF4-FFF2-40B4-BE49-F238E27FC236}">
              <a16:creationId xmlns:a16="http://schemas.microsoft.com/office/drawing/2014/main" id="{00000000-0008-0000-0300-0000ED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4" name="TextBox 5613">
          <a:extLst>
            <a:ext uri="{FF2B5EF4-FFF2-40B4-BE49-F238E27FC236}">
              <a16:creationId xmlns:a16="http://schemas.microsoft.com/office/drawing/2014/main" id="{00000000-0008-0000-0300-0000EE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5" name="TextBox 5614">
          <a:extLst>
            <a:ext uri="{FF2B5EF4-FFF2-40B4-BE49-F238E27FC236}">
              <a16:creationId xmlns:a16="http://schemas.microsoft.com/office/drawing/2014/main" id="{00000000-0008-0000-0300-0000EF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6" name="TextBox 5615">
          <a:extLst>
            <a:ext uri="{FF2B5EF4-FFF2-40B4-BE49-F238E27FC236}">
              <a16:creationId xmlns:a16="http://schemas.microsoft.com/office/drawing/2014/main" id="{00000000-0008-0000-0300-0000F0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7" name="TextBox 5616">
          <a:extLst>
            <a:ext uri="{FF2B5EF4-FFF2-40B4-BE49-F238E27FC236}">
              <a16:creationId xmlns:a16="http://schemas.microsoft.com/office/drawing/2014/main" id="{00000000-0008-0000-0300-0000F1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8" name="TextBox 5617">
          <a:extLst>
            <a:ext uri="{FF2B5EF4-FFF2-40B4-BE49-F238E27FC236}">
              <a16:creationId xmlns:a16="http://schemas.microsoft.com/office/drawing/2014/main" id="{00000000-0008-0000-0300-0000F2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9" name="TextBox 5618">
          <a:extLst>
            <a:ext uri="{FF2B5EF4-FFF2-40B4-BE49-F238E27FC236}">
              <a16:creationId xmlns:a16="http://schemas.microsoft.com/office/drawing/2014/main" id="{00000000-0008-0000-0300-0000F3150000}"/>
            </a:ext>
          </a:extLst>
        </xdr:cNvPr>
        <xdr:cNvSpPr txBox="1"/>
      </xdr:nvSpPr>
      <xdr:spPr>
        <a:xfrm>
          <a:off x="6353175" y="633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0" name="TextBox 5619">
          <a:extLst>
            <a:ext uri="{FF2B5EF4-FFF2-40B4-BE49-F238E27FC236}">
              <a16:creationId xmlns:a16="http://schemas.microsoft.com/office/drawing/2014/main" id="{00000000-0008-0000-0300-0000F4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1" name="TextBox 5620">
          <a:extLst>
            <a:ext uri="{FF2B5EF4-FFF2-40B4-BE49-F238E27FC236}">
              <a16:creationId xmlns:a16="http://schemas.microsoft.com/office/drawing/2014/main" id="{00000000-0008-0000-0300-0000F5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2" name="TextBox 5621">
          <a:extLst>
            <a:ext uri="{FF2B5EF4-FFF2-40B4-BE49-F238E27FC236}">
              <a16:creationId xmlns:a16="http://schemas.microsoft.com/office/drawing/2014/main" id="{00000000-0008-0000-0300-0000F6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3" name="TextBox 5622">
          <a:extLst>
            <a:ext uri="{FF2B5EF4-FFF2-40B4-BE49-F238E27FC236}">
              <a16:creationId xmlns:a16="http://schemas.microsoft.com/office/drawing/2014/main" id="{00000000-0008-0000-0300-0000F7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4" name="TextBox 5623">
          <a:extLst>
            <a:ext uri="{FF2B5EF4-FFF2-40B4-BE49-F238E27FC236}">
              <a16:creationId xmlns:a16="http://schemas.microsoft.com/office/drawing/2014/main" id="{00000000-0008-0000-0300-0000F8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5" name="TextBox 5624">
          <a:extLst>
            <a:ext uri="{FF2B5EF4-FFF2-40B4-BE49-F238E27FC236}">
              <a16:creationId xmlns:a16="http://schemas.microsoft.com/office/drawing/2014/main" id="{00000000-0008-0000-0300-0000F9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6" name="TextBox 5625">
          <a:extLst>
            <a:ext uri="{FF2B5EF4-FFF2-40B4-BE49-F238E27FC236}">
              <a16:creationId xmlns:a16="http://schemas.microsoft.com/office/drawing/2014/main" id="{00000000-0008-0000-0300-0000FA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7" name="TextBox 5626">
          <a:extLst>
            <a:ext uri="{FF2B5EF4-FFF2-40B4-BE49-F238E27FC236}">
              <a16:creationId xmlns:a16="http://schemas.microsoft.com/office/drawing/2014/main" id="{00000000-0008-0000-0300-0000FB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8" name="TextBox 5627">
          <a:extLst>
            <a:ext uri="{FF2B5EF4-FFF2-40B4-BE49-F238E27FC236}">
              <a16:creationId xmlns:a16="http://schemas.microsoft.com/office/drawing/2014/main" id="{00000000-0008-0000-0300-0000FC150000}"/>
            </a:ext>
          </a:extLst>
        </xdr:cNvPr>
        <xdr:cNvSpPr txBox="1"/>
      </xdr:nvSpPr>
      <xdr:spPr>
        <a:xfrm>
          <a:off x="708660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29" name="TextBox 5628">
          <a:extLst>
            <a:ext uri="{FF2B5EF4-FFF2-40B4-BE49-F238E27FC236}">
              <a16:creationId xmlns:a16="http://schemas.microsoft.com/office/drawing/2014/main" id="{00000000-0008-0000-0300-0000FD150000}"/>
            </a:ext>
          </a:extLst>
        </xdr:cNvPr>
        <xdr:cNvSpPr txBox="1"/>
      </xdr:nvSpPr>
      <xdr:spPr>
        <a:xfrm>
          <a:off x="70770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0" name="TextBox 5629">
          <a:extLst>
            <a:ext uri="{FF2B5EF4-FFF2-40B4-BE49-F238E27FC236}">
              <a16:creationId xmlns:a16="http://schemas.microsoft.com/office/drawing/2014/main" id="{00000000-0008-0000-0300-0000FE150000}"/>
            </a:ext>
          </a:extLst>
        </xdr:cNvPr>
        <xdr:cNvSpPr txBox="1"/>
      </xdr:nvSpPr>
      <xdr:spPr>
        <a:xfrm>
          <a:off x="70770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1" name="TextBox 5630">
          <a:extLst>
            <a:ext uri="{FF2B5EF4-FFF2-40B4-BE49-F238E27FC236}">
              <a16:creationId xmlns:a16="http://schemas.microsoft.com/office/drawing/2014/main" id="{00000000-0008-0000-0300-0000FF150000}"/>
            </a:ext>
          </a:extLst>
        </xdr:cNvPr>
        <xdr:cNvSpPr txBox="1"/>
      </xdr:nvSpPr>
      <xdr:spPr>
        <a:xfrm>
          <a:off x="70770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2" name="TextBox 5631">
          <a:extLst>
            <a:ext uri="{FF2B5EF4-FFF2-40B4-BE49-F238E27FC236}">
              <a16:creationId xmlns:a16="http://schemas.microsoft.com/office/drawing/2014/main" id="{00000000-0008-0000-0300-000000160000}"/>
            </a:ext>
          </a:extLst>
        </xdr:cNvPr>
        <xdr:cNvSpPr txBox="1"/>
      </xdr:nvSpPr>
      <xdr:spPr>
        <a:xfrm>
          <a:off x="70770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3" name="TextBox 5632">
          <a:extLst>
            <a:ext uri="{FF2B5EF4-FFF2-40B4-BE49-F238E27FC236}">
              <a16:creationId xmlns:a16="http://schemas.microsoft.com/office/drawing/2014/main" id="{00000000-0008-0000-0300-000001160000}"/>
            </a:ext>
          </a:extLst>
        </xdr:cNvPr>
        <xdr:cNvSpPr txBox="1"/>
      </xdr:nvSpPr>
      <xdr:spPr>
        <a:xfrm>
          <a:off x="70770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4" name="TextBox 5633">
          <a:extLst>
            <a:ext uri="{FF2B5EF4-FFF2-40B4-BE49-F238E27FC236}">
              <a16:creationId xmlns:a16="http://schemas.microsoft.com/office/drawing/2014/main" id="{00000000-0008-0000-0300-000002160000}"/>
            </a:ext>
          </a:extLst>
        </xdr:cNvPr>
        <xdr:cNvSpPr txBox="1"/>
      </xdr:nvSpPr>
      <xdr:spPr>
        <a:xfrm>
          <a:off x="70770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5" name="TextBox 5634">
          <a:extLst>
            <a:ext uri="{FF2B5EF4-FFF2-40B4-BE49-F238E27FC236}">
              <a16:creationId xmlns:a16="http://schemas.microsoft.com/office/drawing/2014/main" id="{00000000-0008-0000-0300-000003160000}"/>
            </a:ext>
          </a:extLst>
        </xdr:cNvPr>
        <xdr:cNvSpPr txBox="1"/>
      </xdr:nvSpPr>
      <xdr:spPr>
        <a:xfrm>
          <a:off x="70770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6" name="TextBox 5635">
          <a:extLst>
            <a:ext uri="{FF2B5EF4-FFF2-40B4-BE49-F238E27FC236}">
              <a16:creationId xmlns:a16="http://schemas.microsoft.com/office/drawing/2014/main" id="{00000000-0008-0000-0300-000004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7" name="TextBox 5636">
          <a:extLst>
            <a:ext uri="{FF2B5EF4-FFF2-40B4-BE49-F238E27FC236}">
              <a16:creationId xmlns:a16="http://schemas.microsoft.com/office/drawing/2014/main" id="{00000000-0008-0000-0300-000005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8" name="TextBox 5637">
          <a:extLst>
            <a:ext uri="{FF2B5EF4-FFF2-40B4-BE49-F238E27FC236}">
              <a16:creationId xmlns:a16="http://schemas.microsoft.com/office/drawing/2014/main" id="{00000000-0008-0000-0300-000006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9" name="TextBox 5638">
          <a:extLst>
            <a:ext uri="{FF2B5EF4-FFF2-40B4-BE49-F238E27FC236}">
              <a16:creationId xmlns:a16="http://schemas.microsoft.com/office/drawing/2014/main" id="{00000000-0008-0000-0300-000007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0" name="TextBox 5639">
          <a:extLst>
            <a:ext uri="{FF2B5EF4-FFF2-40B4-BE49-F238E27FC236}">
              <a16:creationId xmlns:a16="http://schemas.microsoft.com/office/drawing/2014/main" id="{00000000-0008-0000-0300-000008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1" name="TextBox 5640">
          <a:extLst>
            <a:ext uri="{FF2B5EF4-FFF2-40B4-BE49-F238E27FC236}">
              <a16:creationId xmlns:a16="http://schemas.microsoft.com/office/drawing/2014/main" id="{00000000-0008-0000-0300-000009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2" name="TextBox 5641">
          <a:extLst>
            <a:ext uri="{FF2B5EF4-FFF2-40B4-BE49-F238E27FC236}">
              <a16:creationId xmlns:a16="http://schemas.microsoft.com/office/drawing/2014/main" id="{00000000-0008-0000-0300-00000A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3" name="TextBox 5642">
          <a:extLst>
            <a:ext uri="{FF2B5EF4-FFF2-40B4-BE49-F238E27FC236}">
              <a16:creationId xmlns:a16="http://schemas.microsoft.com/office/drawing/2014/main" id="{00000000-0008-0000-0300-00000B160000}"/>
            </a:ext>
          </a:extLst>
        </xdr:cNvPr>
        <xdr:cNvSpPr txBox="1"/>
      </xdr:nvSpPr>
      <xdr:spPr>
        <a:xfrm>
          <a:off x="7486650" y="2577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4" name="TextBox 5643">
          <a:extLst>
            <a:ext uri="{FF2B5EF4-FFF2-40B4-BE49-F238E27FC236}">
              <a16:creationId xmlns:a16="http://schemas.microsoft.com/office/drawing/2014/main" id="{00000000-0008-0000-0300-00000C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5" name="TextBox 5644">
          <a:extLst>
            <a:ext uri="{FF2B5EF4-FFF2-40B4-BE49-F238E27FC236}">
              <a16:creationId xmlns:a16="http://schemas.microsoft.com/office/drawing/2014/main" id="{00000000-0008-0000-0300-00000D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6" name="TextBox 5645">
          <a:extLst>
            <a:ext uri="{FF2B5EF4-FFF2-40B4-BE49-F238E27FC236}">
              <a16:creationId xmlns:a16="http://schemas.microsoft.com/office/drawing/2014/main" id="{00000000-0008-0000-0300-00000E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7" name="TextBox 5646">
          <a:extLst>
            <a:ext uri="{FF2B5EF4-FFF2-40B4-BE49-F238E27FC236}">
              <a16:creationId xmlns:a16="http://schemas.microsoft.com/office/drawing/2014/main" id="{00000000-0008-0000-0300-00000F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8" name="TextBox 5647">
          <a:extLst>
            <a:ext uri="{FF2B5EF4-FFF2-40B4-BE49-F238E27FC236}">
              <a16:creationId xmlns:a16="http://schemas.microsoft.com/office/drawing/2014/main" id="{00000000-0008-0000-0300-000010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9" name="TextBox 5648">
          <a:extLst>
            <a:ext uri="{FF2B5EF4-FFF2-40B4-BE49-F238E27FC236}">
              <a16:creationId xmlns:a16="http://schemas.microsoft.com/office/drawing/2014/main" id="{00000000-0008-0000-0300-000011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0" name="TextBox 5649">
          <a:extLst>
            <a:ext uri="{FF2B5EF4-FFF2-40B4-BE49-F238E27FC236}">
              <a16:creationId xmlns:a16="http://schemas.microsoft.com/office/drawing/2014/main" id="{00000000-0008-0000-0300-000012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1" name="TextBox 5650">
          <a:extLst>
            <a:ext uri="{FF2B5EF4-FFF2-40B4-BE49-F238E27FC236}">
              <a16:creationId xmlns:a16="http://schemas.microsoft.com/office/drawing/2014/main" id="{00000000-0008-0000-0300-000013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2" name="TextBox 5651">
          <a:extLst>
            <a:ext uri="{FF2B5EF4-FFF2-40B4-BE49-F238E27FC236}">
              <a16:creationId xmlns:a16="http://schemas.microsoft.com/office/drawing/2014/main" id="{00000000-0008-0000-0300-000014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3" name="TextBox 5652">
          <a:extLst>
            <a:ext uri="{FF2B5EF4-FFF2-40B4-BE49-F238E27FC236}">
              <a16:creationId xmlns:a16="http://schemas.microsoft.com/office/drawing/2014/main" id="{00000000-0008-0000-0300-000015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4" name="TextBox 5653">
          <a:extLst>
            <a:ext uri="{FF2B5EF4-FFF2-40B4-BE49-F238E27FC236}">
              <a16:creationId xmlns:a16="http://schemas.microsoft.com/office/drawing/2014/main" id="{00000000-0008-0000-0300-000016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5" name="TextBox 5654">
          <a:extLst>
            <a:ext uri="{FF2B5EF4-FFF2-40B4-BE49-F238E27FC236}">
              <a16:creationId xmlns:a16="http://schemas.microsoft.com/office/drawing/2014/main" id="{00000000-0008-0000-0300-000017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6" name="TextBox 5655">
          <a:extLst>
            <a:ext uri="{FF2B5EF4-FFF2-40B4-BE49-F238E27FC236}">
              <a16:creationId xmlns:a16="http://schemas.microsoft.com/office/drawing/2014/main" id="{00000000-0008-0000-0300-000018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7" name="TextBox 5656">
          <a:extLst>
            <a:ext uri="{FF2B5EF4-FFF2-40B4-BE49-F238E27FC236}">
              <a16:creationId xmlns:a16="http://schemas.microsoft.com/office/drawing/2014/main" id="{00000000-0008-0000-0300-000019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8" name="TextBox 5657">
          <a:extLst>
            <a:ext uri="{FF2B5EF4-FFF2-40B4-BE49-F238E27FC236}">
              <a16:creationId xmlns:a16="http://schemas.microsoft.com/office/drawing/2014/main" id="{00000000-0008-0000-0300-00001A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9" name="TextBox 5658">
          <a:extLst>
            <a:ext uri="{FF2B5EF4-FFF2-40B4-BE49-F238E27FC236}">
              <a16:creationId xmlns:a16="http://schemas.microsoft.com/office/drawing/2014/main" id="{00000000-0008-0000-0300-00001B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0" name="TextBox 5659">
          <a:extLst>
            <a:ext uri="{FF2B5EF4-FFF2-40B4-BE49-F238E27FC236}">
              <a16:creationId xmlns:a16="http://schemas.microsoft.com/office/drawing/2014/main" id="{00000000-0008-0000-0300-00001C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1" name="TextBox 5660">
          <a:extLst>
            <a:ext uri="{FF2B5EF4-FFF2-40B4-BE49-F238E27FC236}">
              <a16:creationId xmlns:a16="http://schemas.microsoft.com/office/drawing/2014/main" id="{00000000-0008-0000-0300-00001D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2" name="TextBox 5661">
          <a:extLst>
            <a:ext uri="{FF2B5EF4-FFF2-40B4-BE49-F238E27FC236}">
              <a16:creationId xmlns:a16="http://schemas.microsoft.com/office/drawing/2014/main" id="{00000000-0008-0000-0300-00001E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3" name="TextBox 5662">
          <a:extLst>
            <a:ext uri="{FF2B5EF4-FFF2-40B4-BE49-F238E27FC236}">
              <a16:creationId xmlns:a16="http://schemas.microsoft.com/office/drawing/2014/main" id="{00000000-0008-0000-0300-00001F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4" name="TextBox 5663">
          <a:extLst>
            <a:ext uri="{FF2B5EF4-FFF2-40B4-BE49-F238E27FC236}">
              <a16:creationId xmlns:a16="http://schemas.microsoft.com/office/drawing/2014/main" id="{00000000-0008-0000-0300-000020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5" name="TextBox 5664">
          <a:extLst>
            <a:ext uri="{FF2B5EF4-FFF2-40B4-BE49-F238E27FC236}">
              <a16:creationId xmlns:a16="http://schemas.microsoft.com/office/drawing/2014/main" id="{00000000-0008-0000-0300-000021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6" name="TextBox 5665">
          <a:extLst>
            <a:ext uri="{FF2B5EF4-FFF2-40B4-BE49-F238E27FC236}">
              <a16:creationId xmlns:a16="http://schemas.microsoft.com/office/drawing/2014/main" id="{00000000-0008-0000-0300-000022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7" name="TextBox 5666">
          <a:extLst>
            <a:ext uri="{FF2B5EF4-FFF2-40B4-BE49-F238E27FC236}">
              <a16:creationId xmlns:a16="http://schemas.microsoft.com/office/drawing/2014/main" id="{00000000-0008-0000-0300-000023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8" name="TextBox 5667">
          <a:extLst>
            <a:ext uri="{FF2B5EF4-FFF2-40B4-BE49-F238E27FC236}">
              <a16:creationId xmlns:a16="http://schemas.microsoft.com/office/drawing/2014/main" id="{00000000-0008-0000-0300-000024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9" name="TextBox 5668">
          <a:extLst>
            <a:ext uri="{FF2B5EF4-FFF2-40B4-BE49-F238E27FC236}">
              <a16:creationId xmlns:a16="http://schemas.microsoft.com/office/drawing/2014/main" id="{00000000-0008-0000-0300-000025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70" name="TextBox 5669">
          <a:extLst>
            <a:ext uri="{FF2B5EF4-FFF2-40B4-BE49-F238E27FC236}">
              <a16:creationId xmlns:a16="http://schemas.microsoft.com/office/drawing/2014/main" id="{00000000-0008-0000-0300-000026160000}"/>
            </a:ext>
          </a:extLst>
        </xdr:cNvPr>
        <xdr:cNvSpPr txBox="1"/>
      </xdr:nvSpPr>
      <xdr:spPr>
        <a:xfrm>
          <a:off x="7086600" y="1039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1" name="TextBox 5670">
          <a:extLst>
            <a:ext uri="{FF2B5EF4-FFF2-40B4-BE49-F238E27FC236}">
              <a16:creationId xmlns:a16="http://schemas.microsoft.com/office/drawing/2014/main" id="{00000000-0008-0000-0300-00002716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2" name="TextBox 5671">
          <a:extLst>
            <a:ext uri="{FF2B5EF4-FFF2-40B4-BE49-F238E27FC236}">
              <a16:creationId xmlns:a16="http://schemas.microsoft.com/office/drawing/2014/main" id="{00000000-0008-0000-0300-000028160000}"/>
            </a:ext>
          </a:extLst>
        </xdr:cNvPr>
        <xdr:cNvSpPr txBox="1"/>
      </xdr:nvSpPr>
      <xdr:spPr>
        <a:xfrm>
          <a:off x="63531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3" name="TextBox 5672">
          <a:extLst>
            <a:ext uri="{FF2B5EF4-FFF2-40B4-BE49-F238E27FC236}">
              <a16:creationId xmlns:a16="http://schemas.microsoft.com/office/drawing/2014/main" id="{00000000-0008-0000-0300-0000291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4" name="TextBox 5673">
          <a:extLst>
            <a:ext uri="{FF2B5EF4-FFF2-40B4-BE49-F238E27FC236}">
              <a16:creationId xmlns:a16="http://schemas.microsoft.com/office/drawing/2014/main" id="{00000000-0008-0000-0300-00002A160000}"/>
            </a:ext>
          </a:extLst>
        </xdr:cNvPr>
        <xdr:cNvSpPr txBox="1"/>
      </xdr:nvSpPr>
      <xdr:spPr>
        <a:xfrm>
          <a:off x="6353175" y="594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48" name="TextBox 11347">
          <a:extLst>
            <a:ext uri="{FF2B5EF4-FFF2-40B4-BE49-F238E27FC236}">
              <a16:creationId xmlns:a16="http://schemas.microsoft.com/office/drawing/2014/main" id="{00000000-0008-0000-0300-000054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49" name="TextBox 11348">
          <a:extLst>
            <a:ext uri="{FF2B5EF4-FFF2-40B4-BE49-F238E27FC236}">
              <a16:creationId xmlns:a16="http://schemas.microsoft.com/office/drawing/2014/main" id="{00000000-0008-0000-0300-000055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50" name="TextBox 11349">
          <a:extLst>
            <a:ext uri="{FF2B5EF4-FFF2-40B4-BE49-F238E27FC236}">
              <a16:creationId xmlns:a16="http://schemas.microsoft.com/office/drawing/2014/main" id="{00000000-0008-0000-0300-000056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51" name="TextBox 11350">
          <a:extLst>
            <a:ext uri="{FF2B5EF4-FFF2-40B4-BE49-F238E27FC236}">
              <a16:creationId xmlns:a16="http://schemas.microsoft.com/office/drawing/2014/main" id="{00000000-0008-0000-0300-000057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52" name="TextBox 11351">
          <a:extLst>
            <a:ext uri="{FF2B5EF4-FFF2-40B4-BE49-F238E27FC236}">
              <a16:creationId xmlns:a16="http://schemas.microsoft.com/office/drawing/2014/main" id="{00000000-0008-0000-0300-000058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53" name="TextBox 11352">
          <a:extLst>
            <a:ext uri="{FF2B5EF4-FFF2-40B4-BE49-F238E27FC236}">
              <a16:creationId xmlns:a16="http://schemas.microsoft.com/office/drawing/2014/main" id="{00000000-0008-0000-0300-000059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54" name="TextBox 11353">
          <a:extLst>
            <a:ext uri="{FF2B5EF4-FFF2-40B4-BE49-F238E27FC236}">
              <a16:creationId xmlns:a16="http://schemas.microsoft.com/office/drawing/2014/main" id="{00000000-0008-0000-0300-00005A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55" name="TextBox 11354">
          <a:extLst>
            <a:ext uri="{FF2B5EF4-FFF2-40B4-BE49-F238E27FC236}">
              <a16:creationId xmlns:a16="http://schemas.microsoft.com/office/drawing/2014/main" id="{00000000-0008-0000-0300-00005B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11356" name="TextBox 11355">
          <a:extLst>
            <a:ext uri="{FF2B5EF4-FFF2-40B4-BE49-F238E27FC236}">
              <a16:creationId xmlns:a16="http://schemas.microsoft.com/office/drawing/2014/main" id="{00000000-0008-0000-0300-00005C2C0000}"/>
            </a:ext>
          </a:extLst>
        </xdr:cNvPr>
        <xdr:cNvSpPr txBox="1"/>
      </xdr:nvSpPr>
      <xdr:spPr>
        <a:xfrm>
          <a:off x="6353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57" name="TextBox 11356">
          <a:extLst>
            <a:ext uri="{FF2B5EF4-FFF2-40B4-BE49-F238E27FC236}">
              <a16:creationId xmlns:a16="http://schemas.microsoft.com/office/drawing/2014/main" id="{00000000-0008-0000-0300-00005D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58" name="TextBox 11357">
          <a:extLst>
            <a:ext uri="{FF2B5EF4-FFF2-40B4-BE49-F238E27FC236}">
              <a16:creationId xmlns:a16="http://schemas.microsoft.com/office/drawing/2014/main" id="{00000000-0008-0000-0300-00005E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59" name="TextBox 11358">
          <a:extLst>
            <a:ext uri="{FF2B5EF4-FFF2-40B4-BE49-F238E27FC236}">
              <a16:creationId xmlns:a16="http://schemas.microsoft.com/office/drawing/2014/main" id="{00000000-0008-0000-0300-00005F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60" name="TextBox 11359">
          <a:extLst>
            <a:ext uri="{FF2B5EF4-FFF2-40B4-BE49-F238E27FC236}">
              <a16:creationId xmlns:a16="http://schemas.microsoft.com/office/drawing/2014/main" id="{00000000-0008-0000-0300-000060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61" name="TextBox 11360">
          <a:extLst>
            <a:ext uri="{FF2B5EF4-FFF2-40B4-BE49-F238E27FC236}">
              <a16:creationId xmlns:a16="http://schemas.microsoft.com/office/drawing/2014/main" id="{00000000-0008-0000-0300-000061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62" name="TextBox 11361">
          <a:extLst>
            <a:ext uri="{FF2B5EF4-FFF2-40B4-BE49-F238E27FC236}">
              <a16:creationId xmlns:a16="http://schemas.microsoft.com/office/drawing/2014/main" id="{00000000-0008-0000-0300-000062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63" name="TextBox 11362">
          <a:extLst>
            <a:ext uri="{FF2B5EF4-FFF2-40B4-BE49-F238E27FC236}">
              <a16:creationId xmlns:a16="http://schemas.microsoft.com/office/drawing/2014/main" id="{00000000-0008-0000-0300-000063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64" name="TextBox 11363">
          <a:extLst>
            <a:ext uri="{FF2B5EF4-FFF2-40B4-BE49-F238E27FC236}">
              <a16:creationId xmlns:a16="http://schemas.microsoft.com/office/drawing/2014/main" id="{00000000-0008-0000-0300-000064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11365" name="TextBox 11364">
          <a:extLst>
            <a:ext uri="{FF2B5EF4-FFF2-40B4-BE49-F238E27FC236}">
              <a16:creationId xmlns:a16="http://schemas.microsoft.com/office/drawing/2014/main" id="{00000000-0008-0000-0300-0000652C0000}"/>
            </a:ext>
          </a:extLst>
        </xdr:cNvPr>
        <xdr:cNvSpPr txBox="1"/>
      </xdr:nvSpPr>
      <xdr:spPr>
        <a:xfrm>
          <a:off x="97440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2</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848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5</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38481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6</xdr:row>
      <xdr:rowOff>0</xdr:rowOff>
    </xdr:from>
    <xdr:ext cx="184731" cy="264560"/>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38481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 name="TextBox 54">
          <a:extLst>
            <a:ext uri="{FF2B5EF4-FFF2-40B4-BE49-F238E27FC236}">
              <a16:creationId xmlns:a16="http://schemas.microsoft.com/office/drawing/2014/main" id="{00000000-0008-0000-0400-00003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 name="TextBox 58">
          <a:extLst>
            <a:ext uri="{FF2B5EF4-FFF2-40B4-BE49-F238E27FC236}">
              <a16:creationId xmlns:a16="http://schemas.microsoft.com/office/drawing/2014/main" id="{00000000-0008-0000-0400-00003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 name="TextBox 59">
          <a:extLst>
            <a:ext uri="{FF2B5EF4-FFF2-40B4-BE49-F238E27FC236}">
              <a16:creationId xmlns:a16="http://schemas.microsoft.com/office/drawing/2014/main" id="{00000000-0008-0000-0400-00003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 name="TextBox 61">
          <a:extLst>
            <a:ext uri="{FF2B5EF4-FFF2-40B4-BE49-F238E27FC236}">
              <a16:creationId xmlns:a16="http://schemas.microsoft.com/office/drawing/2014/main" id="{00000000-0008-0000-0400-00003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 name="TextBox 63">
          <a:extLst>
            <a:ext uri="{FF2B5EF4-FFF2-40B4-BE49-F238E27FC236}">
              <a16:creationId xmlns:a16="http://schemas.microsoft.com/office/drawing/2014/main" id="{00000000-0008-0000-0400-00004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 name="TextBox 65">
          <a:extLst>
            <a:ext uri="{FF2B5EF4-FFF2-40B4-BE49-F238E27FC236}">
              <a16:creationId xmlns:a16="http://schemas.microsoft.com/office/drawing/2014/main" id="{00000000-0008-0000-0400-00004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 name="TextBox 68">
          <a:extLst>
            <a:ext uri="{FF2B5EF4-FFF2-40B4-BE49-F238E27FC236}">
              <a16:creationId xmlns:a16="http://schemas.microsoft.com/office/drawing/2014/main" id="{00000000-0008-0000-0400-00004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 name="TextBox 69">
          <a:extLst>
            <a:ext uri="{FF2B5EF4-FFF2-40B4-BE49-F238E27FC236}">
              <a16:creationId xmlns:a16="http://schemas.microsoft.com/office/drawing/2014/main" id="{00000000-0008-0000-0400-00004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 name="TextBox 70">
          <a:extLst>
            <a:ext uri="{FF2B5EF4-FFF2-40B4-BE49-F238E27FC236}">
              <a16:creationId xmlns:a16="http://schemas.microsoft.com/office/drawing/2014/main" id="{00000000-0008-0000-0400-00004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 name="TextBox 72">
          <a:extLst>
            <a:ext uri="{FF2B5EF4-FFF2-40B4-BE49-F238E27FC236}">
              <a16:creationId xmlns:a16="http://schemas.microsoft.com/office/drawing/2014/main" id="{00000000-0008-0000-0400-00004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 name="TextBox 73">
          <a:extLst>
            <a:ext uri="{FF2B5EF4-FFF2-40B4-BE49-F238E27FC236}">
              <a16:creationId xmlns:a16="http://schemas.microsoft.com/office/drawing/2014/main" id="{00000000-0008-0000-0400-00004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 name="TextBox 75">
          <a:extLst>
            <a:ext uri="{FF2B5EF4-FFF2-40B4-BE49-F238E27FC236}">
              <a16:creationId xmlns:a16="http://schemas.microsoft.com/office/drawing/2014/main" id="{00000000-0008-0000-0400-00004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 name="TextBox 78">
          <a:extLst>
            <a:ext uri="{FF2B5EF4-FFF2-40B4-BE49-F238E27FC236}">
              <a16:creationId xmlns:a16="http://schemas.microsoft.com/office/drawing/2014/main" id="{00000000-0008-0000-0400-00004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 name="TextBox 79">
          <a:extLst>
            <a:ext uri="{FF2B5EF4-FFF2-40B4-BE49-F238E27FC236}">
              <a16:creationId xmlns:a16="http://schemas.microsoft.com/office/drawing/2014/main" id="{00000000-0008-0000-0400-00005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 name="TextBox 80">
          <a:extLst>
            <a:ext uri="{FF2B5EF4-FFF2-40B4-BE49-F238E27FC236}">
              <a16:creationId xmlns:a16="http://schemas.microsoft.com/office/drawing/2014/main" id="{00000000-0008-0000-0400-00005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 name="TextBox 83">
          <a:extLst>
            <a:ext uri="{FF2B5EF4-FFF2-40B4-BE49-F238E27FC236}">
              <a16:creationId xmlns:a16="http://schemas.microsoft.com/office/drawing/2014/main" id="{00000000-0008-0000-0400-00005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 name="TextBox 84">
          <a:extLst>
            <a:ext uri="{FF2B5EF4-FFF2-40B4-BE49-F238E27FC236}">
              <a16:creationId xmlns:a16="http://schemas.microsoft.com/office/drawing/2014/main" id="{00000000-0008-0000-0400-00005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 name="TextBox 85">
          <a:extLst>
            <a:ext uri="{FF2B5EF4-FFF2-40B4-BE49-F238E27FC236}">
              <a16:creationId xmlns:a16="http://schemas.microsoft.com/office/drawing/2014/main" id="{00000000-0008-0000-0400-00005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 name="TextBox 86">
          <a:extLst>
            <a:ext uri="{FF2B5EF4-FFF2-40B4-BE49-F238E27FC236}">
              <a16:creationId xmlns:a16="http://schemas.microsoft.com/office/drawing/2014/main" id="{00000000-0008-0000-0400-00005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 name="TextBox 88">
          <a:extLst>
            <a:ext uri="{FF2B5EF4-FFF2-40B4-BE49-F238E27FC236}">
              <a16:creationId xmlns:a16="http://schemas.microsoft.com/office/drawing/2014/main" id="{00000000-0008-0000-0400-00005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 name="TextBox 98">
          <a:extLst>
            <a:ext uri="{FF2B5EF4-FFF2-40B4-BE49-F238E27FC236}">
              <a16:creationId xmlns:a16="http://schemas.microsoft.com/office/drawing/2014/main" id="{00000000-0008-0000-0400-00006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 name="TextBox 99">
          <a:extLst>
            <a:ext uri="{FF2B5EF4-FFF2-40B4-BE49-F238E27FC236}">
              <a16:creationId xmlns:a16="http://schemas.microsoft.com/office/drawing/2014/main" id="{00000000-0008-0000-0400-00006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 name="TextBox 100">
          <a:extLst>
            <a:ext uri="{FF2B5EF4-FFF2-40B4-BE49-F238E27FC236}">
              <a16:creationId xmlns:a16="http://schemas.microsoft.com/office/drawing/2014/main" id="{00000000-0008-0000-0400-00006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 name="TextBox 101">
          <a:extLst>
            <a:ext uri="{FF2B5EF4-FFF2-40B4-BE49-F238E27FC236}">
              <a16:creationId xmlns:a16="http://schemas.microsoft.com/office/drawing/2014/main" id="{00000000-0008-0000-0400-00006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 name="TextBox 103">
          <a:extLst>
            <a:ext uri="{FF2B5EF4-FFF2-40B4-BE49-F238E27FC236}">
              <a16:creationId xmlns:a16="http://schemas.microsoft.com/office/drawing/2014/main" id="{00000000-0008-0000-0400-00006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 name="TextBox 104">
          <a:extLst>
            <a:ext uri="{FF2B5EF4-FFF2-40B4-BE49-F238E27FC236}">
              <a16:creationId xmlns:a16="http://schemas.microsoft.com/office/drawing/2014/main" id="{00000000-0008-0000-0400-00006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 name="TextBox 109">
          <a:extLst>
            <a:ext uri="{FF2B5EF4-FFF2-40B4-BE49-F238E27FC236}">
              <a16:creationId xmlns:a16="http://schemas.microsoft.com/office/drawing/2014/main" id="{00000000-0008-0000-0400-00006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 name="TextBox 110">
          <a:extLst>
            <a:ext uri="{FF2B5EF4-FFF2-40B4-BE49-F238E27FC236}">
              <a16:creationId xmlns:a16="http://schemas.microsoft.com/office/drawing/2014/main" id="{00000000-0008-0000-0400-00006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 name="TextBox 111">
          <a:extLst>
            <a:ext uri="{FF2B5EF4-FFF2-40B4-BE49-F238E27FC236}">
              <a16:creationId xmlns:a16="http://schemas.microsoft.com/office/drawing/2014/main" id="{00000000-0008-0000-0400-00007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 name="TextBox 112">
          <a:extLst>
            <a:ext uri="{FF2B5EF4-FFF2-40B4-BE49-F238E27FC236}">
              <a16:creationId xmlns:a16="http://schemas.microsoft.com/office/drawing/2014/main" id="{00000000-0008-0000-0400-00007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 name="TextBox 113">
          <a:extLst>
            <a:ext uri="{FF2B5EF4-FFF2-40B4-BE49-F238E27FC236}">
              <a16:creationId xmlns:a16="http://schemas.microsoft.com/office/drawing/2014/main" id="{00000000-0008-0000-0400-00007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 name="TextBox 114">
          <a:extLst>
            <a:ext uri="{FF2B5EF4-FFF2-40B4-BE49-F238E27FC236}">
              <a16:creationId xmlns:a16="http://schemas.microsoft.com/office/drawing/2014/main" id="{00000000-0008-0000-0400-00007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 name="TextBox 115">
          <a:extLst>
            <a:ext uri="{FF2B5EF4-FFF2-40B4-BE49-F238E27FC236}">
              <a16:creationId xmlns:a16="http://schemas.microsoft.com/office/drawing/2014/main" id="{00000000-0008-0000-0400-00007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 name="TextBox 116">
          <a:extLst>
            <a:ext uri="{FF2B5EF4-FFF2-40B4-BE49-F238E27FC236}">
              <a16:creationId xmlns:a16="http://schemas.microsoft.com/office/drawing/2014/main" id="{00000000-0008-0000-0400-00007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 name="TextBox 117">
          <a:extLst>
            <a:ext uri="{FF2B5EF4-FFF2-40B4-BE49-F238E27FC236}">
              <a16:creationId xmlns:a16="http://schemas.microsoft.com/office/drawing/2014/main" id="{00000000-0008-0000-0400-00007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 name="TextBox 118">
          <a:extLst>
            <a:ext uri="{FF2B5EF4-FFF2-40B4-BE49-F238E27FC236}">
              <a16:creationId xmlns:a16="http://schemas.microsoft.com/office/drawing/2014/main" id="{00000000-0008-0000-0400-00007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 name="TextBox 119">
          <a:extLst>
            <a:ext uri="{FF2B5EF4-FFF2-40B4-BE49-F238E27FC236}">
              <a16:creationId xmlns:a16="http://schemas.microsoft.com/office/drawing/2014/main" id="{00000000-0008-0000-0400-00007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 name="TextBox 120">
          <a:extLst>
            <a:ext uri="{FF2B5EF4-FFF2-40B4-BE49-F238E27FC236}">
              <a16:creationId xmlns:a16="http://schemas.microsoft.com/office/drawing/2014/main" id="{00000000-0008-0000-0400-00007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 name="TextBox 121">
          <a:extLst>
            <a:ext uri="{FF2B5EF4-FFF2-40B4-BE49-F238E27FC236}">
              <a16:creationId xmlns:a16="http://schemas.microsoft.com/office/drawing/2014/main" id="{00000000-0008-0000-0400-00007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 name="TextBox 122">
          <a:extLst>
            <a:ext uri="{FF2B5EF4-FFF2-40B4-BE49-F238E27FC236}">
              <a16:creationId xmlns:a16="http://schemas.microsoft.com/office/drawing/2014/main" id="{00000000-0008-0000-0400-00007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 name="TextBox 123">
          <a:extLst>
            <a:ext uri="{FF2B5EF4-FFF2-40B4-BE49-F238E27FC236}">
              <a16:creationId xmlns:a16="http://schemas.microsoft.com/office/drawing/2014/main" id="{00000000-0008-0000-0400-00007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 name="TextBox 124">
          <a:extLst>
            <a:ext uri="{FF2B5EF4-FFF2-40B4-BE49-F238E27FC236}">
              <a16:creationId xmlns:a16="http://schemas.microsoft.com/office/drawing/2014/main" id="{00000000-0008-0000-0400-00007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 name="TextBox 125">
          <a:extLst>
            <a:ext uri="{FF2B5EF4-FFF2-40B4-BE49-F238E27FC236}">
              <a16:creationId xmlns:a16="http://schemas.microsoft.com/office/drawing/2014/main" id="{00000000-0008-0000-0400-00007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 name="TextBox 126">
          <a:extLst>
            <a:ext uri="{FF2B5EF4-FFF2-40B4-BE49-F238E27FC236}">
              <a16:creationId xmlns:a16="http://schemas.microsoft.com/office/drawing/2014/main" id="{00000000-0008-0000-0400-00007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 name="TextBox 127">
          <a:extLst>
            <a:ext uri="{FF2B5EF4-FFF2-40B4-BE49-F238E27FC236}">
              <a16:creationId xmlns:a16="http://schemas.microsoft.com/office/drawing/2014/main" id="{00000000-0008-0000-0400-00008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 name="TextBox 128">
          <a:extLst>
            <a:ext uri="{FF2B5EF4-FFF2-40B4-BE49-F238E27FC236}">
              <a16:creationId xmlns:a16="http://schemas.microsoft.com/office/drawing/2014/main" id="{00000000-0008-0000-0400-00008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 name="TextBox 129">
          <a:extLst>
            <a:ext uri="{FF2B5EF4-FFF2-40B4-BE49-F238E27FC236}">
              <a16:creationId xmlns:a16="http://schemas.microsoft.com/office/drawing/2014/main" id="{00000000-0008-0000-0400-00008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 name="TextBox 130">
          <a:extLst>
            <a:ext uri="{FF2B5EF4-FFF2-40B4-BE49-F238E27FC236}">
              <a16:creationId xmlns:a16="http://schemas.microsoft.com/office/drawing/2014/main" id="{00000000-0008-0000-0400-00008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 name="TextBox 131">
          <a:extLst>
            <a:ext uri="{FF2B5EF4-FFF2-40B4-BE49-F238E27FC236}">
              <a16:creationId xmlns:a16="http://schemas.microsoft.com/office/drawing/2014/main" id="{00000000-0008-0000-0400-00008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 name="TextBox 132">
          <a:extLst>
            <a:ext uri="{FF2B5EF4-FFF2-40B4-BE49-F238E27FC236}">
              <a16:creationId xmlns:a16="http://schemas.microsoft.com/office/drawing/2014/main" id="{00000000-0008-0000-0400-00008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 name="TextBox 133">
          <a:extLst>
            <a:ext uri="{FF2B5EF4-FFF2-40B4-BE49-F238E27FC236}">
              <a16:creationId xmlns:a16="http://schemas.microsoft.com/office/drawing/2014/main" id="{00000000-0008-0000-0400-00008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 name="TextBox 134">
          <a:extLst>
            <a:ext uri="{FF2B5EF4-FFF2-40B4-BE49-F238E27FC236}">
              <a16:creationId xmlns:a16="http://schemas.microsoft.com/office/drawing/2014/main" id="{00000000-0008-0000-0400-00008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 name="TextBox 135">
          <a:extLst>
            <a:ext uri="{FF2B5EF4-FFF2-40B4-BE49-F238E27FC236}">
              <a16:creationId xmlns:a16="http://schemas.microsoft.com/office/drawing/2014/main" id="{00000000-0008-0000-0400-00008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 name="TextBox 136">
          <a:extLst>
            <a:ext uri="{FF2B5EF4-FFF2-40B4-BE49-F238E27FC236}">
              <a16:creationId xmlns:a16="http://schemas.microsoft.com/office/drawing/2014/main" id="{00000000-0008-0000-0400-00008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 name="TextBox 137">
          <a:extLst>
            <a:ext uri="{FF2B5EF4-FFF2-40B4-BE49-F238E27FC236}">
              <a16:creationId xmlns:a16="http://schemas.microsoft.com/office/drawing/2014/main" id="{00000000-0008-0000-0400-00008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 name="TextBox 138">
          <a:extLst>
            <a:ext uri="{FF2B5EF4-FFF2-40B4-BE49-F238E27FC236}">
              <a16:creationId xmlns:a16="http://schemas.microsoft.com/office/drawing/2014/main" id="{00000000-0008-0000-0400-00008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 name="TextBox 139">
          <a:extLst>
            <a:ext uri="{FF2B5EF4-FFF2-40B4-BE49-F238E27FC236}">
              <a16:creationId xmlns:a16="http://schemas.microsoft.com/office/drawing/2014/main" id="{00000000-0008-0000-0400-00008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 name="TextBox 140">
          <a:extLst>
            <a:ext uri="{FF2B5EF4-FFF2-40B4-BE49-F238E27FC236}">
              <a16:creationId xmlns:a16="http://schemas.microsoft.com/office/drawing/2014/main" id="{00000000-0008-0000-0400-00008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 name="TextBox 141">
          <a:extLst>
            <a:ext uri="{FF2B5EF4-FFF2-40B4-BE49-F238E27FC236}">
              <a16:creationId xmlns:a16="http://schemas.microsoft.com/office/drawing/2014/main" id="{00000000-0008-0000-0400-00008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 name="TextBox 142">
          <a:extLst>
            <a:ext uri="{FF2B5EF4-FFF2-40B4-BE49-F238E27FC236}">
              <a16:creationId xmlns:a16="http://schemas.microsoft.com/office/drawing/2014/main" id="{00000000-0008-0000-0400-00008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 name="TextBox 143">
          <a:extLst>
            <a:ext uri="{FF2B5EF4-FFF2-40B4-BE49-F238E27FC236}">
              <a16:creationId xmlns:a16="http://schemas.microsoft.com/office/drawing/2014/main" id="{00000000-0008-0000-0400-00009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 name="TextBox 144">
          <a:extLst>
            <a:ext uri="{FF2B5EF4-FFF2-40B4-BE49-F238E27FC236}">
              <a16:creationId xmlns:a16="http://schemas.microsoft.com/office/drawing/2014/main" id="{00000000-0008-0000-0400-00009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 name="TextBox 145">
          <a:extLst>
            <a:ext uri="{FF2B5EF4-FFF2-40B4-BE49-F238E27FC236}">
              <a16:creationId xmlns:a16="http://schemas.microsoft.com/office/drawing/2014/main" id="{00000000-0008-0000-0400-00009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 name="TextBox 146">
          <a:extLst>
            <a:ext uri="{FF2B5EF4-FFF2-40B4-BE49-F238E27FC236}">
              <a16:creationId xmlns:a16="http://schemas.microsoft.com/office/drawing/2014/main" id="{00000000-0008-0000-0400-00009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 name="TextBox 147">
          <a:extLst>
            <a:ext uri="{FF2B5EF4-FFF2-40B4-BE49-F238E27FC236}">
              <a16:creationId xmlns:a16="http://schemas.microsoft.com/office/drawing/2014/main" id="{00000000-0008-0000-0400-00009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 name="TextBox 148">
          <a:extLst>
            <a:ext uri="{FF2B5EF4-FFF2-40B4-BE49-F238E27FC236}">
              <a16:creationId xmlns:a16="http://schemas.microsoft.com/office/drawing/2014/main" id="{00000000-0008-0000-0400-00009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 name="TextBox 149">
          <a:extLst>
            <a:ext uri="{FF2B5EF4-FFF2-40B4-BE49-F238E27FC236}">
              <a16:creationId xmlns:a16="http://schemas.microsoft.com/office/drawing/2014/main" id="{00000000-0008-0000-0400-00009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 name="TextBox 150">
          <a:extLst>
            <a:ext uri="{FF2B5EF4-FFF2-40B4-BE49-F238E27FC236}">
              <a16:creationId xmlns:a16="http://schemas.microsoft.com/office/drawing/2014/main" id="{00000000-0008-0000-0400-00009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 name="TextBox 151">
          <a:extLst>
            <a:ext uri="{FF2B5EF4-FFF2-40B4-BE49-F238E27FC236}">
              <a16:creationId xmlns:a16="http://schemas.microsoft.com/office/drawing/2014/main" id="{00000000-0008-0000-0400-00009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 name="TextBox 152">
          <a:extLst>
            <a:ext uri="{FF2B5EF4-FFF2-40B4-BE49-F238E27FC236}">
              <a16:creationId xmlns:a16="http://schemas.microsoft.com/office/drawing/2014/main" id="{00000000-0008-0000-0400-00009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 name="TextBox 153">
          <a:extLst>
            <a:ext uri="{FF2B5EF4-FFF2-40B4-BE49-F238E27FC236}">
              <a16:creationId xmlns:a16="http://schemas.microsoft.com/office/drawing/2014/main" id="{00000000-0008-0000-0400-00009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 name="TextBox 154">
          <a:extLst>
            <a:ext uri="{FF2B5EF4-FFF2-40B4-BE49-F238E27FC236}">
              <a16:creationId xmlns:a16="http://schemas.microsoft.com/office/drawing/2014/main" id="{00000000-0008-0000-0400-00009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 name="TextBox 155">
          <a:extLst>
            <a:ext uri="{FF2B5EF4-FFF2-40B4-BE49-F238E27FC236}">
              <a16:creationId xmlns:a16="http://schemas.microsoft.com/office/drawing/2014/main" id="{00000000-0008-0000-0400-00009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 name="TextBox 156">
          <a:extLst>
            <a:ext uri="{FF2B5EF4-FFF2-40B4-BE49-F238E27FC236}">
              <a16:creationId xmlns:a16="http://schemas.microsoft.com/office/drawing/2014/main" id="{00000000-0008-0000-0400-00009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 name="TextBox 157">
          <a:extLst>
            <a:ext uri="{FF2B5EF4-FFF2-40B4-BE49-F238E27FC236}">
              <a16:creationId xmlns:a16="http://schemas.microsoft.com/office/drawing/2014/main" id="{00000000-0008-0000-0400-00009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 name="TextBox 158">
          <a:extLst>
            <a:ext uri="{FF2B5EF4-FFF2-40B4-BE49-F238E27FC236}">
              <a16:creationId xmlns:a16="http://schemas.microsoft.com/office/drawing/2014/main" id="{00000000-0008-0000-0400-00009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 name="TextBox 159">
          <a:extLst>
            <a:ext uri="{FF2B5EF4-FFF2-40B4-BE49-F238E27FC236}">
              <a16:creationId xmlns:a16="http://schemas.microsoft.com/office/drawing/2014/main" id="{00000000-0008-0000-0400-0000A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 name="TextBox 160">
          <a:extLst>
            <a:ext uri="{FF2B5EF4-FFF2-40B4-BE49-F238E27FC236}">
              <a16:creationId xmlns:a16="http://schemas.microsoft.com/office/drawing/2014/main" id="{00000000-0008-0000-0400-0000A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 name="TextBox 161">
          <a:extLst>
            <a:ext uri="{FF2B5EF4-FFF2-40B4-BE49-F238E27FC236}">
              <a16:creationId xmlns:a16="http://schemas.microsoft.com/office/drawing/2014/main" id="{00000000-0008-0000-0400-0000A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 name="TextBox 162">
          <a:extLst>
            <a:ext uri="{FF2B5EF4-FFF2-40B4-BE49-F238E27FC236}">
              <a16:creationId xmlns:a16="http://schemas.microsoft.com/office/drawing/2014/main" id="{00000000-0008-0000-0400-0000A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 name="TextBox 163">
          <a:extLst>
            <a:ext uri="{FF2B5EF4-FFF2-40B4-BE49-F238E27FC236}">
              <a16:creationId xmlns:a16="http://schemas.microsoft.com/office/drawing/2014/main" id="{00000000-0008-0000-0400-0000A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 name="TextBox 164">
          <a:extLst>
            <a:ext uri="{FF2B5EF4-FFF2-40B4-BE49-F238E27FC236}">
              <a16:creationId xmlns:a16="http://schemas.microsoft.com/office/drawing/2014/main" id="{00000000-0008-0000-0400-0000A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 name="TextBox 165">
          <a:extLst>
            <a:ext uri="{FF2B5EF4-FFF2-40B4-BE49-F238E27FC236}">
              <a16:creationId xmlns:a16="http://schemas.microsoft.com/office/drawing/2014/main" id="{00000000-0008-0000-0400-0000A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 name="TextBox 166">
          <a:extLst>
            <a:ext uri="{FF2B5EF4-FFF2-40B4-BE49-F238E27FC236}">
              <a16:creationId xmlns:a16="http://schemas.microsoft.com/office/drawing/2014/main" id="{00000000-0008-0000-0400-0000A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 name="TextBox 167">
          <a:extLst>
            <a:ext uri="{FF2B5EF4-FFF2-40B4-BE49-F238E27FC236}">
              <a16:creationId xmlns:a16="http://schemas.microsoft.com/office/drawing/2014/main" id="{00000000-0008-0000-0400-0000A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 name="TextBox 168">
          <a:extLst>
            <a:ext uri="{FF2B5EF4-FFF2-40B4-BE49-F238E27FC236}">
              <a16:creationId xmlns:a16="http://schemas.microsoft.com/office/drawing/2014/main" id="{00000000-0008-0000-0400-0000A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 name="TextBox 169">
          <a:extLst>
            <a:ext uri="{FF2B5EF4-FFF2-40B4-BE49-F238E27FC236}">
              <a16:creationId xmlns:a16="http://schemas.microsoft.com/office/drawing/2014/main" id="{00000000-0008-0000-0400-0000A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 name="TextBox 170">
          <a:extLst>
            <a:ext uri="{FF2B5EF4-FFF2-40B4-BE49-F238E27FC236}">
              <a16:creationId xmlns:a16="http://schemas.microsoft.com/office/drawing/2014/main" id="{00000000-0008-0000-0400-0000A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 name="TextBox 171">
          <a:extLst>
            <a:ext uri="{FF2B5EF4-FFF2-40B4-BE49-F238E27FC236}">
              <a16:creationId xmlns:a16="http://schemas.microsoft.com/office/drawing/2014/main" id="{00000000-0008-0000-0400-0000A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 name="TextBox 172">
          <a:extLst>
            <a:ext uri="{FF2B5EF4-FFF2-40B4-BE49-F238E27FC236}">
              <a16:creationId xmlns:a16="http://schemas.microsoft.com/office/drawing/2014/main" id="{00000000-0008-0000-0400-0000A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 name="TextBox 173">
          <a:extLst>
            <a:ext uri="{FF2B5EF4-FFF2-40B4-BE49-F238E27FC236}">
              <a16:creationId xmlns:a16="http://schemas.microsoft.com/office/drawing/2014/main" id="{00000000-0008-0000-0400-0000A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 name="TextBox 174">
          <a:extLst>
            <a:ext uri="{FF2B5EF4-FFF2-40B4-BE49-F238E27FC236}">
              <a16:creationId xmlns:a16="http://schemas.microsoft.com/office/drawing/2014/main" id="{00000000-0008-0000-0400-0000A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 name="TextBox 175">
          <a:extLst>
            <a:ext uri="{FF2B5EF4-FFF2-40B4-BE49-F238E27FC236}">
              <a16:creationId xmlns:a16="http://schemas.microsoft.com/office/drawing/2014/main" id="{00000000-0008-0000-0400-0000B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 name="TextBox 176">
          <a:extLst>
            <a:ext uri="{FF2B5EF4-FFF2-40B4-BE49-F238E27FC236}">
              <a16:creationId xmlns:a16="http://schemas.microsoft.com/office/drawing/2014/main" id="{00000000-0008-0000-0400-0000B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 name="TextBox 177">
          <a:extLst>
            <a:ext uri="{FF2B5EF4-FFF2-40B4-BE49-F238E27FC236}">
              <a16:creationId xmlns:a16="http://schemas.microsoft.com/office/drawing/2014/main" id="{00000000-0008-0000-0400-0000B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 name="TextBox 178">
          <a:extLst>
            <a:ext uri="{FF2B5EF4-FFF2-40B4-BE49-F238E27FC236}">
              <a16:creationId xmlns:a16="http://schemas.microsoft.com/office/drawing/2014/main" id="{00000000-0008-0000-0400-0000B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 name="TextBox 179">
          <a:extLst>
            <a:ext uri="{FF2B5EF4-FFF2-40B4-BE49-F238E27FC236}">
              <a16:creationId xmlns:a16="http://schemas.microsoft.com/office/drawing/2014/main" id="{00000000-0008-0000-0400-0000B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 name="TextBox 180">
          <a:extLst>
            <a:ext uri="{FF2B5EF4-FFF2-40B4-BE49-F238E27FC236}">
              <a16:creationId xmlns:a16="http://schemas.microsoft.com/office/drawing/2014/main" id="{00000000-0008-0000-0400-0000B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 name="TextBox 181">
          <a:extLst>
            <a:ext uri="{FF2B5EF4-FFF2-40B4-BE49-F238E27FC236}">
              <a16:creationId xmlns:a16="http://schemas.microsoft.com/office/drawing/2014/main" id="{00000000-0008-0000-0400-0000B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 name="TextBox 182">
          <a:extLst>
            <a:ext uri="{FF2B5EF4-FFF2-40B4-BE49-F238E27FC236}">
              <a16:creationId xmlns:a16="http://schemas.microsoft.com/office/drawing/2014/main" id="{00000000-0008-0000-0400-0000B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 name="TextBox 183">
          <a:extLst>
            <a:ext uri="{FF2B5EF4-FFF2-40B4-BE49-F238E27FC236}">
              <a16:creationId xmlns:a16="http://schemas.microsoft.com/office/drawing/2014/main" id="{00000000-0008-0000-0400-0000B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 name="TextBox 184">
          <a:extLst>
            <a:ext uri="{FF2B5EF4-FFF2-40B4-BE49-F238E27FC236}">
              <a16:creationId xmlns:a16="http://schemas.microsoft.com/office/drawing/2014/main" id="{00000000-0008-0000-0400-0000B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 name="TextBox 185">
          <a:extLst>
            <a:ext uri="{FF2B5EF4-FFF2-40B4-BE49-F238E27FC236}">
              <a16:creationId xmlns:a16="http://schemas.microsoft.com/office/drawing/2014/main" id="{00000000-0008-0000-0400-0000B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 name="TextBox 186">
          <a:extLst>
            <a:ext uri="{FF2B5EF4-FFF2-40B4-BE49-F238E27FC236}">
              <a16:creationId xmlns:a16="http://schemas.microsoft.com/office/drawing/2014/main" id="{00000000-0008-0000-0400-0000B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 name="TextBox 187">
          <a:extLst>
            <a:ext uri="{FF2B5EF4-FFF2-40B4-BE49-F238E27FC236}">
              <a16:creationId xmlns:a16="http://schemas.microsoft.com/office/drawing/2014/main" id="{00000000-0008-0000-0400-0000B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 name="TextBox 188">
          <a:extLst>
            <a:ext uri="{FF2B5EF4-FFF2-40B4-BE49-F238E27FC236}">
              <a16:creationId xmlns:a16="http://schemas.microsoft.com/office/drawing/2014/main" id="{00000000-0008-0000-0400-0000B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 name="TextBox 189">
          <a:extLst>
            <a:ext uri="{FF2B5EF4-FFF2-40B4-BE49-F238E27FC236}">
              <a16:creationId xmlns:a16="http://schemas.microsoft.com/office/drawing/2014/main" id="{00000000-0008-0000-0400-0000B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 name="TextBox 190">
          <a:extLst>
            <a:ext uri="{FF2B5EF4-FFF2-40B4-BE49-F238E27FC236}">
              <a16:creationId xmlns:a16="http://schemas.microsoft.com/office/drawing/2014/main" id="{00000000-0008-0000-0400-0000B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 name="TextBox 191">
          <a:extLst>
            <a:ext uri="{FF2B5EF4-FFF2-40B4-BE49-F238E27FC236}">
              <a16:creationId xmlns:a16="http://schemas.microsoft.com/office/drawing/2014/main" id="{00000000-0008-0000-0400-0000C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 name="TextBox 192">
          <a:extLst>
            <a:ext uri="{FF2B5EF4-FFF2-40B4-BE49-F238E27FC236}">
              <a16:creationId xmlns:a16="http://schemas.microsoft.com/office/drawing/2014/main" id="{00000000-0008-0000-0400-0000C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 name="TextBox 193">
          <a:extLst>
            <a:ext uri="{FF2B5EF4-FFF2-40B4-BE49-F238E27FC236}">
              <a16:creationId xmlns:a16="http://schemas.microsoft.com/office/drawing/2014/main" id="{00000000-0008-0000-0400-0000C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 name="TextBox 194">
          <a:extLst>
            <a:ext uri="{FF2B5EF4-FFF2-40B4-BE49-F238E27FC236}">
              <a16:creationId xmlns:a16="http://schemas.microsoft.com/office/drawing/2014/main" id="{00000000-0008-0000-0400-0000C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 name="TextBox 195">
          <a:extLst>
            <a:ext uri="{FF2B5EF4-FFF2-40B4-BE49-F238E27FC236}">
              <a16:creationId xmlns:a16="http://schemas.microsoft.com/office/drawing/2014/main" id="{00000000-0008-0000-0400-0000C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 name="TextBox 196">
          <a:extLst>
            <a:ext uri="{FF2B5EF4-FFF2-40B4-BE49-F238E27FC236}">
              <a16:creationId xmlns:a16="http://schemas.microsoft.com/office/drawing/2014/main" id="{00000000-0008-0000-0400-0000C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 name="TextBox 197">
          <a:extLst>
            <a:ext uri="{FF2B5EF4-FFF2-40B4-BE49-F238E27FC236}">
              <a16:creationId xmlns:a16="http://schemas.microsoft.com/office/drawing/2014/main" id="{00000000-0008-0000-0400-0000C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 name="TextBox 198">
          <a:extLst>
            <a:ext uri="{FF2B5EF4-FFF2-40B4-BE49-F238E27FC236}">
              <a16:creationId xmlns:a16="http://schemas.microsoft.com/office/drawing/2014/main" id="{00000000-0008-0000-0400-0000C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 name="TextBox 199">
          <a:extLst>
            <a:ext uri="{FF2B5EF4-FFF2-40B4-BE49-F238E27FC236}">
              <a16:creationId xmlns:a16="http://schemas.microsoft.com/office/drawing/2014/main" id="{00000000-0008-0000-0400-0000C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 name="TextBox 200">
          <a:extLst>
            <a:ext uri="{FF2B5EF4-FFF2-40B4-BE49-F238E27FC236}">
              <a16:creationId xmlns:a16="http://schemas.microsoft.com/office/drawing/2014/main" id="{00000000-0008-0000-0400-0000C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 name="TextBox 201">
          <a:extLst>
            <a:ext uri="{FF2B5EF4-FFF2-40B4-BE49-F238E27FC236}">
              <a16:creationId xmlns:a16="http://schemas.microsoft.com/office/drawing/2014/main" id="{00000000-0008-0000-0400-0000C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 name="TextBox 202">
          <a:extLst>
            <a:ext uri="{FF2B5EF4-FFF2-40B4-BE49-F238E27FC236}">
              <a16:creationId xmlns:a16="http://schemas.microsoft.com/office/drawing/2014/main" id="{00000000-0008-0000-0400-0000C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 name="TextBox 203">
          <a:extLst>
            <a:ext uri="{FF2B5EF4-FFF2-40B4-BE49-F238E27FC236}">
              <a16:creationId xmlns:a16="http://schemas.microsoft.com/office/drawing/2014/main" id="{00000000-0008-0000-0400-0000C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 name="TextBox 204">
          <a:extLst>
            <a:ext uri="{FF2B5EF4-FFF2-40B4-BE49-F238E27FC236}">
              <a16:creationId xmlns:a16="http://schemas.microsoft.com/office/drawing/2014/main" id="{00000000-0008-0000-0400-0000C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 name="TextBox 205">
          <a:extLst>
            <a:ext uri="{FF2B5EF4-FFF2-40B4-BE49-F238E27FC236}">
              <a16:creationId xmlns:a16="http://schemas.microsoft.com/office/drawing/2014/main" id="{00000000-0008-0000-0400-0000C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 name="TextBox 206">
          <a:extLst>
            <a:ext uri="{FF2B5EF4-FFF2-40B4-BE49-F238E27FC236}">
              <a16:creationId xmlns:a16="http://schemas.microsoft.com/office/drawing/2014/main" id="{00000000-0008-0000-0400-0000C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 name="TextBox 207">
          <a:extLst>
            <a:ext uri="{FF2B5EF4-FFF2-40B4-BE49-F238E27FC236}">
              <a16:creationId xmlns:a16="http://schemas.microsoft.com/office/drawing/2014/main" id="{00000000-0008-0000-0400-0000D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 name="TextBox 208">
          <a:extLst>
            <a:ext uri="{FF2B5EF4-FFF2-40B4-BE49-F238E27FC236}">
              <a16:creationId xmlns:a16="http://schemas.microsoft.com/office/drawing/2014/main" id="{00000000-0008-0000-0400-0000D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 name="TextBox 209">
          <a:extLst>
            <a:ext uri="{FF2B5EF4-FFF2-40B4-BE49-F238E27FC236}">
              <a16:creationId xmlns:a16="http://schemas.microsoft.com/office/drawing/2014/main" id="{00000000-0008-0000-0400-0000D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 name="TextBox 210">
          <a:extLst>
            <a:ext uri="{FF2B5EF4-FFF2-40B4-BE49-F238E27FC236}">
              <a16:creationId xmlns:a16="http://schemas.microsoft.com/office/drawing/2014/main" id="{00000000-0008-0000-0400-0000D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 name="TextBox 211">
          <a:extLst>
            <a:ext uri="{FF2B5EF4-FFF2-40B4-BE49-F238E27FC236}">
              <a16:creationId xmlns:a16="http://schemas.microsoft.com/office/drawing/2014/main" id="{00000000-0008-0000-0400-0000D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 name="TextBox 212">
          <a:extLst>
            <a:ext uri="{FF2B5EF4-FFF2-40B4-BE49-F238E27FC236}">
              <a16:creationId xmlns:a16="http://schemas.microsoft.com/office/drawing/2014/main" id="{00000000-0008-0000-0400-0000D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 name="TextBox 213">
          <a:extLst>
            <a:ext uri="{FF2B5EF4-FFF2-40B4-BE49-F238E27FC236}">
              <a16:creationId xmlns:a16="http://schemas.microsoft.com/office/drawing/2014/main" id="{00000000-0008-0000-0400-0000D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 name="TextBox 214">
          <a:extLst>
            <a:ext uri="{FF2B5EF4-FFF2-40B4-BE49-F238E27FC236}">
              <a16:creationId xmlns:a16="http://schemas.microsoft.com/office/drawing/2014/main" id="{00000000-0008-0000-0400-0000D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 name="TextBox 215">
          <a:extLst>
            <a:ext uri="{FF2B5EF4-FFF2-40B4-BE49-F238E27FC236}">
              <a16:creationId xmlns:a16="http://schemas.microsoft.com/office/drawing/2014/main" id="{00000000-0008-0000-0400-0000D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 name="TextBox 216">
          <a:extLst>
            <a:ext uri="{FF2B5EF4-FFF2-40B4-BE49-F238E27FC236}">
              <a16:creationId xmlns:a16="http://schemas.microsoft.com/office/drawing/2014/main" id="{00000000-0008-0000-0400-0000D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 name="TextBox 217">
          <a:extLst>
            <a:ext uri="{FF2B5EF4-FFF2-40B4-BE49-F238E27FC236}">
              <a16:creationId xmlns:a16="http://schemas.microsoft.com/office/drawing/2014/main" id="{00000000-0008-0000-0400-0000D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 name="TextBox 218">
          <a:extLst>
            <a:ext uri="{FF2B5EF4-FFF2-40B4-BE49-F238E27FC236}">
              <a16:creationId xmlns:a16="http://schemas.microsoft.com/office/drawing/2014/main" id="{00000000-0008-0000-0400-0000D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 name="TextBox 219">
          <a:extLst>
            <a:ext uri="{FF2B5EF4-FFF2-40B4-BE49-F238E27FC236}">
              <a16:creationId xmlns:a16="http://schemas.microsoft.com/office/drawing/2014/main" id="{00000000-0008-0000-0400-0000D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 name="TextBox 220">
          <a:extLst>
            <a:ext uri="{FF2B5EF4-FFF2-40B4-BE49-F238E27FC236}">
              <a16:creationId xmlns:a16="http://schemas.microsoft.com/office/drawing/2014/main" id="{00000000-0008-0000-0400-0000D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 name="TextBox 221">
          <a:extLst>
            <a:ext uri="{FF2B5EF4-FFF2-40B4-BE49-F238E27FC236}">
              <a16:creationId xmlns:a16="http://schemas.microsoft.com/office/drawing/2014/main" id="{00000000-0008-0000-0400-0000D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 name="TextBox 222">
          <a:extLst>
            <a:ext uri="{FF2B5EF4-FFF2-40B4-BE49-F238E27FC236}">
              <a16:creationId xmlns:a16="http://schemas.microsoft.com/office/drawing/2014/main" id="{00000000-0008-0000-0400-0000D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 name="TextBox 223">
          <a:extLst>
            <a:ext uri="{FF2B5EF4-FFF2-40B4-BE49-F238E27FC236}">
              <a16:creationId xmlns:a16="http://schemas.microsoft.com/office/drawing/2014/main" id="{00000000-0008-0000-0400-0000E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 name="TextBox 224">
          <a:extLst>
            <a:ext uri="{FF2B5EF4-FFF2-40B4-BE49-F238E27FC236}">
              <a16:creationId xmlns:a16="http://schemas.microsoft.com/office/drawing/2014/main" id="{00000000-0008-0000-0400-0000E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 name="TextBox 225">
          <a:extLst>
            <a:ext uri="{FF2B5EF4-FFF2-40B4-BE49-F238E27FC236}">
              <a16:creationId xmlns:a16="http://schemas.microsoft.com/office/drawing/2014/main" id="{00000000-0008-0000-0400-0000E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 name="TextBox 226">
          <a:extLst>
            <a:ext uri="{FF2B5EF4-FFF2-40B4-BE49-F238E27FC236}">
              <a16:creationId xmlns:a16="http://schemas.microsoft.com/office/drawing/2014/main" id="{00000000-0008-0000-0400-0000E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 name="TextBox 227">
          <a:extLst>
            <a:ext uri="{FF2B5EF4-FFF2-40B4-BE49-F238E27FC236}">
              <a16:creationId xmlns:a16="http://schemas.microsoft.com/office/drawing/2014/main" id="{00000000-0008-0000-0400-0000E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 name="TextBox 228">
          <a:extLst>
            <a:ext uri="{FF2B5EF4-FFF2-40B4-BE49-F238E27FC236}">
              <a16:creationId xmlns:a16="http://schemas.microsoft.com/office/drawing/2014/main" id="{00000000-0008-0000-0400-0000E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 name="TextBox 229">
          <a:extLst>
            <a:ext uri="{FF2B5EF4-FFF2-40B4-BE49-F238E27FC236}">
              <a16:creationId xmlns:a16="http://schemas.microsoft.com/office/drawing/2014/main" id="{00000000-0008-0000-0400-0000E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 name="TextBox 230">
          <a:extLst>
            <a:ext uri="{FF2B5EF4-FFF2-40B4-BE49-F238E27FC236}">
              <a16:creationId xmlns:a16="http://schemas.microsoft.com/office/drawing/2014/main" id="{00000000-0008-0000-0400-0000E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 name="TextBox 231">
          <a:extLst>
            <a:ext uri="{FF2B5EF4-FFF2-40B4-BE49-F238E27FC236}">
              <a16:creationId xmlns:a16="http://schemas.microsoft.com/office/drawing/2014/main" id="{00000000-0008-0000-0400-0000E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 name="TextBox 232">
          <a:extLst>
            <a:ext uri="{FF2B5EF4-FFF2-40B4-BE49-F238E27FC236}">
              <a16:creationId xmlns:a16="http://schemas.microsoft.com/office/drawing/2014/main" id="{00000000-0008-0000-0400-0000E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 name="TextBox 233">
          <a:extLst>
            <a:ext uri="{FF2B5EF4-FFF2-40B4-BE49-F238E27FC236}">
              <a16:creationId xmlns:a16="http://schemas.microsoft.com/office/drawing/2014/main" id="{00000000-0008-0000-0400-0000E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 name="TextBox 234">
          <a:extLst>
            <a:ext uri="{FF2B5EF4-FFF2-40B4-BE49-F238E27FC236}">
              <a16:creationId xmlns:a16="http://schemas.microsoft.com/office/drawing/2014/main" id="{00000000-0008-0000-0400-0000E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 name="TextBox 235">
          <a:extLst>
            <a:ext uri="{FF2B5EF4-FFF2-40B4-BE49-F238E27FC236}">
              <a16:creationId xmlns:a16="http://schemas.microsoft.com/office/drawing/2014/main" id="{00000000-0008-0000-0400-0000E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 name="TextBox 236">
          <a:extLst>
            <a:ext uri="{FF2B5EF4-FFF2-40B4-BE49-F238E27FC236}">
              <a16:creationId xmlns:a16="http://schemas.microsoft.com/office/drawing/2014/main" id="{00000000-0008-0000-0400-0000E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 name="TextBox 237">
          <a:extLst>
            <a:ext uri="{FF2B5EF4-FFF2-40B4-BE49-F238E27FC236}">
              <a16:creationId xmlns:a16="http://schemas.microsoft.com/office/drawing/2014/main" id="{00000000-0008-0000-0400-0000E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 name="TextBox 238">
          <a:extLst>
            <a:ext uri="{FF2B5EF4-FFF2-40B4-BE49-F238E27FC236}">
              <a16:creationId xmlns:a16="http://schemas.microsoft.com/office/drawing/2014/main" id="{00000000-0008-0000-0400-0000E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 name="TextBox 239">
          <a:extLst>
            <a:ext uri="{FF2B5EF4-FFF2-40B4-BE49-F238E27FC236}">
              <a16:creationId xmlns:a16="http://schemas.microsoft.com/office/drawing/2014/main" id="{00000000-0008-0000-0400-0000F0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 name="TextBox 240">
          <a:extLst>
            <a:ext uri="{FF2B5EF4-FFF2-40B4-BE49-F238E27FC236}">
              <a16:creationId xmlns:a16="http://schemas.microsoft.com/office/drawing/2014/main" id="{00000000-0008-0000-0400-0000F1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 name="TextBox 241">
          <a:extLst>
            <a:ext uri="{FF2B5EF4-FFF2-40B4-BE49-F238E27FC236}">
              <a16:creationId xmlns:a16="http://schemas.microsoft.com/office/drawing/2014/main" id="{00000000-0008-0000-0400-0000F2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 name="TextBox 242">
          <a:extLst>
            <a:ext uri="{FF2B5EF4-FFF2-40B4-BE49-F238E27FC236}">
              <a16:creationId xmlns:a16="http://schemas.microsoft.com/office/drawing/2014/main" id="{00000000-0008-0000-0400-0000F3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 name="TextBox 243">
          <a:extLst>
            <a:ext uri="{FF2B5EF4-FFF2-40B4-BE49-F238E27FC236}">
              <a16:creationId xmlns:a16="http://schemas.microsoft.com/office/drawing/2014/main" id="{00000000-0008-0000-0400-0000F4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 name="TextBox 244">
          <a:extLst>
            <a:ext uri="{FF2B5EF4-FFF2-40B4-BE49-F238E27FC236}">
              <a16:creationId xmlns:a16="http://schemas.microsoft.com/office/drawing/2014/main" id="{00000000-0008-0000-0400-0000F5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 name="TextBox 245">
          <a:extLst>
            <a:ext uri="{FF2B5EF4-FFF2-40B4-BE49-F238E27FC236}">
              <a16:creationId xmlns:a16="http://schemas.microsoft.com/office/drawing/2014/main" id="{00000000-0008-0000-0400-0000F6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 name="TextBox 246">
          <a:extLst>
            <a:ext uri="{FF2B5EF4-FFF2-40B4-BE49-F238E27FC236}">
              <a16:creationId xmlns:a16="http://schemas.microsoft.com/office/drawing/2014/main" id="{00000000-0008-0000-0400-0000F7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 name="TextBox 247">
          <a:extLst>
            <a:ext uri="{FF2B5EF4-FFF2-40B4-BE49-F238E27FC236}">
              <a16:creationId xmlns:a16="http://schemas.microsoft.com/office/drawing/2014/main" id="{00000000-0008-0000-0400-0000F8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 name="TextBox 248">
          <a:extLst>
            <a:ext uri="{FF2B5EF4-FFF2-40B4-BE49-F238E27FC236}">
              <a16:creationId xmlns:a16="http://schemas.microsoft.com/office/drawing/2014/main" id="{00000000-0008-0000-0400-0000F9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 name="TextBox 249">
          <a:extLst>
            <a:ext uri="{FF2B5EF4-FFF2-40B4-BE49-F238E27FC236}">
              <a16:creationId xmlns:a16="http://schemas.microsoft.com/office/drawing/2014/main" id="{00000000-0008-0000-0400-0000FA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 name="TextBox 250">
          <a:extLst>
            <a:ext uri="{FF2B5EF4-FFF2-40B4-BE49-F238E27FC236}">
              <a16:creationId xmlns:a16="http://schemas.microsoft.com/office/drawing/2014/main" id="{00000000-0008-0000-0400-0000FB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 name="TextBox 251">
          <a:extLst>
            <a:ext uri="{FF2B5EF4-FFF2-40B4-BE49-F238E27FC236}">
              <a16:creationId xmlns:a16="http://schemas.microsoft.com/office/drawing/2014/main" id="{00000000-0008-0000-0400-0000FC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 name="TextBox 252">
          <a:extLst>
            <a:ext uri="{FF2B5EF4-FFF2-40B4-BE49-F238E27FC236}">
              <a16:creationId xmlns:a16="http://schemas.microsoft.com/office/drawing/2014/main" id="{00000000-0008-0000-0400-0000FD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 name="TextBox 253">
          <a:extLst>
            <a:ext uri="{FF2B5EF4-FFF2-40B4-BE49-F238E27FC236}">
              <a16:creationId xmlns:a16="http://schemas.microsoft.com/office/drawing/2014/main" id="{00000000-0008-0000-0400-0000FE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 name="TextBox 254">
          <a:extLst>
            <a:ext uri="{FF2B5EF4-FFF2-40B4-BE49-F238E27FC236}">
              <a16:creationId xmlns:a16="http://schemas.microsoft.com/office/drawing/2014/main" id="{00000000-0008-0000-0400-0000FF0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 name="TextBox 255">
          <a:extLst>
            <a:ext uri="{FF2B5EF4-FFF2-40B4-BE49-F238E27FC236}">
              <a16:creationId xmlns:a16="http://schemas.microsoft.com/office/drawing/2014/main" id="{00000000-0008-0000-0400-00000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 name="TextBox 256">
          <a:extLst>
            <a:ext uri="{FF2B5EF4-FFF2-40B4-BE49-F238E27FC236}">
              <a16:creationId xmlns:a16="http://schemas.microsoft.com/office/drawing/2014/main" id="{00000000-0008-0000-0400-00000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 name="TextBox 257">
          <a:extLst>
            <a:ext uri="{FF2B5EF4-FFF2-40B4-BE49-F238E27FC236}">
              <a16:creationId xmlns:a16="http://schemas.microsoft.com/office/drawing/2014/main" id="{00000000-0008-0000-0400-00000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 name="TextBox 258">
          <a:extLst>
            <a:ext uri="{FF2B5EF4-FFF2-40B4-BE49-F238E27FC236}">
              <a16:creationId xmlns:a16="http://schemas.microsoft.com/office/drawing/2014/main" id="{00000000-0008-0000-0400-00000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 name="TextBox 259">
          <a:extLst>
            <a:ext uri="{FF2B5EF4-FFF2-40B4-BE49-F238E27FC236}">
              <a16:creationId xmlns:a16="http://schemas.microsoft.com/office/drawing/2014/main" id="{00000000-0008-0000-0400-00000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 name="TextBox 260">
          <a:extLst>
            <a:ext uri="{FF2B5EF4-FFF2-40B4-BE49-F238E27FC236}">
              <a16:creationId xmlns:a16="http://schemas.microsoft.com/office/drawing/2014/main" id="{00000000-0008-0000-0400-00000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 name="TextBox 261">
          <a:extLst>
            <a:ext uri="{FF2B5EF4-FFF2-40B4-BE49-F238E27FC236}">
              <a16:creationId xmlns:a16="http://schemas.microsoft.com/office/drawing/2014/main" id="{00000000-0008-0000-0400-00000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 name="TextBox 262">
          <a:extLst>
            <a:ext uri="{FF2B5EF4-FFF2-40B4-BE49-F238E27FC236}">
              <a16:creationId xmlns:a16="http://schemas.microsoft.com/office/drawing/2014/main" id="{00000000-0008-0000-0400-00000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 name="TextBox 263">
          <a:extLst>
            <a:ext uri="{FF2B5EF4-FFF2-40B4-BE49-F238E27FC236}">
              <a16:creationId xmlns:a16="http://schemas.microsoft.com/office/drawing/2014/main" id="{00000000-0008-0000-0400-00000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 name="TextBox 264">
          <a:extLst>
            <a:ext uri="{FF2B5EF4-FFF2-40B4-BE49-F238E27FC236}">
              <a16:creationId xmlns:a16="http://schemas.microsoft.com/office/drawing/2014/main" id="{00000000-0008-0000-0400-00000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 name="TextBox 265">
          <a:extLst>
            <a:ext uri="{FF2B5EF4-FFF2-40B4-BE49-F238E27FC236}">
              <a16:creationId xmlns:a16="http://schemas.microsoft.com/office/drawing/2014/main" id="{00000000-0008-0000-0400-00000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 name="TextBox 266">
          <a:extLst>
            <a:ext uri="{FF2B5EF4-FFF2-40B4-BE49-F238E27FC236}">
              <a16:creationId xmlns:a16="http://schemas.microsoft.com/office/drawing/2014/main" id="{00000000-0008-0000-0400-00000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 name="TextBox 267">
          <a:extLst>
            <a:ext uri="{FF2B5EF4-FFF2-40B4-BE49-F238E27FC236}">
              <a16:creationId xmlns:a16="http://schemas.microsoft.com/office/drawing/2014/main" id="{00000000-0008-0000-0400-00000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 name="TextBox 268">
          <a:extLst>
            <a:ext uri="{FF2B5EF4-FFF2-40B4-BE49-F238E27FC236}">
              <a16:creationId xmlns:a16="http://schemas.microsoft.com/office/drawing/2014/main" id="{00000000-0008-0000-0400-00000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 name="TextBox 269">
          <a:extLst>
            <a:ext uri="{FF2B5EF4-FFF2-40B4-BE49-F238E27FC236}">
              <a16:creationId xmlns:a16="http://schemas.microsoft.com/office/drawing/2014/main" id="{00000000-0008-0000-0400-00000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 name="TextBox 270">
          <a:extLst>
            <a:ext uri="{FF2B5EF4-FFF2-40B4-BE49-F238E27FC236}">
              <a16:creationId xmlns:a16="http://schemas.microsoft.com/office/drawing/2014/main" id="{00000000-0008-0000-0400-00000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 name="TextBox 271">
          <a:extLst>
            <a:ext uri="{FF2B5EF4-FFF2-40B4-BE49-F238E27FC236}">
              <a16:creationId xmlns:a16="http://schemas.microsoft.com/office/drawing/2014/main" id="{00000000-0008-0000-0400-00001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 name="TextBox 272">
          <a:extLst>
            <a:ext uri="{FF2B5EF4-FFF2-40B4-BE49-F238E27FC236}">
              <a16:creationId xmlns:a16="http://schemas.microsoft.com/office/drawing/2014/main" id="{00000000-0008-0000-0400-00001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 name="TextBox 273">
          <a:extLst>
            <a:ext uri="{FF2B5EF4-FFF2-40B4-BE49-F238E27FC236}">
              <a16:creationId xmlns:a16="http://schemas.microsoft.com/office/drawing/2014/main" id="{00000000-0008-0000-0400-00001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 name="TextBox 274">
          <a:extLst>
            <a:ext uri="{FF2B5EF4-FFF2-40B4-BE49-F238E27FC236}">
              <a16:creationId xmlns:a16="http://schemas.microsoft.com/office/drawing/2014/main" id="{00000000-0008-0000-0400-00001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 name="TextBox 275">
          <a:extLst>
            <a:ext uri="{FF2B5EF4-FFF2-40B4-BE49-F238E27FC236}">
              <a16:creationId xmlns:a16="http://schemas.microsoft.com/office/drawing/2014/main" id="{00000000-0008-0000-0400-00001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 name="TextBox 276">
          <a:extLst>
            <a:ext uri="{FF2B5EF4-FFF2-40B4-BE49-F238E27FC236}">
              <a16:creationId xmlns:a16="http://schemas.microsoft.com/office/drawing/2014/main" id="{00000000-0008-0000-0400-00001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 name="TextBox 277">
          <a:extLst>
            <a:ext uri="{FF2B5EF4-FFF2-40B4-BE49-F238E27FC236}">
              <a16:creationId xmlns:a16="http://schemas.microsoft.com/office/drawing/2014/main" id="{00000000-0008-0000-0400-00001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 name="TextBox 278">
          <a:extLst>
            <a:ext uri="{FF2B5EF4-FFF2-40B4-BE49-F238E27FC236}">
              <a16:creationId xmlns:a16="http://schemas.microsoft.com/office/drawing/2014/main" id="{00000000-0008-0000-0400-00001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 name="TextBox 279">
          <a:extLst>
            <a:ext uri="{FF2B5EF4-FFF2-40B4-BE49-F238E27FC236}">
              <a16:creationId xmlns:a16="http://schemas.microsoft.com/office/drawing/2014/main" id="{00000000-0008-0000-0400-00001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 name="TextBox 280">
          <a:extLst>
            <a:ext uri="{FF2B5EF4-FFF2-40B4-BE49-F238E27FC236}">
              <a16:creationId xmlns:a16="http://schemas.microsoft.com/office/drawing/2014/main" id="{00000000-0008-0000-0400-00001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 name="TextBox 281">
          <a:extLst>
            <a:ext uri="{FF2B5EF4-FFF2-40B4-BE49-F238E27FC236}">
              <a16:creationId xmlns:a16="http://schemas.microsoft.com/office/drawing/2014/main" id="{00000000-0008-0000-0400-00001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 name="TextBox 282">
          <a:extLst>
            <a:ext uri="{FF2B5EF4-FFF2-40B4-BE49-F238E27FC236}">
              <a16:creationId xmlns:a16="http://schemas.microsoft.com/office/drawing/2014/main" id="{00000000-0008-0000-0400-00001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 name="TextBox 283">
          <a:extLst>
            <a:ext uri="{FF2B5EF4-FFF2-40B4-BE49-F238E27FC236}">
              <a16:creationId xmlns:a16="http://schemas.microsoft.com/office/drawing/2014/main" id="{00000000-0008-0000-0400-00001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 name="TextBox 284">
          <a:extLst>
            <a:ext uri="{FF2B5EF4-FFF2-40B4-BE49-F238E27FC236}">
              <a16:creationId xmlns:a16="http://schemas.microsoft.com/office/drawing/2014/main" id="{00000000-0008-0000-0400-00001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 name="TextBox 285">
          <a:extLst>
            <a:ext uri="{FF2B5EF4-FFF2-40B4-BE49-F238E27FC236}">
              <a16:creationId xmlns:a16="http://schemas.microsoft.com/office/drawing/2014/main" id="{00000000-0008-0000-0400-00001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 name="TextBox 286">
          <a:extLst>
            <a:ext uri="{FF2B5EF4-FFF2-40B4-BE49-F238E27FC236}">
              <a16:creationId xmlns:a16="http://schemas.microsoft.com/office/drawing/2014/main" id="{00000000-0008-0000-0400-00001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 name="TextBox 287">
          <a:extLst>
            <a:ext uri="{FF2B5EF4-FFF2-40B4-BE49-F238E27FC236}">
              <a16:creationId xmlns:a16="http://schemas.microsoft.com/office/drawing/2014/main" id="{00000000-0008-0000-0400-00002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 name="TextBox 288">
          <a:extLst>
            <a:ext uri="{FF2B5EF4-FFF2-40B4-BE49-F238E27FC236}">
              <a16:creationId xmlns:a16="http://schemas.microsoft.com/office/drawing/2014/main" id="{00000000-0008-0000-0400-00002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 name="TextBox 289">
          <a:extLst>
            <a:ext uri="{FF2B5EF4-FFF2-40B4-BE49-F238E27FC236}">
              <a16:creationId xmlns:a16="http://schemas.microsoft.com/office/drawing/2014/main" id="{00000000-0008-0000-0400-00002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 name="TextBox 290">
          <a:extLst>
            <a:ext uri="{FF2B5EF4-FFF2-40B4-BE49-F238E27FC236}">
              <a16:creationId xmlns:a16="http://schemas.microsoft.com/office/drawing/2014/main" id="{00000000-0008-0000-0400-00002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 name="TextBox 291">
          <a:extLst>
            <a:ext uri="{FF2B5EF4-FFF2-40B4-BE49-F238E27FC236}">
              <a16:creationId xmlns:a16="http://schemas.microsoft.com/office/drawing/2014/main" id="{00000000-0008-0000-0400-00002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 name="TextBox 292">
          <a:extLst>
            <a:ext uri="{FF2B5EF4-FFF2-40B4-BE49-F238E27FC236}">
              <a16:creationId xmlns:a16="http://schemas.microsoft.com/office/drawing/2014/main" id="{00000000-0008-0000-0400-00002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 name="TextBox 293">
          <a:extLst>
            <a:ext uri="{FF2B5EF4-FFF2-40B4-BE49-F238E27FC236}">
              <a16:creationId xmlns:a16="http://schemas.microsoft.com/office/drawing/2014/main" id="{00000000-0008-0000-0400-00002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 name="TextBox 294">
          <a:extLst>
            <a:ext uri="{FF2B5EF4-FFF2-40B4-BE49-F238E27FC236}">
              <a16:creationId xmlns:a16="http://schemas.microsoft.com/office/drawing/2014/main" id="{00000000-0008-0000-0400-00002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 name="TextBox 295">
          <a:extLst>
            <a:ext uri="{FF2B5EF4-FFF2-40B4-BE49-F238E27FC236}">
              <a16:creationId xmlns:a16="http://schemas.microsoft.com/office/drawing/2014/main" id="{00000000-0008-0000-0400-00002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 name="TextBox 296">
          <a:extLst>
            <a:ext uri="{FF2B5EF4-FFF2-40B4-BE49-F238E27FC236}">
              <a16:creationId xmlns:a16="http://schemas.microsoft.com/office/drawing/2014/main" id="{00000000-0008-0000-0400-00002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 name="TextBox 297">
          <a:extLst>
            <a:ext uri="{FF2B5EF4-FFF2-40B4-BE49-F238E27FC236}">
              <a16:creationId xmlns:a16="http://schemas.microsoft.com/office/drawing/2014/main" id="{00000000-0008-0000-0400-00002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 name="TextBox 298">
          <a:extLst>
            <a:ext uri="{FF2B5EF4-FFF2-40B4-BE49-F238E27FC236}">
              <a16:creationId xmlns:a16="http://schemas.microsoft.com/office/drawing/2014/main" id="{00000000-0008-0000-0400-00002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 name="TextBox 299">
          <a:extLst>
            <a:ext uri="{FF2B5EF4-FFF2-40B4-BE49-F238E27FC236}">
              <a16:creationId xmlns:a16="http://schemas.microsoft.com/office/drawing/2014/main" id="{00000000-0008-0000-0400-00002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 name="TextBox 300">
          <a:extLst>
            <a:ext uri="{FF2B5EF4-FFF2-40B4-BE49-F238E27FC236}">
              <a16:creationId xmlns:a16="http://schemas.microsoft.com/office/drawing/2014/main" id="{00000000-0008-0000-0400-00002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 name="TextBox 301">
          <a:extLst>
            <a:ext uri="{FF2B5EF4-FFF2-40B4-BE49-F238E27FC236}">
              <a16:creationId xmlns:a16="http://schemas.microsoft.com/office/drawing/2014/main" id="{00000000-0008-0000-0400-00002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 name="TextBox 302">
          <a:extLst>
            <a:ext uri="{FF2B5EF4-FFF2-40B4-BE49-F238E27FC236}">
              <a16:creationId xmlns:a16="http://schemas.microsoft.com/office/drawing/2014/main" id="{00000000-0008-0000-0400-00002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 name="TextBox 303">
          <a:extLst>
            <a:ext uri="{FF2B5EF4-FFF2-40B4-BE49-F238E27FC236}">
              <a16:creationId xmlns:a16="http://schemas.microsoft.com/office/drawing/2014/main" id="{00000000-0008-0000-0400-00003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 name="TextBox 304">
          <a:extLst>
            <a:ext uri="{FF2B5EF4-FFF2-40B4-BE49-F238E27FC236}">
              <a16:creationId xmlns:a16="http://schemas.microsoft.com/office/drawing/2014/main" id="{00000000-0008-0000-0400-00003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 name="TextBox 305">
          <a:extLst>
            <a:ext uri="{FF2B5EF4-FFF2-40B4-BE49-F238E27FC236}">
              <a16:creationId xmlns:a16="http://schemas.microsoft.com/office/drawing/2014/main" id="{00000000-0008-0000-0400-00003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 name="TextBox 306">
          <a:extLst>
            <a:ext uri="{FF2B5EF4-FFF2-40B4-BE49-F238E27FC236}">
              <a16:creationId xmlns:a16="http://schemas.microsoft.com/office/drawing/2014/main" id="{00000000-0008-0000-0400-00003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 name="TextBox 307">
          <a:extLst>
            <a:ext uri="{FF2B5EF4-FFF2-40B4-BE49-F238E27FC236}">
              <a16:creationId xmlns:a16="http://schemas.microsoft.com/office/drawing/2014/main" id="{00000000-0008-0000-0400-00003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 name="TextBox 308">
          <a:extLst>
            <a:ext uri="{FF2B5EF4-FFF2-40B4-BE49-F238E27FC236}">
              <a16:creationId xmlns:a16="http://schemas.microsoft.com/office/drawing/2014/main" id="{00000000-0008-0000-0400-00003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 name="TextBox 309">
          <a:extLst>
            <a:ext uri="{FF2B5EF4-FFF2-40B4-BE49-F238E27FC236}">
              <a16:creationId xmlns:a16="http://schemas.microsoft.com/office/drawing/2014/main" id="{00000000-0008-0000-0400-00003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 name="TextBox 310">
          <a:extLst>
            <a:ext uri="{FF2B5EF4-FFF2-40B4-BE49-F238E27FC236}">
              <a16:creationId xmlns:a16="http://schemas.microsoft.com/office/drawing/2014/main" id="{00000000-0008-0000-0400-00003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 name="TextBox 311">
          <a:extLst>
            <a:ext uri="{FF2B5EF4-FFF2-40B4-BE49-F238E27FC236}">
              <a16:creationId xmlns:a16="http://schemas.microsoft.com/office/drawing/2014/main" id="{00000000-0008-0000-0400-00003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 name="TextBox 312">
          <a:extLst>
            <a:ext uri="{FF2B5EF4-FFF2-40B4-BE49-F238E27FC236}">
              <a16:creationId xmlns:a16="http://schemas.microsoft.com/office/drawing/2014/main" id="{00000000-0008-0000-0400-00003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 name="TextBox 313">
          <a:extLst>
            <a:ext uri="{FF2B5EF4-FFF2-40B4-BE49-F238E27FC236}">
              <a16:creationId xmlns:a16="http://schemas.microsoft.com/office/drawing/2014/main" id="{00000000-0008-0000-0400-00003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 name="TextBox 314">
          <a:extLst>
            <a:ext uri="{FF2B5EF4-FFF2-40B4-BE49-F238E27FC236}">
              <a16:creationId xmlns:a16="http://schemas.microsoft.com/office/drawing/2014/main" id="{00000000-0008-0000-0400-00003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 name="TextBox 315">
          <a:extLst>
            <a:ext uri="{FF2B5EF4-FFF2-40B4-BE49-F238E27FC236}">
              <a16:creationId xmlns:a16="http://schemas.microsoft.com/office/drawing/2014/main" id="{00000000-0008-0000-0400-00003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 name="TextBox 316">
          <a:extLst>
            <a:ext uri="{FF2B5EF4-FFF2-40B4-BE49-F238E27FC236}">
              <a16:creationId xmlns:a16="http://schemas.microsoft.com/office/drawing/2014/main" id="{00000000-0008-0000-0400-00003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 name="TextBox 317">
          <a:extLst>
            <a:ext uri="{FF2B5EF4-FFF2-40B4-BE49-F238E27FC236}">
              <a16:creationId xmlns:a16="http://schemas.microsoft.com/office/drawing/2014/main" id="{00000000-0008-0000-0400-00003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 name="TextBox 318">
          <a:extLst>
            <a:ext uri="{FF2B5EF4-FFF2-40B4-BE49-F238E27FC236}">
              <a16:creationId xmlns:a16="http://schemas.microsoft.com/office/drawing/2014/main" id="{00000000-0008-0000-0400-00003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 name="TextBox 319">
          <a:extLst>
            <a:ext uri="{FF2B5EF4-FFF2-40B4-BE49-F238E27FC236}">
              <a16:creationId xmlns:a16="http://schemas.microsoft.com/office/drawing/2014/main" id="{00000000-0008-0000-0400-00004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 name="TextBox 320">
          <a:extLst>
            <a:ext uri="{FF2B5EF4-FFF2-40B4-BE49-F238E27FC236}">
              <a16:creationId xmlns:a16="http://schemas.microsoft.com/office/drawing/2014/main" id="{00000000-0008-0000-0400-00004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 name="TextBox 321">
          <a:extLst>
            <a:ext uri="{FF2B5EF4-FFF2-40B4-BE49-F238E27FC236}">
              <a16:creationId xmlns:a16="http://schemas.microsoft.com/office/drawing/2014/main" id="{00000000-0008-0000-0400-00004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 name="TextBox 322">
          <a:extLst>
            <a:ext uri="{FF2B5EF4-FFF2-40B4-BE49-F238E27FC236}">
              <a16:creationId xmlns:a16="http://schemas.microsoft.com/office/drawing/2014/main" id="{00000000-0008-0000-0400-00004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 name="TextBox 323">
          <a:extLst>
            <a:ext uri="{FF2B5EF4-FFF2-40B4-BE49-F238E27FC236}">
              <a16:creationId xmlns:a16="http://schemas.microsoft.com/office/drawing/2014/main" id="{00000000-0008-0000-0400-00004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 name="TextBox 324">
          <a:extLst>
            <a:ext uri="{FF2B5EF4-FFF2-40B4-BE49-F238E27FC236}">
              <a16:creationId xmlns:a16="http://schemas.microsoft.com/office/drawing/2014/main" id="{00000000-0008-0000-0400-00004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 name="TextBox 325">
          <a:extLst>
            <a:ext uri="{FF2B5EF4-FFF2-40B4-BE49-F238E27FC236}">
              <a16:creationId xmlns:a16="http://schemas.microsoft.com/office/drawing/2014/main" id="{00000000-0008-0000-0400-00004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 name="TextBox 326">
          <a:extLst>
            <a:ext uri="{FF2B5EF4-FFF2-40B4-BE49-F238E27FC236}">
              <a16:creationId xmlns:a16="http://schemas.microsoft.com/office/drawing/2014/main" id="{00000000-0008-0000-0400-00004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 name="TextBox 327">
          <a:extLst>
            <a:ext uri="{FF2B5EF4-FFF2-40B4-BE49-F238E27FC236}">
              <a16:creationId xmlns:a16="http://schemas.microsoft.com/office/drawing/2014/main" id="{00000000-0008-0000-0400-00004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 name="TextBox 328">
          <a:extLst>
            <a:ext uri="{FF2B5EF4-FFF2-40B4-BE49-F238E27FC236}">
              <a16:creationId xmlns:a16="http://schemas.microsoft.com/office/drawing/2014/main" id="{00000000-0008-0000-0400-00004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 name="TextBox 329">
          <a:extLst>
            <a:ext uri="{FF2B5EF4-FFF2-40B4-BE49-F238E27FC236}">
              <a16:creationId xmlns:a16="http://schemas.microsoft.com/office/drawing/2014/main" id="{00000000-0008-0000-0400-00004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 name="TextBox 330">
          <a:extLst>
            <a:ext uri="{FF2B5EF4-FFF2-40B4-BE49-F238E27FC236}">
              <a16:creationId xmlns:a16="http://schemas.microsoft.com/office/drawing/2014/main" id="{00000000-0008-0000-0400-00004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 name="TextBox 331">
          <a:extLst>
            <a:ext uri="{FF2B5EF4-FFF2-40B4-BE49-F238E27FC236}">
              <a16:creationId xmlns:a16="http://schemas.microsoft.com/office/drawing/2014/main" id="{00000000-0008-0000-0400-00004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 name="TextBox 332">
          <a:extLst>
            <a:ext uri="{FF2B5EF4-FFF2-40B4-BE49-F238E27FC236}">
              <a16:creationId xmlns:a16="http://schemas.microsoft.com/office/drawing/2014/main" id="{00000000-0008-0000-0400-00004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 name="TextBox 333">
          <a:extLst>
            <a:ext uri="{FF2B5EF4-FFF2-40B4-BE49-F238E27FC236}">
              <a16:creationId xmlns:a16="http://schemas.microsoft.com/office/drawing/2014/main" id="{00000000-0008-0000-0400-00004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 name="TextBox 334">
          <a:extLst>
            <a:ext uri="{FF2B5EF4-FFF2-40B4-BE49-F238E27FC236}">
              <a16:creationId xmlns:a16="http://schemas.microsoft.com/office/drawing/2014/main" id="{00000000-0008-0000-0400-00004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 name="TextBox 335">
          <a:extLst>
            <a:ext uri="{FF2B5EF4-FFF2-40B4-BE49-F238E27FC236}">
              <a16:creationId xmlns:a16="http://schemas.microsoft.com/office/drawing/2014/main" id="{00000000-0008-0000-0400-00005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 name="TextBox 336">
          <a:extLst>
            <a:ext uri="{FF2B5EF4-FFF2-40B4-BE49-F238E27FC236}">
              <a16:creationId xmlns:a16="http://schemas.microsoft.com/office/drawing/2014/main" id="{00000000-0008-0000-0400-00005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 name="TextBox 337">
          <a:extLst>
            <a:ext uri="{FF2B5EF4-FFF2-40B4-BE49-F238E27FC236}">
              <a16:creationId xmlns:a16="http://schemas.microsoft.com/office/drawing/2014/main" id="{00000000-0008-0000-0400-00005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 name="TextBox 338">
          <a:extLst>
            <a:ext uri="{FF2B5EF4-FFF2-40B4-BE49-F238E27FC236}">
              <a16:creationId xmlns:a16="http://schemas.microsoft.com/office/drawing/2014/main" id="{00000000-0008-0000-0400-00005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 name="TextBox 339">
          <a:extLst>
            <a:ext uri="{FF2B5EF4-FFF2-40B4-BE49-F238E27FC236}">
              <a16:creationId xmlns:a16="http://schemas.microsoft.com/office/drawing/2014/main" id="{00000000-0008-0000-0400-00005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 name="TextBox 340">
          <a:extLst>
            <a:ext uri="{FF2B5EF4-FFF2-40B4-BE49-F238E27FC236}">
              <a16:creationId xmlns:a16="http://schemas.microsoft.com/office/drawing/2014/main" id="{00000000-0008-0000-0400-00005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 name="TextBox 341">
          <a:extLst>
            <a:ext uri="{FF2B5EF4-FFF2-40B4-BE49-F238E27FC236}">
              <a16:creationId xmlns:a16="http://schemas.microsoft.com/office/drawing/2014/main" id="{00000000-0008-0000-0400-00005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 name="TextBox 342">
          <a:extLst>
            <a:ext uri="{FF2B5EF4-FFF2-40B4-BE49-F238E27FC236}">
              <a16:creationId xmlns:a16="http://schemas.microsoft.com/office/drawing/2014/main" id="{00000000-0008-0000-0400-00005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 name="TextBox 343">
          <a:extLst>
            <a:ext uri="{FF2B5EF4-FFF2-40B4-BE49-F238E27FC236}">
              <a16:creationId xmlns:a16="http://schemas.microsoft.com/office/drawing/2014/main" id="{00000000-0008-0000-0400-00005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 name="TextBox 344">
          <a:extLst>
            <a:ext uri="{FF2B5EF4-FFF2-40B4-BE49-F238E27FC236}">
              <a16:creationId xmlns:a16="http://schemas.microsoft.com/office/drawing/2014/main" id="{00000000-0008-0000-0400-00005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 name="TextBox 345">
          <a:extLst>
            <a:ext uri="{FF2B5EF4-FFF2-40B4-BE49-F238E27FC236}">
              <a16:creationId xmlns:a16="http://schemas.microsoft.com/office/drawing/2014/main" id="{00000000-0008-0000-0400-00005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 name="TextBox 346">
          <a:extLst>
            <a:ext uri="{FF2B5EF4-FFF2-40B4-BE49-F238E27FC236}">
              <a16:creationId xmlns:a16="http://schemas.microsoft.com/office/drawing/2014/main" id="{00000000-0008-0000-0400-00005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 name="TextBox 347">
          <a:extLst>
            <a:ext uri="{FF2B5EF4-FFF2-40B4-BE49-F238E27FC236}">
              <a16:creationId xmlns:a16="http://schemas.microsoft.com/office/drawing/2014/main" id="{00000000-0008-0000-0400-00005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 name="TextBox 348">
          <a:extLst>
            <a:ext uri="{FF2B5EF4-FFF2-40B4-BE49-F238E27FC236}">
              <a16:creationId xmlns:a16="http://schemas.microsoft.com/office/drawing/2014/main" id="{00000000-0008-0000-0400-00005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 name="TextBox 349">
          <a:extLst>
            <a:ext uri="{FF2B5EF4-FFF2-40B4-BE49-F238E27FC236}">
              <a16:creationId xmlns:a16="http://schemas.microsoft.com/office/drawing/2014/main" id="{00000000-0008-0000-0400-00005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 name="TextBox 350">
          <a:extLst>
            <a:ext uri="{FF2B5EF4-FFF2-40B4-BE49-F238E27FC236}">
              <a16:creationId xmlns:a16="http://schemas.microsoft.com/office/drawing/2014/main" id="{00000000-0008-0000-0400-00005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 name="TextBox 351">
          <a:extLst>
            <a:ext uri="{FF2B5EF4-FFF2-40B4-BE49-F238E27FC236}">
              <a16:creationId xmlns:a16="http://schemas.microsoft.com/office/drawing/2014/main" id="{00000000-0008-0000-0400-00006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 name="TextBox 352">
          <a:extLst>
            <a:ext uri="{FF2B5EF4-FFF2-40B4-BE49-F238E27FC236}">
              <a16:creationId xmlns:a16="http://schemas.microsoft.com/office/drawing/2014/main" id="{00000000-0008-0000-0400-00006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 name="TextBox 353">
          <a:extLst>
            <a:ext uri="{FF2B5EF4-FFF2-40B4-BE49-F238E27FC236}">
              <a16:creationId xmlns:a16="http://schemas.microsoft.com/office/drawing/2014/main" id="{00000000-0008-0000-0400-00006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 name="TextBox 354">
          <a:extLst>
            <a:ext uri="{FF2B5EF4-FFF2-40B4-BE49-F238E27FC236}">
              <a16:creationId xmlns:a16="http://schemas.microsoft.com/office/drawing/2014/main" id="{00000000-0008-0000-0400-00006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 name="TextBox 355">
          <a:extLst>
            <a:ext uri="{FF2B5EF4-FFF2-40B4-BE49-F238E27FC236}">
              <a16:creationId xmlns:a16="http://schemas.microsoft.com/office/drawing/2014/main" id="{00000000-0008-0000-0400-00006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 name="TextBox 356">
          <a:extLst>
            <a:ext uri="{FF2B5EF4-FFF2-40B4-BE49-F238E27FC236}">
              <a16:creationId xmlns:a16="http://schemas.microsoft.com/office/drawing/2014/main" id="{00000000-0008-0000-0400-00006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 name="TextBox 357">
          <a:extLst>
            <a:ext uri="{FF2B5EF4-FFF2-40B4-BE49-F238E27FC236}">
              <a16:creationId xmlns:a16="http://schemas.microsoft.com/office/drawing/2014/main" id="{00000000-0008-0000-0400-00006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 name="TextBox 358">
          <a:extLst>
            <a:ext uri="{FF2B5EF4-FFF2-40B4-BE49-F238E27FC236}">
              <a16:creationId xmlns:a16="http://schemas.microsoft.com/office/drawing/2014/main" id="{00000000-0008-0000-0400-00006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 name="TextBox 359">
          <a:extLst>
            <a:ext uri="{FF2B5EF4-FFF2-40B4-BE49-F238E27FC236}">
              <a16:creationId xmlns:a16="http://schemas.microsoft.com/office/drawing/2014/main" id="{00000000-0008-0000-0400-00006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 name="TextBox 360">
          <a:extLst>
            <a:ext uri="{FF2B5EF4-FFF2-40B4-BE49-F238E27FC236}">
              <a16:creationId xmlns:a16="http://schemas.microsoft.com/office/drawing/2014/main" id="{00000000-0008-0000-0400-00006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 name="TextBox 361">
          <a:extLst>
            <a:ext uri="{FF2B5EF4-FFF2-40B4-BE49-F238E27FC236}">
              <a16:creationId xmlns:a16="http://schemas.microsoft.com/office/drawing/2014/main" id="{00000000-0008-0000-0400-00006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 name="TextBox 362">
          <a:extLst>
            <a:ext uri="{FF2B5EF4-FFF2-40B4-BE49-F238E27FC236}">
              <a16:creationId xmlns:a16="http://schemas.microsoft.com/office/drawing/2014/main" id="{00000000-0008-0000-0400-00006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 name="TextBox 363">
          <a:extLst>
            <a:ext uri="{FF2B5EF4-FFF2-40B4-BE49-F238E27FC236}">
              <a16:creationId xmlns:a16="http://schemas.microsoft.com/office/drawing/2014/main" id="{00000000-0008-0000-0400-00006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 name="TextBox 364">
          <a:extLst>
            <a:ext uri="{FF2B5EF4-FFF2-40B4-BE49-F238E27FC236}">
              <a16:creationId xmlns:a16="http://schemas.microsoft.com/office/drawing/2014/main" id="{00000000-0008-0000-0400-00006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 name="TextBox 365">
          <a:extLst>
            <a:ext uri="{FF2B5EF4-FFF2-40B4-BE49-F238E27FC236}">
              <a16:creationId xmlns:a16="http://schemas.microsoft.com/office/drawing/2014/main" id="{00000000-0008-0000-0400-00006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 name="TextBox 366">
          <a:extLst>
            <a:ext uri="{FF2B5EF4-FFF2-40B4-BE49-F238E27FC236}">
              <a16:creationId xmlns:a16="http://schemas.microsoft.com/office/drawing/2014/main" id="{00000000-0008-0000-0400-00006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 name="TextBox 367">
          <a:extLst>
            <a:ext uri="{FF2B5EF4-FFF2-40B4-BE49-F238E27FC236}">
              <a16:creationId xmlns:a16="http://schemas.microsoft.com/office/drawing/2014/main" id="{00000000-0008-0000-0400-00007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 name="TextBox 368">
          <a:extLst>
            <a:ext uri="{FF2B5EF4-FFF2-40B4-BE49-F238E27FC236}">
              <a16:creationId xmlns:a16="http://schemas.microsoft.com/office/drawing/2014/main" id="{00000000-0008-0000-0400-00007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 name="TextBox 369">
          <a:extLst>
            <a:ext uri="{FF2B5EF4-FFF2-40B4-BE49-F238E27FC236}">
              <a16:creationId xmlns:a16="http://schemas.microsoft.com/office/drawing/2014/main" id="{00000000-0008-0000-0400-00007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 name="TextBox 370">
          <a:extLst>
            <a:ext uri="{FF2B5EF4-FFF2-40B4-BE49-F238E27FC236}">
              <a16:creationId xmlns:a16="http://schemas.microsoft.com/office/drawing/2014/main" id="{00000000-0008-0000-0400-00007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 name="TextBox 371">
          <a:extLst>
            <a:ext uri="{FF2B5EF4-FFF2-40B4-BE49-F238E27FC236}">
              <a16:creationId xmlns:a16="http://schemas.microsoft.com/office/drawing/2014/main" id="{00000000-0008-0000-0400-00007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 name="TextBox 372">
          <a:extLst>
            <a:ext uri="{FF2B5EF4-FFF2-40B4-BE49-F238E27FC236}">
              <a16:creationId xmlns:a16="http://schemas.microsoft.com/office/drawing/2014/main" id="{00000000-0008-0000-0400-00007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 name="TextBox 373">
          <a:extLst>
            <a:ext uri="{FF2B5EF4-FFF2-40B4-BE49-F238E27FC236}">
              <a16:creationId xmlns:a16="http://schemas.microsoft.com/office/drawing/2014/main" id="{00000000-0008-0000-0400-00007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 name="TextBox 374">
          <a:extLst>
            <a:ext uri="{FF2B5EF4-FFF2-40B4-BE49-F238E27FC236}">
              <a16:creationId xmlns:a16="http://schemas.microsoft.com/office/drawing/2014/main" id="{00000000-0008-0000-0400-00007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 name="TextBox 375">
          <a:extLst>
            <a:ext uri="{FF2B5EF4-FFF2-40B4-BE49-F238E27FC236}">
              <a16:creationId xmlns:a16="http://schemas.microsoft.com/office/drawing/2014/main" id="{00000000-0008-0000-0400-00007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 name="TextBox 376">
          <a:extLst>
            <a:ext uri="{FF2B5EF4-FFF2-40B4-BE49-F238E27FC236}">
              <a16:creationId xmlns:a16="http://schemas.microsoft.com/office/drawing/2014/main" id="{00000000-0008-0000-0400-00007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 name="TextBox 377">
          <a:extLst>
            <a:ext uri="{FF2B5EF4-FFF2-40B4-BE49-F238E27FC236}">
              <a16:creationId xmlns:a16="http://schemas.microsoft.com/office/drawing/2014/main" id="{00000000-0008-0000-0400-00007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 name="TextBox 378">
          <a:extLst>
            <a:ext uri="{FF2B5EF4-FFF2-40B4-BE49-F238E27FC236}">
              <a16:creationId xmlns:a16="http://schemas.microsoft.com/office/drawing/2014/main" id="{00000000-0008-0000-0400-00007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 name="TextBox 379">
          <a:extLst>
            <a:ext uri="{FF2B5EF4-FFF2-40B4-BE49-F238E27FC236}">
              <a16:creationId xmlns:a16="http://schemas.microsoft.com/office/drawing/2014/main" id="{00000000-0008-0000-0400-00007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 name="TextBox 380">
          <a:extLst>
            <a:ext uri="{FF2B5EF4-FFF2-40B4-BE49-F238E27FC236}">
              <a16:creationId xmlns:a16="http://schemas.microsoft.com/office/drawing/2014/main" id="{00000000-0008-0000-0400-00007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 name="TextBox 381">
          <a:extLst>
            <a:ext uri="{FF2B5EF4-FFF2-40B4-BE49-F238E27FC236}">
              <a16:creationId xmlns:a16="http://schemas.microsoft.com/office/drawing/2014/main" id="{00000000-0008-0000-0400-00007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 name="TextBox 382">
          <a:extLst>
            <a:ext uri="{FF2B5EF4-FFF2-40B4-BE49-F238E27FC236}">
              <a16:creationId xmlns:a16="http://schemas.microsoft.com/office/drawing/2014/main" id="{00000000-0008-0000-0400-00007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 name="TextBox 383">
          <a:extLst>
            <a:ext uri="{FF2B5EF4-FFF2-40B4-BE49-F238E27FC236}">
              <a16:creationId xmlns:a16="http://schemas.microsoft.com/office/drawing/2014/main" id="{00000000-0008-0000-0400-00008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 name="TextBox 384">
          <a:extLst>
            <a:ext uri="{FF2B5EF4-FFF2-40B4-BE49-F238E27FC236}">
              <a16:creationId xmlns:a16="http://schemas.microsoft.com/office/drawing/2014/main" id="{00000000-0008-0000-0400-00008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 name="TextBox 385">
          <a:extLst>
            <a:ext uri="{FF2B5EF4-FFF2-40B4-BE49-F238E27FC236}">
              <a16:creationId xmlns:a16="http://schemas.microsoft.com/office/drawing/2014/main" id="{00000000-0008-0000-0400-00008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 name="TextBox 386">
          <a:extLst>
            <a:ext uri="{FF2B5EF4-FFF2-40B4-BE49-F238E27FC236}">
              <a16:creationId xmlns:a16="http://schemas.microsoft.com/office/drawing/2014/main" id="{00000000-0008-0000-0400-00008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 name="TextBox 387">
          <a:extLst>
            <a:ext uri="{FF2B5EF4-FFF2-40B4-BE49-F238E27FC236}">
              <a16:creationId xmlns:a16="http://schemas.microsoft.com/office/drawing/2014/main" id="{00000000-0008-0000-0400-00008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 name="TextBox 388">
          <a:extLst>
            <a:ext uri="{FF2B5EF4-FFF2-40B4-BE49-F238E27FC236}">
              <a16:creationId xmlns:a16="http://schemas.microsoft.com/office/drawing/2014/main" id="{00000000-0008-0000-0400-00008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 name="TextBox 389">
          <a:extLst>
            <a:ext uri="{FF2B5EF4-FFF2-40B4-BE49-F238E27FC236}">
              <a16:creationId xmlns:a16="http://schemas.microsoft.com/office/drawing/2014/main" id="{00000000-0008-0000-0400-00008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 name="TextBox 390">
          <a:extLst>
            <a:ext uri="{FF2B5EF4-FFF2-40B4-BE49-F238E27FC236}">
              <a16:creationId xmlns:a16="http://schemas.microsoft.com/office/drawing/2014/main" id="{00000000-0008-0000-0400-00008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 name="TextBox 391">
          <a:extLst>
            <a:ext uri="{FF2B5EF4-FFF2-40B4-BE49-F238E27FC236}">
              <a16:creationId xmlns:a16="http://schemas.microsoft.com/office/drawing/2014/main" id="{00000000-0008-0000-0400-00008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 name="TextBox 392">
          <a:extLst>
            <a:ext uri="{FF2B5EF4-FFF2-40B4-BE49-F238E27FC236}">
              <a16:creationId xmlns:a16="http://schemas.microsoft.com/office/drawing/2014/main" id="{00000000-0008-0000-0400-00008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 name="TextBox 393">
          <a:extLst>
            <a:ext uri="{FF2B5EF4-FFF2-40B4-BE49-F238E27FC236}">
              <a16:creationId xmlns:a16="http://schemas.microsoft.com/office/drawing/2014/main" id="{00000000-0008-0000-0400-00008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 name="TextBox 394">
          <a:extLst>
            <a:ext uri="{FF2B5EF4-FFF2-40B4-BE49-F238E27FC236}">
              <a16:creationId xmlns:a16="http://schemas.microsoft.com/office/drawing/2014/main" id="{00000000-0008-0000-0400-00008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 name="TextBox 395">
          <a:extLst>
            <a:ext uri="{FF2B5EF4-FFF2-40B4-BE49-F238E27FC236}">
              <a16:creationId xmlns:a16="http://schemas.microsoft.com/office/drawing/2014/main" id="{00000000-0008-0000-0400-00008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 name="TextBox 396">
          <a:extLst>
            <a:ext uri="{FF2B5EF4-FFF2-40B4-BE49-F238E27FC236}">
              <a16:creationId xmlns:a16="http://schemas.microsoft.com/office/drawing/2014/main" id="{00000000-0008-0000-0400-00008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 name="TextBox 397">
          <a:extLst>
            <a:ext uri="{FF2B5EF4-FFF2-40B4-BE49-F238E27FC236}">
              <a16:creationId xmlns:a16="http://schemas.microsoft.com/office/drawing/2014/main" id="{00000000-0008-0000-0400-00008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 name="TextBox 398">
          <a:extLst>
            <a:ext uri="{FF2B5EF4-FFF2-40B4-BE49-F238E27FC236}">
              <a16:creationId xmlns:a16="http://schemas.microsoft.com/office/drawing/2014/main" id="{00000000-0008-0000-0400-00008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 name="TextBox 399">
          <a:extLst>
            <a:ext uri="{FF2B5EF4-FFF2-40B4-BE49-F238E27FC236}">
              <a16:creationId xmlns:a16="http://schemas.microsoft.com/office/drawing/2014/main" id="{00000000-0008-0000-0400-00009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 name="TextBox 400">
          <a:extLst>
            <a:ext uri="{FF2B5EF4-FFF2-40B4-BE49-F238E27FC236}">
              <a16:creationId xmlns:a16="http://schemas.microsoft.com/office/drawing/2014/main" id="{00000000-0008-0000-0400-00009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 name="TextBox 401">
          <a:extLst>
            <a:ext uri="{FF2B5EF4-FFF2-40B4-BE49-F238E27FC236}">
              <a16:creationId xmlns:a16="http://schemas.microsoft.com/office/drawing/2014/main" id="{00000000-0008-0000-0400-00009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 name="TextBox 402">
          <a:extLst>
            <a:ext uri="{FF2B5EF4-FFF2-40B4-BE49-F238E27FC236}">
              <a16:creationId xmlns:a16="http://schemas.microsoft.com/office/drawing/2014/main" id="{00000000-0008-0000-0400-00009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 name="TextBox 403">
          <a:extLst>
            <a:ext uri="{FF2B5EF4-FFF2-40B4-BE49-F238E27FC236}">
              <a16:creationId xmlns:a16="http://schemas.microsoft.com/office/drawing/2014/main" id="{00000000-0008-0000-0400-00009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 name="TextBox 404">
          <a:extLst>
            <a:ext uri="{FF2B5EF4-FFF2-40B4-BE49-F238E27FC236}">
              <a16:creationId xmlns:a16="http://schemas.microsoft.com/office/drawing/2014/main" id="{00000000-0008-0000-0400-00009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 name="TextBox 405">
          <a:extLst>
            <a:ext uri="{FF2B5EF4-FFF2-40B4-BE49-F238E27FC236}">
              <a16:creationId xmlns:a16="http://schemas.microsoft.com/office/drawing/2014/main" id="{00000000-0008-0000-0400-00009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 name="TextBox 406">
          <a:extLst>
            <a:ext uri="{FF2B5EF4-FFF2-40B4-BE49-F238E27FC236}">
              <a16:creationId xmlns:a16="http://schemas.microsoft.com/office/drawing/2014/main" id="{00000000-0008-0000-0400-00009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 name="TextBox 407">
          <a:extLst>
            <a:ext uri="{FF2B5EF4-FFF2-40B4-BE49-F238E27FC236}">
              <a16:creationId xmlns:a16="http://schemas.microsoft.com/office/drawing/2014/main" id="{00000000-0008-0000-0400-00009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 name="TextBox 408">
          <a:extLst>
            <a:ext uri="{FF2B5EF4-FFF2-40B4-BE49-F238E27FC236}">
              <a16:creationId xmlns:a16="http://schemas.microsoft.com/office/drawing/2014/main" id="{00000000-0008-0000-0400-00009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 name="TextBox 409">
          <a:extLst>
            <a:ext uri="{FF2B5EF4-FFF2-40B4-BE49-F238E27FC236}">
              <a16:creationId xmlns:a16="http://schemas.microsoft.com/office/drawing/2014/main" id="{00000000-0008-0000-0400-00009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 name="TextBox 410">
          <a:extLst>
            <a:ext uri="{FF2B5EF4-FFF2-40B4-BE49-F238E27FC236}">
              <a16:creationId xmlns:a16="http://schemas.microsoft.com/office/drawing/2014/main" id="{00000000-0008-0000-0400-00009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 name="TextBox 411">
          <a:extLst>
            <a:ext uri="{FF2B5EF4-FFF2-40B4-BE49-F238E27FC236}">
              <a16:creationId xmlns:a16="http://schemas.microsoft.com/office/drawing/2014/main" id="{00000000-0008-0000-0400-00009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 name="TextBox 412">
          <a:extLst>
            <a:ext uri="{FF2B5EF4-FFF2-40B4-BE49-F238E27FC236}">
              <a16:creationId xmlns:a16="http://schemas.microsoft.com/office/drawing/2014/main" id="{00000000-0008-0000-0400-00009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 name="TextBox 413">
          <a:extLst>
            <a:ext uri="{FF2B5EF4-FFF2-40B4-BE49-F238E27FC236}">
              <a16:creationId xmlns:a16="http://schemas.microsoft.com/office/drawing/2014/main" id="{00000000-0008-0000-0400-00009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 name="TextBox 414">
          <a:extLst>
            <a:ext uri="{FF2B5EF4-FFF2-40B4-BE49-F238E27FC236}">
              <a16:creationId xmlns:a16="http://schemas.microsoft.com/office/drawing/2014/main" id="{00000000-0008-0000-0400-00009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 name="TextBox 415">
          <a:extLst>
            <a:ext uri="{FF2B5EF4-FFF2-40B4-BE49-F238E27FC236}">
              <a16:creationId xmlns:a16="http://schemas.microsoft.com/office/drawing/2014/main" id="{00000000-0008-0000-0400-0000A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 name="TextBox 416">
          <a:extLst>
            <a:ext uri="{FF2B5EF4-FFF2-40B4-BE49-F238E27FC236}">
              <a16:creationId xmlns:a16="http://schemas.microsoft.com/office/drawing/2014/main" id="{00000000-0008-0000-0400-0000A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 name="TextBox 417">
          <a:extLst>
            <a:ext uri="{FF2B5EF4-FFF2-40B4-BE49-F238E27FC236}">
              <a16:creationId xmlns:a16="http://schemas.microsoft.com/office/drawing/2014/main" id="{00000000-0008-0000-0400-0000A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 name="TextBox 418">
          <a:extLst>
            <a:ext uri="{FF2B5EF4-FFF2-40B4-BE49-F238E27FC236}">
              <a16:creationId xmlns:a16="http://schemas.microsoft.com/office/drawing/2014/main" id="{00000000-0008-0000-0400-0000A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 name="TextBox 419">
          <a:extLst>
            <a:ext uri="{FF2B5EF4-FFF2-40B4-BE49-F238E27FC236}">
              <a16:creationId xmlns:a16="http://schemas.microsoft.com/office/drawing/2014/main" id="{00000000-0008-0000-0400-0000A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 name="TextBox 420">
          <a:extLst>
            <a:ext uri="{FF2B5EF4-FFF2-40B4-BE49-F238E27FC236}">
              <a16:creationId xmlns:a16="http://schemas.microsoft.com/office/drawing/2014/main" id="{00000000-0008-0000-0400-0000A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 name="TextBox 421">
          <a:extLst>
            <a:ext uri="{FF2B5EF4-FFF2-40B4-BE49-F238E27FC236}">
              <a16:creationId xmlns:a16="http://schemas.microsoft.com/office/drawing/2014/main" id="{00000000-0008-0000-0400-0000A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 name="TextBox 422">
          <a:extLst>
            <a:ext uri="{FF2B5EF4-FFF2-40B4-BE49-F238E27FC236}">
              <a16:creationId xmlns:a16="http://schemas.microsoft.com/office/drawing/2014/main" id="{00000000-0008-0000-0400-0000A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 name="TextBox 423">
          <a:extLst>
            <a:ext uri="{FF2B5EF4-FFF2-40B4-BE49-F238E27FC236}">
              <a16:creationId xmlns:a16="http://schemas.microsoft.com/office/drawing/2014/main" id="{00000000-0008-0000-0400-0000A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 name="TextBox 424">
          <a:extLst>
            <a:ext uri="{FF2B5EF4-FFF2-40B4-BE49-F238E27FC236}">
              <a16:creationId xmlns:a16="http://schemas.microsoft.com/office/drawing/2014/main" id="{00000000-0008-0000-0400-0000A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 name="TextBox 425">
          <a:extLst>
            <a:ext uri="{FF2B5EF4-FFF2-40B4-BE49-F238E27FC236}">
              <a16:creationId xmlns:a16="http://schemas.microsoft.com/office/drawing/2014/main" id="{00000000-0008-0000-0400-0000A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 name="TextBox 426">
          <a:extLst>
            <a:ext uri="{FF2B5EF4-FFF2-40B4-BE49-F238E27FC236}">
              <a16:creationId xmlns:a16="http://schemas.microsoft.com/office/drawing/2014/main" id="{00000000-0008-0000-0400-0000A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 name="TextBox 427">
          <a:extLst>
            <a:ext uri="{FF2B5EF4-FFF2-40B4-BE49-F238E27FC236}">
              <a16:creationId xmlns:a16="http://schemas.microsoft.com/office/drawing/2014/main" id="{00000000-0008-0000-0400-0000A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 name="TextBox 428">
          <a:extLst>
            <a:ext uri="{FF2B5EF4-FFF2-40B4-BE49-F238E27FC236}">
              <a16:creationId xmlns:a16="http://schemas.microsoft.com/office/drawing/2014/main" id="{00000000-0008-0000-0400-0000A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 name="TextBox 429">
          <a:extLst>
            <a:ext uri="{FF2B5EF4-FFF2-40B4-BE49-F238E27FC236}">
              <a16:creationId xmlns:a16="http://schemas.microsoft.com/office/drawing/2014/main" id="{00000000-0008-0000-0400-0000A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 name="TextBox 430">
          <a:extLst>
            <a:ext uri="{FF2B5EF4-FFF2-40B4-BE49-F238E27FC236}">
              <a16:creationId xmlns:a16="http://schemas.microsoft.com/office/drawing/2014/main" id="{00000000-0008-0000-0400-0000A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 name="TextBox 431">
          <a:extLst>
            <a:ext uri="{FF2B5EF4-FFF2-40B4-BE49-F238E27FC236}">
              <a16:creationId xmlns:a16="http://schemas.microsoft.com/office/drawing/2014/main" id="{00000000-0008-0000-0400-0000B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 name="TextBox 432">
          <a:extLst>
            <a:ext uri="{FF2B5EF4-FFF2-40B4-BE49-F238E27FC236}">
              <a16:creationId xmlns:a16="http://schemas.microsoft.com/office/drawing/2014/main" id="{00000000-0008-0000-0400-0000B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 name="TextBox 433">
          <a:extLst>
            <a:ext uri="{FF2B5EF4-FFF2-40B4-BE49-F238E27FC236}">
              <a16:creationId xmlns:a16="http://schemas.microsoft.com/office/drawing/2014/main" id="{00000000-0008-0000-0400-0000B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 name="TextBox 434">
          <a:extLst>
            <a:ext uri="{FF2B5EF4-FFF2-40B4-BE49-F238E27FC236}">
              <a16:creationId xmlns:a16="http://schemas.microsoft.com/office/drawing/2014/main" id="{00000000-0008-0000-0400-0000B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 name="TextBox 435">
          <a:extLst>
            <a:ext uri="{FF2B5EF4-FFF2-40B4-BE49-F238E27FC236}">
              <a16:creationId xmlns:a16="http://schemas.microsoft.com/office/drawing/2014/main" id="{00000000-0008-0000-0400-0000B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 name="TextBox 436">
          <a:extLst>
            <a:ext uri="{FF2B5EF4-FFF2-40B4-BE49-F238E27FC236}">
              <a16:creationId xmlns:a16="http://schemas.microsoft.com/office/drawing/2014/main" id="{00000000-0008-0000-0400-0000B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 name="TextBox 437">
          <a:extLst>
            <a:ext uri="{FF2B5EF4-FFF2-40B4-BE49-F238E27FC236}">
              <a16:creationId xmlns:a16="http://schemas.microsoft.com/office/drawing/2014/main" id="{00000000-0008-0000-0400-0000B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 name="TextBox 438">
          <a:extLst>
            <a:ext uri="{FF2B5EF4-FFF2-40B4-BE49-F238E27FC236}">
              <a16:creationId xmlns:a16="http://schemas.microsoft.com/office/drawing/2014/main" id="{00000000-0008-0000-0400-0000B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 name="TextBox 439">
          <a:extLst>
            <a:ext uri="{FF2B5EF4-FFF2-40B4-BE49-F238E27FC236}">
              <a16:creationId xmlns:a16="http://schemas.microsoft.com/office/drawing/2014/main" id="{00000000-0008-0000-0400-0000B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 name="TextBox 440">
          <a:extLst>
            <a:ext uri="{FF2B5EF4-FFF2-40B4-BE49-F238E27FC236}">
              <a16:creationId xmlns:a16="http://schemas.microsoft.com/office/drawing/2014/main" id="{00000000-0008-0000-0400-0000B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 name="TextBox 441">
          <a:extLst>
            <a:ext uri="{FF2B5EF4-FFF2-40B4-BE49-F238E27FC236}">
              <a16:creationId xmlns:a16="http://schemas.microsoft.com/office/drawing/2014/main" id="{00000000-0008-0000-0400-0000B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 name="TextBox 442">
          <a:extLst>
            <a:ext uri="{FF2B5EF4-FFF2-40B4-BE49-F238E27FC236}">
              <a16:creationId xmlns:a16="http://schemas.microsoft.com/office/drawing/2014/main" id="{00000000-0008-0000-0400-0000B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 name="TextBox 443">
          <a:extLst>
            <a:ext uri="{FF2B5EF4-FFF2-40B4-BE49-F238E27FC236}">
              <a16:creationId xmlns:a16="http://schemas.microsoft.com/office/drawing/2014/main" id="{00000000-0008-0000-0400-0000B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 name="TextBox 444">
          <a:extLst>
            <a:ext uri="{FF2B5EF4-FFF2-40B4-BE49-F238E27FC236}">
              <a16:creationId xmlns:a16="http://schemas.microsoft.com/office/drawing/2014/main" id="{00000000-0008-0000-0400-0000B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 name="TextBox 445">
          <a:extLst>
            <a:ext uri="{FF2B5EF4-FFF2-40B4-BE49-F238E27FC236}">
              <a16:creationId xmlns:a16="http://schemas.microsoft.com/office/drawing/2014/main" id="{00000000-0008-0000-0400-0000B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 name="TextBox 446">
          <a:extLst>
            <a:ext uri="{FF2B5EF4-FFF2-40B4-BE49-F238E27FC236}">
              <a16:creationId xmlns:a16="http://schemas.microsoft.com/office/drawing/2014/main" id="{00000000-0008-0000-0400-0000B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 name="TextBox 447">
          <a:extLst>
            <a:ext uri="{FF2B5EF4-FFF2-40B4-BE49-F238E27FC236}">
              <a16:creationId xmlns:a16="http://schemas.microsoft.com/office/drawing/2014/main" id="{00000000-0008-0000-0400-0000C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 name="TextBox 448">
          <a:extLst>
            <a:ext uri="{FF2B5EF4-FFF2-40B4-BE49-F238E27FC236}">
              <a16:creationId xmlns:a16="http://schemas.microsoft.com/office/drawing/2014/main" id="{00000000-0008-0000-0400-0000C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 name="TextBox 449">
          <a:extLst>
            <a:ext uri="{FF2B5EF4-FFF2-40B4-BE49-F238E27FC236}">
              <a16:creationId xmlns:a16="http://schemas.microsoft.com/office/drawing/2014/main" id="{00000000-0008-0000-0400-0000C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 name="TextBox 450">
          <a:extLst>
            <a:ext uri="{FF2B5EF4-FFF2-40B4-BE49-F238E27FC236}">
              <a16:creationId xmlns:a16="http://schemas.microsoft.com/office/drawing/2014/main" id="{00000000-0008-0000-0400-0000C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 name="TextBox 451">
          <a:extLst>
            <a:ext uri="{FF2B5EF4-FFF2-40B4-BE49-F238E27FC236}">
              <a16:creationId xmlns:a16="http://schemas.microsoft.com/office/drawing/2014/main" id="{00000000-0008-0000-0400-0000C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 name="TextBox 452">
          <a:extLst>
            <a:ext uri="{FF2B5EF4-FFF2-40B4-BE49-F238E27FC236}">
              <a16:creationId xmlns:a16="http://schemas.microsoft.com/office/drawing/2014/main" id="{00000000-0008-0000-0400-0000C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 name="TextBox 453">
          <a:extLst>
            <a:ext uri="{FF2B5EF4-FFF2-40B4-BE49-F238E27FC236}">
              <a16:creationId xmlns:a16="http://schemas.microsoft.com/office/drawing/2014/main" id="{00000000-0008-0000-0400-0000C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 name="TextBox 454">
          <a:extLst>
            <a:ext uri="{FF2B5EF4-FFF2-40B4-BE49-F238E27FC236}">
              <a16:creationId xmlns:a16="http://schemas.microsoft.com/office/drawing/2014/main" id="{00000000-0008-0000-0400-0000C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 name="TextBox 455">
          <a:extLst>
            <a:ext uri="{FF2B5EF4-FFF2-40B4-BE49-F238E27FC236}">
              <a16:creationId xmlns:a16="http://schemas.microsoft.com/office/drawing/2014/main" id="{00000000-0008-0000-0400-0000C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 name="TextBox 456">
          <a:extLst>
            <a:ext uri="{FF2B5EF4-FFF2-40B4-BE49-F238E27FC236}">
              <a16:creationId xmlns:a16="http://schemas.microsoft.com/office/drawing/2014/main" id="{00000000-0008-0000-0400-0000C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 name="TextBox 457">
          <a:extLst>
            <a:ext uri="{FF2B5EF4-FFF2-40B4-BE49-F238E27FC236}">
              <a16:creationId xmlns:a16="http://schemas.microsoft.com/office/drawing/2014/main" id="{00000000-0008-0000-0400-0000C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 name="TextBox 458">
          <a:extLst>
            <a:ext uri="{FF2B5EF4-FFF2-40B4-BE49-F238E27FC236}">
              <a16:creationId xmlns:a16="http://schemas.microsoft.com/office/drawing/2014/main" id="{00000000-0008-0000-0400-0000C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 name="TextBox 459">
          <a:extLst>
            <a:ext uri="{FF2B5EF4-FFF2-40B4-BE49-F238E27FC236}">
              <a16:creationId xmlns:a16="http://schemas.microsoft.com/office/drawing/2014/main" id="{00000000-0008-0000-0400-0000C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 name="TextBox 460">
          <a:extLst>
            <a:ext uri="{FF2B5EF4-FFF2-40B4-BE49-F238E27FC236}">
              <a16:creationId xmlns:a16="http://schemas.microsoft.com/office/drawing/2014/main" id="{00000000-0008-0000-0400-0000C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 name="TextBox 461">
          <a:extLst>
            <a:ext uri="{FF2B5EF4-FFF2-40B4-BE49-F238E27FC236}">
              <a16:creationId xmlns:a16="http://schemas.microsoft.com/office/drawing/2014/main" id="{00000000-0008-0000-0400-0000C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 name="TextBox 462">
          <a:extLst>
            <a:ext uri="{FF2B5EF4-FFF2-40B4-BE49-F238E27FC236}">
              <a16:creationId xmlns:a16="http://schemas.microsoft.com/office/drawing/2014/main" id="{00000000-0008-0000-0400-0000C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 name="TextBox 463">
          <a:extLst>
            <a:ext uri="{FF2B5EF4-FFF2-40B4-BE49-F238E27FC236}">
              <a16:creationId xmlns:a16="http://schemas.microsoft.com/office/drawing/2014/main" id="{00000000-0008-0000-0400-0000D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 name="TextBox 464">
          <a:extLst>
            <a:ext uri="{FF2B5EF4-FFF2-40B4-BE49-F238E27FC236}">
              <a16:creationId xmlns:a16="http://schemas.microsoft.com/office/drawing/2014/main" id="{00000000-0008-0000-0400-0000D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 name="TextBox 465">
          <a:extLst>
            <a:ext uri="{FF2B5EF4-FFF2-40B4-BE49-F238E27FC236}">
              <a16:creationId xmlns:a16="http://schemas.microsoft.com/office/drawing/2014/main" id="{00000000-0008-0000-0400-0000D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 name="TextBox 466">
          <a:extLst>
            <a:ext uri="{FF2B5EF4-FFF2-40B4-BE49-F238E27FC236}">
              <a16:creationId xmlns:a16="http://schemas.microsoft.com/office/drawing/2014/main" id="{00000000-0008-0000-0400-0000D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 name="TextBox 467">
          <a:extLst>
            <a:ext uri="{FF2B5EF4-FFF2-40B4-BE49-F238E27FC236}">
              <a16:creationId xmlns:a16="http://schemas.microsoft.com/office/drawing/2014/main" id="{00000000-0008-0000-0400-0000D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 name="TextBox 468">
          <a:extLst>
            <a:ext uri="{FF2B5EF4-FFF2-40B4-BE49-F238E27FC236}">
              <a16:creationId xmlns:a16="http://schemas.microsoft.com/office/drawing/2014/main" id="{00000000-0008-0000-0400-0000D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 name="TextBox 469">
          <a:extLst>
            <a:ext uri="{FF2B5EF4-FFF2-40B4-BE49-F238E27FC236}">
              <a16:creationId xmlns:a16="http://schemas.microsoft.com/office/drawing/2014/main" id="{00000000-0008-0000-0400-0000D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 name="TextBox 470">
          <a:extLst>
            <a:ext uri="{FF2B5EF4-FFF2-40B4-BE49-F238E27FC236}">
              <a16:creationId xmlns:a16="http://schemas.microsoft.com/office/drawing/2014/main" id="{00000000-0008-0000-0400-0000D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 name="TextBox 471">
          <a:extLst>
            <a:ext uri="{FF2B5EF4-FFF2-40B4-BE49-F238E27FC236}">
              <a16:creationId xmlns:a16="http://schemas.microsoft.com/office/drawing/2014/main" id="{00000000-0008-0000-0400-0000D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 name="TextBox 472">
          <a:extLst>
            <a:ext uri="{FF2B5EF4-FFF2-40B4-BE49-F238E27FC236}">
              <a16:creationId xmlns:a16="http://schemas.microsoft.com/office/drawing/2014/main" id="{00000000-0008-0000-0400-0000D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 name="TextBox 473">
          <a:extLst>
            <a:ext uri="{FF2B5EF4-FFF2-40B4-BE49-F238E27FC236}">
              <a16:creationId xmlns:a16="http://schemas.microsoft.com/office/drawing/2014/main" id="{00000000-0008-0000-0400-0000D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 name="TextBox 474">
          <a:extLst>
            <a:ext uri="{FF2B5EF4-FFF2-40B4-BE49-F238E27FC236}">
              <a16:creationId xmlns:a16="http://schemas.microsoft.com/office/drawing/2014/main" id="{00000000-0008-0000-0400-0000D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 name="TextBox 475">
          <a:extLst>
            <a:ext uri="{FF2B5EF4-FFF2-40B4-BE49-F238E27FC236}">
              <a16:creationId xmlns:a16="http://schemas.microsoft.com/office/drawing/2014/main" id="{00000000-0008-0000-0400-0000D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 name="TextBox 476">
          <a:extLst>
            <a:ext uri="{FF2B5EF4-FFF2-40B4-BE49-F238E27FC236}">
              <a16:creationId xmlns:a16="http://schemas.microsoft.com/office/drawing/2014/main" id="{00000000-0008-0000-0400-0000D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 name="TextBox 477">
          <a:extLst>
            <a:ext uri="{FF2B5EF4-FFF2-40B4-BE49-F238E27FC236}">
              <a16:creationId xmlns:a16="http://schemas.microsoft.com/office/drawing/2014/main" id="{00000000-0008-0000-0400-0000D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 name="TextBox 478">
          <a:extLst>
            <a:ext uri="{FF2B5EF4-FFF2-40B4-BE49-F238E27FC236}">
              <a16:creationId xmlns:a16="http://schemas.microsoft.com/office/drawing/2014/main" id="{00000000-0008-0000-0400-0000D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 name="TextBox 479">
          <a:extLst>
            <a:ext uri="{FF2B5EF4-FFF2-40B4-BE49-F238E27FC236}">
              <a16:creationId xmlns:a16="http://schemas.microsoft.com/office/drawing/2014/main" id="{00000000-0008-0000-0400-0000E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 name="TextBox 480">
          <a:extLst>
            <a:ext uri="{FF2B5EF4-FFF2-40B4-BE49-F238E27FC236}">
              <a16:creationId xmlns:a16="http://schemas.microsoft.com/office/drawing/2014/main" id="{00000000-0008-0000-0400-0000E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 name="TextBox 481">
          <a:extLst>
            <a:ext uri="{FF2B5EF4-FFF2-40B4-BE49-F238E27FC236}">
              <a16:creationId xmlns:a16="http://schemas.microsoft.com/office/drawing/2014/main" id="{00000000-0008-0000-0400-0000E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 name="TextBox 482">
          <a:extLst>
            <a:ext uri="{FF2B5EF4-FFF2-40B4-BE49-F238E27FC236}">
              <a16:creationId xmlns:a16="http://schemas.microsoft.com/office/drawing/2014/main" id="{00000000-0008-0000-0400-0000E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 name="TextBox 483">
          <a:extLst>
            <a:ext uri="{FF2B5EF4-FFF2-40B4-BE49-F238E27FC236}">
              <a16:creationId xmlns:a16="http://schemas.microsoft.com/office/drawing/2014/main" id="{00000000-0008-0000-0400-0000E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 name="TextBox 484">
          <a:extLst>
            <a:ext uri="{FF2B5EF4-FFF2-40B4-BE49-F238E27FC236}">
              <a16:creationId xmlns:a16="http://schemas.microsoft.com/office/drawing/2014/main" id="{00000000-0008-0000-0400-0000E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 name="TextBox 485">
          <a:extLst>
            <a:ext uri="{FF2B5EF4-FFF2-40B4-BE49-F238E27FC236}">
              <a16:creationId xmlns:a16="http://schemas.microsoft.com/office/drawing/2014/main" id="{00000000-0008-0000-0400-0000E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 name="TextBox 486">
          <a:extLst>
            <a:ext uri="{FF2B5EF4-FFF2-40B4-BE49-F238E27FC236}">
              <a16:creationId xmlns:a16="http://schemas.microsoft.com/office/drawing/2014/main" id="{00000000-0008-0000-0400-0000E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 name="TextBox 487">
          <a:extLst>
            <a:ext uri="{FF2B5EF4-FFF2-40B4-BE49-F238E27FC236}">
              <a16:creationId xmlns:a16="http://schemas.microsoft.com/office/drawing/2014/main" id="{00000000-0008-0000-0400-0000E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 name="TextBox 488">
          <a:extLst>
            <a:ext uri="{FF2B5EF4-FFF2-40B4-BE49-F238E27FC236}">
              <a16:creationId xmlns:a16="http://schemas.microsoft.com/office/drawing/2014/main" id="{00000000-0008-0000-0400-0000E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 name="TextBox 489">
          <a:extLst>
            <a:ext uri="{FF2B5EF4-FFF2-40B4-BE49-F238E27FC236}">
              <a16:creationId xmlns:a16="http://schemas.microsoft.com/office/drawing/2014/main" id="{00000000-0008-0000-0400-0000E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 name="TextBox 490">
          <a:extLst>
            <a:ext uri="{FF2B5EF4-FFF2-40B4-BE49-F238E27FC236}">
              <a16:creationId xmlns:a16="http://schemas.microsoft.com/office/drawing/2014/main" id="{00000000-0008-0000-0400-0000E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 name="TextBox 491">
          <a:extLst>
            <a:ext uri="{FF2B5EF4-FFF2-40B4-BE49-F238E27FC236}">
              <a16:creationId xmlns:a16="http://schemas.microsoft.com/office/drawing/2014/main" id="{00000000-0008-0000-0400-0000E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 name="TextBox 492">
          <a:extLst>
            <a:ext uri="{FF2B5EF4-FFF2-40B4-BE49-F238E27FC236}">
              <a16:creationId xmlns:a16="http://schemas.microsoft.com/office/drawing/2014/main" id="{00000000-0008-0000-0400-0000E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 name="TextBox 493">
          <a:extLst>
            <a:ext uri="{FF2B5EF4-FFF2-40B4-BE49-F238E27FC236}">
              <a16:creationId xmlns:a16="http://schemas.microsoft.com/office/drawing/2014/main" id="{00000000-0008-0000-0400-0000E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 name="TextBox 494">
          <a:extLst>
            <a:ext uri="{FF2B5EF4-FFF2-40B4-BE49-F238E27FC236}">
              <a16:creationId xmlns:a16="http://schemas.microsoft.com/office/drawing/2014/main" id="{00000000-0008-0000-0400-0000E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 name="TextBox 495">
          <a:extLst>
            <a:ext uri="{FF2B5EF4-FFF2-40B4-BE49-F238E27FC236}">
              <a16:creationId xmlns:a16="http://schemas.microsoft.com/office/drawing/2014/main" id="{00000000-0008-0000-0400-0000F0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 name="TextBox 496">
          <a:extLst>
            <a:ext uri="{FF2B5EF4-FFF2-40B4-BE49-F238E27FC236}">
              <a16:creationId xmlns:a16="http://schemas.microsoft.com/office/drawing/2014/main" id="{00000000-0008-0000-0400-0000F1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 name="TextBox 497">
          <a:extLst>
            <a:ext uri="{FF2B5EF4-FFF2-40B4-BE49-F238E27FC236}">
              <a16:creationId xmlns:a16="http://schemas.microsoft.com/office/drawing/2014/main" id="{00000000-0008-0000-0400-0000F2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 name="TextBox 498">
          <a:extLst>
            <a:ext uri="{FF2B5EF4-FFF2-40B4-BE49-F238E27FC236}">
              <a16:creationId xmlns:a16="http://schemas.microsoft.com/office/drawing/2014/main" id="{00000000-0008-0000-0400-0000F3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 name="TextBox 499">
          <a:extLst>
            <a:ext uri="{FF2B5EF4-FFF2-40B4-BE49-F238E27FC236}">
              <a16:creationId xmlns:a16="http://schemas.microsoft.com/office/drawing/2014/main" id="{00000000-0008-0000-0400-0000F4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 name="TextBox 500">
          <a:extLst>
            <a:ext uri="{FF2B5EF4-FFF2-40B4-BE49-F238E27FC236}">
              <a16:creationId xmlns:a16="http://schemas.microsoft.com/office/drawing/2014/main" id="{00000000-0008-0000-0400-0000F5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 name="TextBox 501">
          <a:extLst>
            <a:ext uri="{FF2B5EF4-FFF2-40B4-BE49-F238E27FC236}">
              <a16:creationId xmlns:a16="http://schemas.microsoft.com/office/drawing/2014/main" id="{00000000-0008-0000-0400-0000F6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 name="TextBox 502">
          <a:extLst>
            <a:ext uri="{FF2B5EF4-FFF2-40B4-BE49-F238E27FC236}">
              <a16:creationId xmlns:a16="http://schemas.microsoft.com/office/drawing/2014/main" id="{00000000-0008-0000-0400-0000F7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 name="TextBox 503">
          <a:extLst>
            <a:ext uri="{FF2B5EF4-FFF2-40B4-BE49-F238E27FC236}">
              <a16:creationId xmlns:a16="http://schemas.microsoft.com/office/drawing/2014/main" id="{00000000-0008-0000-0400-0000F8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 name="TextBox 504">
          <a:extLst>
            <a:ext uri="{FF2B5EF4-FFF2-40B4-BE49-F238E27FC236}">
              <a16:creationId xmlns:a16="http://schemas.microsoft.com/office/drawing/2014/main" id="{00000000-0008-0000-0400-0000F9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 name="TextBox 505">
          <a:extLst>
            <a:ext uri="{FF2B5EF4-FFF2-40B4-BE49-F238E27FC236}">
              <a16:creationId xmlns:a16="http://schemas.microsoft.com/office/drawing/2014/main" id="{00000000-0008-0000-0400-0000FA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 name="TextBox 506">
          <a:extLst>
            <a:ext uri="{FF2B5EF4-FFF2-40B4-BE49-F238E27FC236}">
              <a16:creationId xmlns:a16="http://schemas.microsoft.com/office/drawing/2014/main" id="{00000000-0008-0000-0400-0000FB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 name="TextBox 507">
          <a:extLst>
            <a:ext uri="{FF2B5EF4-FFF2-40B4-BE49-F238E27FC236}">
              <a16:creationId xmlns:a16="http://schemas.microsoft.com/office/drawing/2014/main" id="{00000000-0008-0000-0400-0000FC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 name="TextBox 508">
          <a:extLst>
            <a:ext uri="{FF2B5EF4-FFF2-40B4-BE49-F238E27FC236}">
              <a16:creationId xmlns:a16="http://schemas.microsoft.com/office/drawing/2014/main" id="{00000000-0008-0000-0400-0000FD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 name="TextBox 509">
          <a:extLst>
            <a:ext uri="{FF2B5EF4-FFF2-40B4-BE49-F238E27FC236}">
              <a16:creationId xmlns:a16="http://schemas.microsoft.com/office/drawing/2014/main" id="{00000000-0008-0000-0400-0000FE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 name="TextBox 510">
          <a:extLst>
            <a:ext uri="{FF2B5EF4-FFF2-40B4-BE49-F238E27FC236}">
              <a16:creationId xmlns:a16="http://schemas.microsoft.com/office/drawing/2014/main" id="{00000000-0008-0000-0400-0000FF0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 name="TextBox 511">
          <a:extLst>
            <a:ext uri="{FF2B5EF4-FFF2-40B4-BE49-F238E27FC236}">
              <a16:creationId xmlns:a16="http://schemas.microsoft.com/office/drawing/2014/main" id="{00000000-0008-0000-0400-00000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 name="TextBox 512">
          <a:extLst>
            <a:ext uri="{FF2B5EF4-FFF2-40B4-BE49-F238E27FC236}">
              <a16:creationId xmlns:a16="http://schemas.microsoft.com/office/drawing/2014/main" id="{00000000-0008-0000-0400-00000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 name="TextBox 513">
          <a:extLst>
            <a:ext uri="{FF2B5EF4-FFF2-40B4-BE49-F238E27FC236}">
              <a16:creationId xmlns:a16="http://schemas.microsoft.com/office/drawing/2014/main" id="{00000000-0008-0000-0400-00000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 name="TextBox 514">
          <a:extLst>
            <a:ext uri="{FF2B5EF4-FFF2-40B4-BE49-F238E27FC236}">
              <a16:creationId xmlns:a16="http://schemas.microsoft.com/office/drawing/2014/main" id="{00000000-0008-0000-0400-00000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 name="TextBox 515">
          <a:extLst>
            <a:ext uri="{FF2B5EF4-FFF2-40B4-BE49-F238E27FC236}">
              <a16:creationId xmlns:a16="http://schemas.microsoft.com/office/drawing/2014/main" id="{00000000-0008-0000-0400-00000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 name="TextBox 516">
          <a:extLst>
            <a:ext uri="{FF2B5EF4-FFF2-40B4-BE49-F238E27FC236}">
              <a16:creationId xmlns:a16="http://schemas.microsoft.com/office/drawing/2014/main" id="{00000000-0008-0000-0400-00000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 name="TextBox 517">
          <a:extLst>
            <a:ext uri="{FF2B5EF4-FFF2-40B4-BE49-F238E27FC236}">
              <a16:creationId xmlns:a16="http://schemas.microsoft.com/office/drawing/2014/main" id="{00000000-0008-0000-0400-00000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 name="TextBox 518">
          <a:extLst>
            <a:ext uri="{FF2B5EF4-FFF2-40B4-BE49-F238E27FC236}">
              <a16:creationId xmlns:a16="http://schemas.microsoft.com/office/drawing/2014/main" id="{00000000-0008-0000-0400-00000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 name="TextBox 519">
          <a:extLst>
            <a:ext uri="{FF2B5EF4-FFF2-40B4-BE49-F238E27FC236}">
              <a16:creationId xmlns:a16="http://schemas.microsoft.com/office/drawing/2014/main" id="{00000000-0008-0000-0400-00000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 name="TextBox 520">
          <a:extLst>
            <a:ext uri="{FF2B5EF4-FFF2-40B4-BE49-F238E27FC236}">
              <a16:creationId xmlns:a16="http://schemas.microsoft.com/office/drawing/2014/main" id="{00000000-0008-0000-0400-00000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 name="TextBox 521">
          <a:extLst>
            <a:ext uri="{FF2B5EF4-FFF2-40B4-BE49-F238E27FC236}">
              <a16:creationId xmlns:a16="http://schemas.microsoft.com/office/drawing/2014/main" id="{00000000-0008-0000-0400-00000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 name="TextBox 522">
          <a:extLst>
            <a:ext uri="{FF2B5EF4-FFF2-40B4-BE49-F238E27FC236}">
              <a16:creationId xmlns:a16="http://schemas.microsoft.com/office/drawing/2014/main" id="{00000000-0008-0000-0400-00000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 name="TextBox 523">
          <a:extLst>
            <a:ext uri="{FF2B5EF4-FFF2-40B4-BE49-F238E27FC236}">
              <a16:creationId xmlns:a16="http://schemas.microsoft.com/office/drawing/2014/main" id="{00000000-0008-0000-0400-00000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 name="TextBox 524">
          <a:extLst>
            <a:ext uri="{FF2B5EF4-FFF2-40B4-BE49-F238E27FC236}">
              <a16:creationId xmlns:a16="http://schemas.microsoft.com/office/drawing/2014/main" id="{00000000-0008-0000-0400-00000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 name="TextBox 525">
          <a:extLst>
            <a:ext uri="{FF2B5EF4-FFF2-40B4-BE49-F238E27FC236}">
              <a16:creationId xmlns:a16="http://schemas.microsoft.com/office/drawing/2014/main" id="{00000000-0008-0000-0400-00000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 name="TextBox 526">
          <a:extLst>
            <a:ext uri="{FF2B5EF4-FFF2-40B4-BE49-F238E27FC236}">
              <a16:creationId xmlns:a16="http://schemas.microsoft.com/office/drawing/2014/main" id="{00000000-0008-0000-0400-00000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 name="TextBox 527">
          <a:extLst>
            <a:ext uri="{FF2B5EF4-FFF2-40B4-BE49-F238E27FC236}">
              <a16:creationId xmlns:a16="http://schemas.microsoft.com/office/drawing/2014/main" id="{00000000-0008-0000-0400-00001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 name="TextBox 528">
          <a:extLst>
            <a:ext uri="{FF2B5EF4-FFF2-40B4-BE49-F238E27FC236}">
              <a16:creationId xmlns:a16="http://schemas.microsoft.com/office/drawing/2014/main" id="{00000000-0008-0000-0400-00001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 name="TextBox 529">
          <a:extLst>
            <a:ext uri="{FF2B5EF4-FFF2-40B4-BE49-F238E27FC236}">
              <a16:creationId xmlns:a16="http://schemas.microsoft.com/office/drawing/2014/main" id="{00000000-0008-0000-0400-00001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 name="TextBox 530">
          <a:extLst>
            <a:ext uri="{FF2B5EF4-FFF2-40B4-BE49-F238E27FC236}">
              <a16:creationId xmlns:a16="http://schemas.microsoft.com/office/drawing/2014/main" id="{00000000-0008-0000-0400-00001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 name="TextBox 531">
          <a:extLst>
            <a:ext uri="{FF2B5EF4-FFF2-40B4-BE49-F238E27FC236}">
              <a16:creationId xmlns:a16="http://schemas.microsoft.com/office/drawing/2014/main" id="{00000000-0008-0000-0400-00001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 name="TextBox 532">
          <a:extLst>
            <a:ext uri="{FF2B5EF4-FFF2-40B4-BE49-F238E27FC236}">
              <a16:creationId xmlns:a16="http://schemas.microsoft.com/office/drawing/2014/main" id="{00000000-0008-0000-0400-00001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 name="TextBox 533">
          <a:extLst>
            <a:ext uri="{FF2B5EF4-FFF2-40B4-BE49-F238E27FC236}">
              <a16:creationId xmlns:a16="http://schemas.microsoft.com/office/drawing/2014/main" id="{00000000-0008-0000-0400-00001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 name="TextBox 534">
          <a:extLst>
            <a:ext uri="{FF2B5EF4-FFF2-40B4-BE49-F238E27FC236}">
              <a16:creationId xmlns:a16="http://schemas.microsoft.com/office/drawing/2014/main" id="{00000000-0008-0000-0400-00001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 name="TextBox 535">
          <a:extLst>
            <a:ext uri="{FF2B5EF4-FFF2-40B4-BE49-F238E27FC236}">
              <a16:creationId xmlns:a16="http://schemas.microsoft.com/office/drawing/2014/main" id="{00000000-0008-0000-0400-00001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 name="TextBox 536">
          <a:extLst>
            <a:ext uri="{FF2B5EF4-FFF2-40B4-BE49-F238E27FC236}">
              <a16:creationId xmlns:a16="http://schemas.microsoft.com/office/drawing/2014/main" id="{00000000-0008-0000-0400-00001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 name="TextBox 537">
          <a:extLst>
            <a:ext uri="{FF2B5EF4-FFF2-40B4-BE49-F238E27FC236}">
              <a16:creationId xmlns:a16="http://schemas.microsoft.com/office/drawing/2014/main" id="{00000000-0008-0000-0400-00001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 name="TextBox 538">
          <a:extLst>
            <a:ext uri="{FF2B5EF4-FFF2-40B4-BE49-F238E27FC236}">
              <a16:creationId xmlns:a16="http://schemas.microsoft.com/office/drawing/2014/main" id="{00000000-0008-0000-0400-00001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 name="TextBox 539">
          <a:extLst>
            <a:ext uri="{FF2B5EF4-FFF2-40B4-BE49-F238E27FC236}">
              <a16:creationId xmlns:a16="http://schemas.microsoft.com/office/drawing/2014/main" id="{00000000-0008-0000-0400-00001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 name="TextBox 540">
          <a:extLst>
            <a:ext uri="{FF2B5EF4-FFF2-40B4-BE49-F238E27FC236}">
              <a16:creationId xmlns:a16="http://schemas.microsoft.com/office/drawing/2014/main" id="{00000000-0008-0000-0400-00001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 name="TextBox 541">
          <a:extLst>
            <a:ext uri="{FF2B5EF4-FFF2-40B4-BE49-F238E27FC236}">
              <a16:creationId xmlns:a16="http://schemas.microsoft.com/office/drawing/2014/main" id="{00000000-0008-0000-0400-00001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 name="TextBox 542">
          <a:extLst>
            <a:ext uri="{FF2B5EF4-FFF2-40B4-BE49-F238E27FC236}">
              <a16:creationId xmlns:a16="http://schemas.microsoft.com/office/drawing/2014/main" id="{00000000-0008-0000-0400-00001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 name="TextBox 543">
          <a:extLst>
            <a:ext uri="{FF2B5EF4-FFF2-40B4-BE49-F238E27FC236}">
              <a16:creationId xmlns:a16="http://schemas.microsoft.com/office/drawing/2014/main" id="{00000000-0008-0000-0400-00002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 name="TextBox 544">
          <a:extLst>
            <a:ext uri="{FF2B5EF4-FFF2-40B4-BE49-F238E27FC236}">
              <a16:creationId xmlns:a16="http://schemas.microsoft.com/office/drawing/2014/main" id="{00000000-0008-0000-0400-00002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 name="TextBox 545">
          <a:extLst>
            <a:ext uri="{FF2B5EF4-FFF2-40B4-BE49-F238E27FC236}">
              <a16:creationId xmlns:a16="http://schemas.microsoft.com/office/drawing/2014/main" id="{00000000-0008-0000-0400-00002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 name="TextBox 546">
          <a:extLst>
            <a:ext uri="{FF2B5EF4-FFF2-40B4-BE49-F238E27FC236}">
              <a16:creationId xmlns:a16="http://schemas.microsoft.com/office/drawing/2014/main" id="{00000000-0008-0000-0400-00002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 name="TextBox 547">
          <a:extLst>
            <a:ext uri="{FF2B5EF4-FFF2-40B4-BE49-F238E27FC236}">
              <a16:creationId xmlns:a16="http://schemas.microsoft.com/office/drawing/2014/main" id="{00000000-0008-0000-0400-00002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 name="TextBox 548">
          <a:extLst>
            <a:ext uri="{FF2B5EF4-FFF2-40B4-BE49-F238E27FC236}">
              <a16:creationId xmlns:a16="http://schemas.microsoft.com/office/drawing/2014/main" id="{00000000-0008-0000-0400-00002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 name="TextBox 549">
          <a:extLst>
            <a:ext uri="{FF2B5EF4-FFF2-40B4-BE49-F238E27FC236}">
              <a16:creationId xmlns:a16="http://schemas.microsoft.com/office/drawing/2014/main" id="{00000000-0008-0000-0400-00002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 name="TextBox 550">
          <a:extLst>
            <a:ext uri="{FF2B5EF4-FFF2-40B4-BE49-F238E27FC236}">
              <a16:creationId xmlns:a16="http://schemas.microsoft.com/office/drawing/2014/main" id="{00000000-0008-0000-0400-00002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 name="TextBox 551">
          <a:extLst>
            <a:ext uri="{FF2B5EF4-FFF2-40B4-BE49-F238E27FC236}">
              <a16:creationId xmlns:a16="http://schemas.microsoft.com/office/drawing/2014/main" id="{00000000-0008-0000-0400-00002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 name="TextBox 552">
          <a:extLst>
            <a:ext uri="{FF2B5EF4-FFF2-40B4-BE49-F238E27FC236}">
              <a16:creationId xmlns:a16="http://schemas.microsoft.com/office/drawing/2014/main" id="{00000000-0008-0000-0400-00002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 name="TextBox 553">
          <a:extLst>
            <a:ext uri="{FF2B5EF4-FFF2-40B4-BE49-F238E27FC236}">
              <a16:creationId xmlns:a16="http://schemas.microsoft.com/office/drawing/2014/main" id="{00000000-0008-0000-0400-00002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 name="TextBox 554">
          <a:extLst>
            <a:ext uri="{FF2B5EF4-FFF2-40B4-BE49-F238E27FC236}">
              <a16:creationId xmlns:a16="http://schemas.microsoft.com/office/drawing/2014/main" id="{00000000-0008-0000-0400-00002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 name="TextBox 555">
          <a:extLst>
            <a:ext uri="{FF2B5EF4-FFF2-40B4-BE49-F238E27FC236}">
              <a16:creationId xmlns:a16="http://schemas.microsoft.com/office/drawing/2014/main" id="{00000000-0008-0000-0400-00002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 name="TextBox 556">
          <a:extLst>
            <a:ext uri="{FF2B5EF4-FFF2-40B4-BE49-F238E27FC236}">
              <a16:creationId xmlns:a16="http://schemas.microsoft.com/office/drawing/2014/main" id="{00000000-0008-0000-0400-00002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 name="TextBox 557">
          <a:extLst>
            <a:ext uri="{FF2B5EF4-FFF2-40B4-BE49-F238E27FC236}">
              <a16:creationId xmlns:a16="http://schemas.microsoft.com/office/drawing/2014/main" id="{00000000-0008-0000-0400-00002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 name="TextBox 558">
          <a:extLst>
            <a:ext uri="{FF2B5EF4-FFF2-40B4-BE49-F238E27FC236}">
              <a16:creationId xmlns:a16="http://schemas.microsoft.com/office/drawing/2014/main" id="{00000000-0008-0000-0400-00002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 name="TextBox 559">
          <a:extLst>
            <a:ext uri="{FF2B5EF4-FFF2-40B4-BE49-F238E27FC236}">
              <a16:creationId xmlns:a16="http://schemas.microsoft.com/office/drawing/2014/main" id="{00000000-0008-0000-0400-00003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 name="TextBox 560">
          <a:extLst>
            <a:ext uri="{FF2B5EF4-FFF2-40B4-BE49-F238E27FC236}">
              <a16:creationId xmlns:a16="http://schemas.microsoft.com/office/drawing/2014/main" id="{00000000-0008-0000-0400-00003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2" name="TextBox 561">
          <a:extLst>
            <a:ext uri="{FF2B5EF4-FFF2-40B4-BE49-F238E27FC236}">
              <a16:creationId xmlns:a16="http://schemas.microsoft.com/office/drawing/2014/main" id="{00000000-0008-0000-0400-00003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3" name="TextBox 562">
          <a:extLst>
            <a:ext uri="{FF2B5EF4-FFF2-40B4-BE49-F238E27FC236}">
              <a16:creationId xmlns:a16="http://schemas.microsoft.com/office/drawing/2014/main" id="{00000000-0008-0000-0400-00003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4" name="TextBox 563">
          <a:extLst>
            <a:ext uri="{FF2B5EF4-FFF2-40B4-BE49-F238E27FC236}">
              <a16:creationId xmlns:a16="http://schemas.microsoft.com/office/drawing/2014/main" id="{00000000-0008-0000-0400-00003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5" name="TextBox 564">
          <a:extLst>
            <a:ext uri="{FF2B5EF4-FFF2-40B4-BE49-F238E27FC236}">
              <a16:creationId xmlns:a16="http://schemas.microsoft.com/office/drawing/2014/main" id="{00000000-0008-0000-0400-00003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6" name="TextBox 565">
          <a:extLst>
            <a:ext uri="{FF2B5EF4-FFF2-40B4-BE49-F238E27FC236}">
              <a16:creationId xmlns:a16="http://schemas.microsoft.com/office/drawing/2014/main" id="{00000000-0008-0000-0400-00003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 name="TextBox 566">
          <a:extLst>
            <a:ext uri="{FF2B5EF4-FFF2-40B4-BE49-F238E27FC236}">
              <a16:creationId xmlns:a16="http://schemas.microsoft.com/office/drawing/2014/main" id="{00000000-0008-0000-0400-00003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8" name="TextBox 567">
          <a:extLst>
            <a:ext uri="{FF2B5EF4-FFF2-40B4-BE49-F238E27FC236}">
              <a16:creationId xmlns:a16="http://schemas.microsoft.com/office/drawing/2014/main" id="{00000000-0008-0000-0400-00003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9" name="TextBox 568">
          <a:extLst>
            <a:ext uri="{FF2B5EF4-FFF2-40B4-BE49-F238E27FC236}">
              <a16:creationId xmlns:a16="http://schemas.microsoft.com/office/drawing/2014/main" id="{00000000-0008-0000-0400-00003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0" name="TextBox 569">
          <a:extLst>
            <a:ext uri="{FF2B5EF4-FFF2-40B4-BE49-F238E27FC236}">
              <a16:creationId xmlns:a16="http://schemas.microsoft.com/office/drawing/2014/main" id="{00000000-0008-0000-0400-00003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1" name="TextBox 570">
          <a:extLst>
            <a:ext uri="{FF2B5EF4-FFF2-40B4-BE49-F238E27FC236}">
              <a16:creationId xmlns:a16="http://schemas.microsoft.com/office/drawing/2014/main" id="{00000000-0008-0000-0400-00003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2" name="TextBox 571">
          <a:extLst>
            <a:ext uri="{FF2B5EF4-FFF2-40B4-BE49-F238E27FC236}">
              <a16:creationId xmlns:a16="http://schemas.microsoft.com/office/drawing/2014/main" id="{00000000-0008-0000-0400-00003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3" name="TextBox 572">
          <a:extLst>
            <a:ext uri="{FF2B5EF4-FFF2-40B4-BE49-F238E27FC236}">
              <a16:creationId xmlns:a16="http://schemas.microsoft.com/office/drawing/2014/main" id="{00000000-0008-0000-0400-00003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4" name="TextBox 573">
          <a:extLst>
            <a:ext uri="{FF2B5EF4-FFF2-40B4-BE49-F238E27FC236}">
              <a16:creationId xmlns:a16="http://schemas.microsoft.com/office/drawing/2014/main" id="{00000000-0008-0000-0400-00003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5" name="TextBox 574">
          <a:extLst>
            <a:ext uri="{FF2B5EF4-FFF2-40B4-BE49-F238E27FC236}">
              <a16:creationId xmlns:a16="http://schemas.microsoft.com/office/drawing/2014/main" id="{00000000-0008-0000-0400-00003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6" name="TextBox 575">
          <a:extLst>
            <a:ext uri="{FF2B5EF4-FFF2-40B4-BE49-F238E27FC236}">
              <a16:creationId xmlns:a16="http://schemas.microsoft.com/office/drawing/2014/main" id="{00000000-0008-0000-0400-00004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7" name="TextBox 576">
          <a:extLst>
            <a:ext uri="{FF2B5EF4-FFF2-40B4-BE49-F238E27FC236}">
              <a16:creationId xmlns:a16="http://schemas.microsoft.com/office/drawing/2014/main" id="{00000000-0008-0000-0400-00004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8" name="TextBox 577">
          <a:extLst>
            <a:ext uri="{FF2B5EF4-FFF2-40B4-BE49-F238E27FC236}">
              <a16:creationId xmlns:a16="http://schemas.microsoft.com/office/drawing/2014/main" id="{00000000-0008-0000-0400-00004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79" name="TextBox 578">
          <a:extLst>
            <a:ext uri="{FF2B5EF4-FFF2-40B4-BE49-F238E27FC236}">
              <a16:creationId xmlns:a16="http://schemas.microsoft.com/office/drawing/2014/main" id="{00000000-0008-0000-0400-00004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0" name="TextBox 579">
          <a:extLst>
            <a:ext uri="{FF2B5EF4-FFF2-40B4-BE49-F238E27FC236}">
              <a16:creationId xmlns:a16="http://schemas.microsoft.com/office/drawing/2014/main" id="{00000000-0008-0000-0400-00004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1" name="TextBox 580">
          <a:extLst>
            <a:ext uri="{FF2B5EF4-FFF2-40B4-BE49-F238E27FC236}">
              <a16:creationId xmlns:a16="http://schemas.microsoft.com/office/drawing/2014/main" id="{00000000-0008-0000-0400-00004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2" name="TextBox 581">
          <a:extLst>
            <a:ext uri="{FF2B5EF4-FFF2-40B4-BE49-F238E27FC236}">
              <a16:creationId xmlns:a16="http://schemas.microsoft.com/office/drawing/2014/main" id="{00000000-0008-0000-0400-00004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3" name="TextBox 582">
          <a:extLst>
            <a:ext uri="{FF2B5EF4-FFF2-40B4-BE49-F238E27FC236}">
              <a16:creationId xmlns:a16="http://schemas.microsoft.com/office/drawing/2014/main" id="{00000000-0008-0000-0400-00004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4" name="TextBox 583">
          <a:extLst>
            <a:ext uri="{FF2B5EF4-FFF2-40B4-BE49-F238E27FC236}">
              <a16:creationId xmlns:a16="http://schemas.microsoft.com/office/drawing/2014/main" id="{00000000-0008-0000-0400-00004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5" name="TextBox 584">
          <a:extLst>
            <a:ext uri="{FF2B5EF4-FFF2-40B4-BE49-F238E27FC236}">
              <a16:creationId xmlns:a16="http://schemas.microsoft.com/office/drawing/2014/main" id="{00000000-0008-0000-0400-00004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6" name="TextBox 585">
          <a:extLst>
            <a:ext uri="{FF2B5EF4-FFF2-40B4-BE49-F238E27FC236}">
              <a16:creationId xmlns:a16="http://schemas.microsoft.com/office/drawing/2014/main" id="{00000000-0008-0000-0400-00004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7" name="TextBox 586">
          <a:extLst>
            <a:ext uri="{FF2B5EF4-FFF2-40B4-BE49-F238E27FC236}">
              <a16:creationId xmlns:a16="http://schemas.microsoft.com/office/drawing/2014/main" id="{00000000-0008-0000-0400-00004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8" name="TextBox 587">
          <a:extLst>
            <a:ext uri="{FF2B5EF4-FFF2-40B4-BE49-F238E27FC236}">
              <a16:creationId xmlns:a16="http://schemas.microsoft.com/office/drawing/2014/main" id="{00000000-0008-0000-0400-00004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89" name="TextBox 588">
          <a:extLst>
            <a:ext uri="{FF2B5EF4-FFF2-40B4-BE49-F238E27FC236}">
              <a16:creationId xmlns:a16="http://schemas.microsoft.com/office/drawing/2014/main" id="{00000000-0008-0000-0400-00004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0" name="TextBox 589">
          <a:extLst>
            <a:ext uri="{FF2B5EF4-FFF2-40B4-BE49-F238E27FC236}">
              <a16:creationId xmlns:a16="http://schemas.microsoft.com/office/drawing/2014/main" id="{00000000-0008-0000-0400-00004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1" name="TextBox 590">
          <a:extLst>
            <a:ext uri="{FF2B5EF4-FFF2-40B4-BE49-F238E27FC236}">
              <a16:creationId xmlns:a16="http://schemas.microsoft.com/office/drawing/2014/main" id="{00000000-0008-0000-0400-00004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2" name="TextBox 591">
          <a:extLst>
            <a:ext uri="{FF2B5EF4-FFF2-40B4-BE49-F238E27FC236}">
              <a16:creationId xmlns:a16="http://schemas.microsoft.com/office/drawing/2014/main" id="{00000000-0008-0000-0400-00005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3" name="TextBox 592">
          <a:extLst>
            <a:ext uri="{FF2B5EF4-FFF2-40B4-BE49-F238E27FC236}">
              <a16:creationId xmlns:a16="http://schemas.microsoft.com/office/drawing/2014/main" id="{00000000-0008-0000-0400-00005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4" name="TextBox 593">
          <a:extLst>
            <a:ext uri="{FF2B5EF4-FFF2-40B4-BE49-F238E27FC236}">
              <a16:creationId xmlns:a16="http://schemas.microsoft.com/office/drawing/2014/main" id="{00000000-0008-0000-0400-00005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5" name="TextBox 594">
          <a:extLst>
            <a:ext uri="{FF2B5EF4-FFF2-40B4-BE49-F238E27FC236}">
              <a16:creationId xmlns:a16="http://schemas.microsoft.com/office/drawing/2014/main" id="{00000000-0008-0000-0400-00005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6" name="TextBox 595">
          <a:extLst>
            <a:ext uri="{FF2B5EF4-FFF2-40B4-BE49-F238E27FC236}">
              <a16:creationId xmlns:a16="http://schemas.microsoft.com/office/drawing/2014/main" id="{00000000-0008-0000-0400-00005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7" name="TextBox 596">
          <a:extLst>
            <a:ext uri="{FF2B5EF4-FFF2-40B4-BE49-F238E27FC236}">
              <a16:creationId xmlns:a16="http://schemas.microsoft.com/office/drawing/2014/main" id="{00000000-0008-0000-0400-00005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8" name="TextBox 597">
          <a:extLst>
            <a:ext uri="{FF2B5EF4-FFF2-40B4-BE49-F238E27FC236}">
              <a16:creationId xmlns:a16="http://schemas.microsoft.com/office/drawing/2014/main" id="{00000000-0008-0000-0400-00005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99" name="TextBox 598">
          <a:extLst>
            <a:ext uri="{FF2B5EF4-FFF2-40B4-BE49-F238E27FC236}">
              <a16:creationId xmlns:a16="http://schemas.microsoft.com/office/drawing/2014/main" id="{00000000-0008-0000-0400-00005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0" name="TextBox 599">
          <a:extLst>
            <a:ext uri="{FF2B5EF4-FFF2-40B4-BE49-F238E27FC236}">
              <a16:creationId xmlns:a16="http://schemas.microsoft.com/office/drawing/2014/main" id="{00000000-0008-0000-0400-00005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1" name="TextBox 600">
          <a:extLst>
            <a:ext uri="{FF2B5EF4-FFF2-40B4-BE49-F238E27FC236}">
              <a16:creationId xmlns:a16="http://schemas.microsoft.com/office/drawing/2014/main" id="{00000000-0008-0000-0400-00005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2" name="TextBox 601">
          <a:extLst>
            <a:ext uri="{FF2B5EF4-FFF2-40B4-BE49-F238E27FC236}">
              <a16:creationId xmlns:a16="http://schemas.microsoft.com/office/drawing/2014/main" id="{00000000-0008-0000-0400-00005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3" name="TextBox 602">
          <a:extLst>
            <a:ext uri="{FF2B5EF4-FFF2-40B4-BE49-F238E27FC236}">
              <a16:creationId xmlns:a16="http://schemas.microsoft.com/office/drawing/2014/main" id="{00000000-0008-0000-0400-00005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4" name="TextBox 603">
          <a:extLst>
            <a:ext uri="{FF2B5EF4-FFF2-40B4-BE49-F238E27FC236}">
              <a16:creationId xmlns:a16="http://schemas.microsoft.com/office/drawing/2014/main" id="{00000000-0008-0000-0400-00005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5" name="TextBox 604">
          <a:extLst>
            <a:ext uri="{FF2B5EF4-FFF2-40B4-BE49-F238E27FC236}">
              <a16:creationId xmlns:a16="http://schemas.microsoft.com/office/drawing/2014/main" id="{00000000-0008-0000-0400-00005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6" name="TextBox 605">
          <a:extLst>
            <a:ext uri="{FF2B5EF4-FFF2-40B4-BE49-F238E27FC236}">
              <a16:creationId xmlns:a16="http://schemas.microsoft.com/office/drawing/2014/main" id="{00000000-0008-0000-0400-00005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7" name="TextBox 606">
          <a:extLst>
            <a:ext uri="{FF2B5EF4-FFF2-40B4-BE49-F238E27FC236}">
              <a16:creationId xmlns:a16="http://schemas.microsoft.com/office/drawing/2014/main" id="{00000000-0008-0000-0400-00005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8" name="TextBox 607">
          <a:extLst>
            <a:ext uri="{FF2B5EF4-FFF2-40B4-BE49-F238E27FC236}">
              <a16:creationId xmlns:a16="http://schemas.microsoft.com/office/drawing/2014/main" id="{00000000-0008-0000-0400-00006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09" name="TextBox 608">
          <a:extLst>
            <a:ext uri="{FF2B5EF4-FFF2-40B4-BE49-F238E27FC236}">
              <a16:creationId xmlns:a16="http://schemas.microsoft.com/office/drawing/2014/main" id="{00000000-0008-0000-0400-00006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0" name="TextBox 609">
          <a:extLst>
            <a:ext uri="{FF2B5EF4-FFF2-40B4-BE49-F238E27FC236}">
              <a16:creationId xmlns:a16="http://schemas.microsoft.com/office/drawing/2014/main" id="{00000000-0008-0000-0400-00006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1" name="TextBox 610">
          <a:extLst>
            <a:ext uri="{FF2B5EF4-FFF2-40B4-BE49-F238E27FC236}">
              <a16:creationId xmlns:a16="http://schemas.microsoft.com/office/drawing/2014/main" id="{00000000-0008-0000-0400-00006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2" name="TextBox 611">
          <a:extLst>
            <a:ext uri="{FF2B5EF4-FFF2-40B4-BE49-F238E27FC236}">
              <a16:creationId xmlns:a16="http://schemas.microsoft.com/office/drawing/2014/main" id="{00000000-0008-0000-0400-00006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3" name="TextBox 612">
          <a:extLst>
            <a:ext uri="{FF2B5EF4-FFF2-40B4-BE49-F238E27FC236}">
              <a16:creationId xmlns:a16="http://schemas.microsoft.com/office/drawing/2014/main" id="{00000000-0008-0000-0400-00006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4" name="TextBox 613">
          <a:extLst>
            <a:ext uri="{FF2B5EF4-FFF2-40B4-BE49-F238E27FC236}">
              <a16:creationId xmlns:a16="http://schemas.microsoft.com/office/drawing/2014/main" id="{00000000-0008-0000-0400-00006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5" name="TextBox 614">
          <a:extLst>
            <a:ext uri="{FF2B5EF4-FFF2-40B4-BE49-F238E27FC236}">
              <a16:creationId xmlns:a16="http://schemas.microsoft.com/office/drawing/2014/main" id="{00000000-0008-0000-0400-00006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6" name="TextBox 615">
          <a:extLst>
            <a:ext uri="{FF2B5EF4-FFF2-40B4-BE49-F238E27FC236}">
              <a16:creationId xmlns:a16="http://schemas.microsoft.com/office/drawing/2014/main" id="{00000000-0008-0000-0400-00006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7" name="TextBox 616">
          <a:extLst>
            <a:ext uri="{FF2B5EF4-FFF2-40B4-BE49-F238E27FC236}">
              <a16:creationId xmlns:a16="http://schemas.microsoft.com/office/drawing/2014/main" id="{00000000-0008-0000-0400-00006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8" name="TextBox 617">
          <a:extLst>
            <a:ext uri="{FF2B5EF4-FFF2-40B4-BE49-F238E27FC236}">
              <a16:creationId xmlns:a16="http://schemas.microsoft.com/office/drawing/2014/main" id="{00000000-0008-0000-0400-00006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19" name="TextBox 618">
          <a:extLst>
            <a:ext uri="{FF2B5EF4-FFF2-40B4-BE49-F238E27FC236}">
              <a16:creationId xmlns:a16="http://schemas.microsoft.com/office/drawing/2014/main" id="{00000000-0008-0000-0400-00006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0" name="TextBox 619">
          <a:extLst>
            <a:ext uri="{FF2B5EF4-FFF2-40B4-BE49-F238E27FC236}">
              <a16:creationId xmlns:a16="http://schemas.microsoft.com/office/drawing/2014/main" id="{00000000-0008-0000-0400-00006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1" name="TextBox 620">
          <a:extLst>
            <a:ext uri="{FF2B5EF4-FFF2-40B4-BE49-F238E27FC236}">
              <a16:creationId xmlns:a16="http://schemas.microsoft.com/office/drawing/2014/main" id="{00000000-0008-0000-0400-00006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2" name="TextBox 621">
          <a:extLst>
            <a:ext uri="{FF2B5EF4-FFF2-40B4-BE49-F238E27FC236}">
              <a16:creationId xmlns:a16="http://schemas.microsoft.com/office/drawing/2014/main" id="{00000000-0008-0000-0400-00006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3" name="TextBox 622">
          <a:extLst>
            <a:ext uri="{FF2B5EF4-FFF2-40B4-BE49-F238E27FC236}">
              <a16:creationId xmlns:a16="http://schemas.microsoft.com/office/drawing/2014/main" id="{00000000-0008-0000-0400-00006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4" name="TextBox 623">
          <a:extLst>
            <a:ext uri="{FF2B5EF4-FFF2-40B4-BE49-F238E27FC236}">
              <a16:creationId xmlns:a16="http://schemas.microsoft.com/office/drawing/2014/main" id="{00000000-0008-0000-0400-00007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5" name="TextBox 624">
          <a:extLst>
            <a:ext uri="{FF2B5EF4-FFF2-40B4-BE49-F238E27FC236}">
              <a16:creationId xmlns:a16="http://schemas.microsoft.com/office/drawing/2014/main" id="{00000000-0008-0000-0400-00007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6" name="TextBox 625">
          <a:extLst>
            <a:ext uri="{FF2B5EF4-FFF2-40B4-BE49-F238E27FC236}">
              <a16:creationId xmlns:a16="http://schemas.microsoft.com/office/drawing/2014/main" id="{00000000-0008-0000-0400-00007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7" name="TextBox 626">
          <a:extLst>
            <a:ext uri="{FF2B5EF4-FFF2-40B4-BE49-F238E27FC236}">
              <a16:creationId xmlns:a16="http://schemas.microsoft.com/office/drawing/2014/main" id="{00000000-0008-0000-0400-00007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8" name="TextBox 627">
          <a:extLst>
            <a:ext uri="{FF2B5EF4-FFF2-40B4-BE49-F238E27FC236}">
              <a16:creationId xmlns:a16="http://schemas.microsoft.com/office/drawing/2014/main" id="{00000000-0008-0000-0400-00007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29" name="TextBox 628">
          <a:extLst>
            <a:ext uri="{FF2B5EF4-FFF2-40B4-BE49-F238E27FC236}">
              <a16:creationId xmlns:a16="http://schemas.microsoft.com/office/drawing/2014/main" id="{00000000-0008-0000-0400-00007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0" name="TextBox 629">
          <a:extLst>
            <a:ext uri="{FF2B5EF4-FFF2-40B4-BE49-F238E27FC236}">
              <a16:creationId xmlns:a16="http://schemas.microsoft.com/office/drawing/2014/main" id="{00000000-0008-0000-0400-00007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1" name="TextBox 630">
          <a:extLst>
            <a:ext uri="{FF2B5EF4-FFF2-40B4-BE49-F238E27FC236}">
              <a16:creationId xmlns:a16="http://schemas.microsoft.com/office/drawing/2014/main" id="{00000000-0008-0000-0400-00007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2" name="TextBox 631">
          <a:extLst>
            <a:ext uri="{FF2B5EF4-FFF2-40B4-BE49-F238E27FC236}">
              <a16:creationId xmlns:a16="http://schemas.microsoft.com/office/drawing/2014/main" id="{00000000-0008-0000-0400-00007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3" name="TextBox 632">
          <a:extLst>
            <a:ext uri="{FF2B5EF4-FFF2-40B4-BE49-F238E27FC236}">
              <a16:creationId xmlns:a16="http://schemas.microsoft.com/office/drawing/2014/main" id="{00000000-0008-0000-0400-00007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4" name="TextBox 633">
          <a:extLst>
            <a:ext uri="{FF2B5EF4-FFF2-40B4-BE49-F238E27FC236}">
              <a16:creationId xmlns:a16="http://schemas.microsoft.com/office/drawing/2014/main" id="{00000000-0008-0000-0400-00007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5" name="TextBox 634">
          <a:extLst>
            <a:ext uri="{FF2B5EF4-FFF2-40B4-BE49-F238E27FC236}">
              <a16:creationId xmlns:a16="http://schemas.microsoft.com/office/drawing/2014/main" id="{00000000-0008-0000-0400-00007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6" name="TextBox 635">
          <a:extLst>
            <a:ext uri="{FF2B5EF4-FFF2-40B4-BE49-F238E27FC236}">
              <a16:creationId xmlns:a16="http://schemas.microsoft.com/office/drawing/2014/main" id="{00000000-0008-0000-0400-00007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7" name="TextBox 636">
          <a:extLst>
            <a:ext uri="{FF2B5EF4-FFF2-40B4-BE49-F238E27FC236}">
              <a16:creationId xmlns:a16="http://schemas.microsoft.com/office/drawing/2014/main" id="{00000000-0008-0000-0400-00007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8" name="TextBox 637">
          <a:extLst>
            <a:ext uri="{FF2B5EF4-FFF2-40B4-BE49-F238E27FC236}">
              <a16:creationId xmlns:a16="http://schemas.microsoft.com/office/drawing/2014/main" id="{00000000-0008-0000-0400-00007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39" name="TextBox 638">
          <a:extLst>
            <a:ext uri="{FF2B5EF4-FFF2-40B4-BE49-F238E27FC236}">
              <a16:creationId xmlns:a16="http://schemas.microsoft.com/office/drawing/2014/main" id="{00000000-0008-0000-0400-00007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0" name="TextBox 639">
          <a:extLst>
            <a:ext uri="{FF2B5EF4-FFF2-40B4-BE49-F238E27FC236}">
              <a16:creationId xmlns:a16="http://schemas.microsoft.com/office/drawing/2014/main" id="{00000000-0008-0000-0400-00008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1" name="TextBox 640">
          <a:extLst>
            <a:ext uri="{FF2B5EF4-FFF2-40B4-BE49-F238E27FC236}">
              <a16:creationId xmlns:a16="http://schemas.microsoft.com/office/drawing/2014/main" id="{00000000-0008-0000-0400-00008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2" name="TextBox 641">
          <a:extLst>
            <a:ext uri="{FF2B5EF4-FFF2-40B4-BE49-F238E27FC236}">
              <a16:creationId xmlns:a16="http://schemas.microsoft.com/office/drawing/2014/main" id="{00000000-0008-0000-0400-00008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3" name="TextBox 642">
          <a:extLst>
            <a:ext uri="{FF2B5EF4-FFF2-40B4-BE49-F238E27FC236}">
              <a16:creationId xmlns:a16="http://schemas.microsoft.com/office/drawing/2014/main" id="{00000000-0008-0000-0400-00008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4" name="TextBox 643">
          <a:extLst>
            <a:ext uri="{FF2B5EF4-FFF2-40B4-BE49-F238E27FC236}">
              <a16:creationId xmlns:a16="http://schemas.microsoft.com/office/drawing/2014/main" id="{00000000-0008-0000-0400-00008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5" name="TextBox 644">
          <a:extLst>
            <a:ext uri="{FF2B5EF4-FFF2-40B4-BE49-F238E27FC236}">
              <a16:creationId xmlns:a16="http://schemas.microsoft.com/office/drawing/2014/main" id="{00000000-0008-0000-0400-00008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6" name="TextBox 645">
          <a:extLst>
            <a:ext uri="{FF2B5EF4-FFF2-40B4-BE49-F238E27FC236}">
              <a16:creationId xmlns:a16="http://schemas.microsoft.com/office/drawing/2014/main" id="{00000000-0008-0000-0400-00008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7" name="TextBox 646">
          <a:extLst>
            <a:ext uri="{FF2B5EF4-FFF2-40B4-BE49-F238E27FC236}">
              <a16:creationId xmlns:a16="http://schemas.microsoft.com/office/drawing/2014/main" id="{00000000-0008-0000-0400-00008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8" name="TextBox 647">
          <a:extLst>
            <a:ext uri="{FF2B5EF4-FFF2-40B4-BE49-F238E27FC236}">
              <a16:creationId xmlns:a16="http://schemas.microsoft.com/office/drawing/2014/main" id="{00000000-0008-0000-0400-00008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49" name="TextBox 648">
          <a:extLst>
            <a:ext uri="{FF2B5EF4-FFF2-40B4-BE49-F238E27FC236}">
              <a16:creationId xmlns:a16="http://schemas.microsoft.com/office/drawing/2014/main" id="{00000000-0008-0000-0400-00008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0" name="TextBox 649">
          <a:extLst>
            <a:ext uri="{FF2B5EF4-FFF2-40B4-BE49-F238E27FC236}">
              <a16:creationId xmlns:a16="http://schemas.microsoft.com/office/drawing/2014/main" id="{00000000-0008-0000-0400-00008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1" name="TextBox 650">
          <a:extLst>
            <a:ext uri="{FF2B5EF4-FFF2-40B4-BE49-F238E27FC236}">
              <a16:creationId xmlns:a16="http://schemas.microsoft.com/office/drawing/2014/main" id="{00000000-0008-0000-0400-00008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2" name="TextBox 651">
          <a:extLst>
            <a:ext uri="{FF2B5EF4-FFF2-40B4-BE49-F238E27FC236}">
              <a16:creationId xmlns:a16="http://schemas.microsoft.com/office/drawing/2014/main" id="{00000000-0008-0000-0400-00008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3" name="TextBox 652">
          <a:extLst>
            <a:ext uri="{FF2B5EF4-FFF2-40B4-BE49-F238E27FC236}">
              <a16:creationId xmlns:a16="http://schemas.microsoft.com/office/drawing/2014/main" id="{00000000-0008-0000-0400-00008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4" name="TextBox 653">
          <a:extLst>
            <a:ext uri="{FF2B5EF4-FFF2-40B4-BE49-F238E27FC236}">
              <a16:creationId xmlns:a16="http://schemas.microsoft.com/office/drawing/2014/main" id="{00000000-0008-0000-0400-00008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5" name="TextBox 654">
          <a:extLst>
            <a:ext uri="{FF2B5EF4-FFF2-40B4-BE49-F238E27FC236}">
              <a16:creationId xmlns:a16="http://schemas.microsoft.com/office/drawing/2014/main" id="{00000000-0008-0000-0400-00008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6" name="TextBox 655">
          <a:extLst>
            <a:ext uri="{FF2B5EF4-FFF2-40B4-BE49-F238E27FC236}">
              <a16:creationId xmlns:a16="http://schemas.microsoft.com/office/drawing/2014/main" id="{00000000-0008-0000-0400-00009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7" name="TextBox 656">
          <a:extLst>
            <a:ext uri="{FF2B5EF4-FFF2-40B4-BE49-F238E27FC236}">
              <a16:creationId xmlns:a16="http://schemas.microsoft.com/office/drawing/2014/main" id="{00000000-0008-0000-0400-00009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8" name="TextBox 657">
          <a:extLst>
            <a:ext uri="{FF2B5EF4-FFF2-40B4-BE49-F238E27FC236}">
              <a16:creationId xmlns:a16="http://schemas.microsoft.com/office/drawing/2014/main" id="{00000000-0008-0000-0400-00009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59" name="TextBox 658">
          <a:extLst>
            <a:ext uri="{FF2B5EF4-FFF2-40B4-BE49-F238E27FC236}">
              <a16:creationId xmlns:a16="http://schemas.microsoft.com/office/drawing/2014/main" id="{00000000-0008-0000-0400-00009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0" name="TextBox 659">
          <a:extLst>
            <a:ext uri="{FF2B5EF4-FFF2-40B4-BE49-F238E27FC236}">
              <a16:creationId xmlns:a16="http://schemas.microsoft.com/office/drawing/2014/main" id="{00000000-0008-0000-0400-00009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1" name="TextBox 660">
          <a:extLst>
            <a:ext uri="{FF2B5EF4-FFF2-40B4-BE49-F238E27FC236}">
              <a16:creationId xmlns:a16="http://schemas.microsoft.com/office/drawing/2014/main" id="{00000000-0008-0000-0400-00009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2" name="TextBox 661">
          <a:extLst>
            <a:ext uri="{FF2B5EF4-FFF2-40B4-BE49-F238E27FC236}">
              <a16:creationId xmlns:a16="http://schemas.microsoft.com/office/drawing/2014/main" id="{00000000-0008-0000-0400-00009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3" name="TextBox 662">
          <a:extLst>
            <a:ext uri="{FF2B5EF4-FFF2-40B4-BE49-F238E27FC236}">
              <a16:creationId xmlns:a16="http://schemas.microsoft.com/office/drawing/2014/main" id="{00000000-0008-0000-0400-00009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4" name="TextBox 663">
          <a:extLst>
            <a:ext uri="{FF2B5EF4-FFF2-40B4-BE49-F238E27FC236}">
              <a16:creationId xmlns:a16="http://schemas.microsoft.com/office/drawing/2014/main" id="{00000000-0008-0000-0400-00009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5" name="TextBox 664">
          <a:extLst>
            <a:ext uri="{FF2B5EF4-FFF2-40B4-BE49-F238E27FC236}">
              <a16:creationId xmlns:a16="http://schemas.microsoft.com/office/drawing/2014/main" id="{00000000-0008-0000-0400-00009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6" name="TextBox 665">
          <a:extLst>
            <a:ext uri="{FF2B5EF4-FFF2-40B4-BE49-F238E27FC236}">
              <a16:creationId xmlns:a16="http://schemas.microsoft.com/office/drawing/2014/main" id="{00000000-0008-0000-0400-00009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7" name="TextBox 666">
          <a:extLst>
            <a:ext uri="{FF2B5EF4-FFF2-40B4-BE49-F238E27FC236}">
              <a16:creationId xmlns:a16="http://schemas.microsoft.com/office/drawing/2014/main" id="{00000000-0008-0000-0400-00009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8" name="TextBox 667">
          <a:extLst>
            <a:ext uri="{FF2B5EF4-FFF2-40B4-BE49-F238E27FC236}">
              <a16:creationId xmlns:a16="http://schemas.microsoft.com/office/drawing/2014/main" id="{00000000-0008-0000-0400-00009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69" name="TextBox 668">
          <a:extLst>
            <a:ext uri="{FF2B5EF4-FFF2-40B4-BE49-F238E27FC236}">
              <a16:creationId xmlns:a16="http://schemas.microsoft.com/office/drawing/2014/main" id="{00000000-0008-0000-0400-00009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0" name="TextBox 669">
          <a:extLst>
            <a:ext uri="{FF2B5EF4-FFF2-40B4-BE49-F238E27FC236}">
              <a16:creationId xmlns:a16="http://schemas.microsoft.com/office/drawing/2014/main" id="{00000000-0008-0000-0400-00009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1" name="TextBox 670">
          <a:extLst>
            <a:ext uri="{FF2B5EF4-FFF2-40B4-BE49-F238E27FC236}">
              <a16:creationId xmlns:a16="http://schemas.microsoft.com/office/drawing/2014/main" id="{00000000-0008-0000-0400-00009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2" name="TextBox 671">
          <a:extLst>
            <a:ext uri="{FF2B5EF4-FFF2-40B4-BE49-F238E27FC236}">
              <a16:creationId xmlns:a16="http://schemas.microsoft.com/office/drawing/2014/main" id="{00000000-0008-0000-0400-0000A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3" name="TextBox 672">
          <a:extLst>
            <a:ext uri="{FF2B5EF4-FFF2-40B4-BE49-F238E27FC236}">
              <a16:creationId xmlns:a16="http://schemas.microsoft.com/office/drawing/2014/main" id="{00000000-0008-0000-0400-0000A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4" name="TextBox 673">
          <a:extLst>
            <a:ext uri="{FF2B5EF4-FFF2-40B4-BE49-F238E27FC236}">
              <a16:creationId xmlns:a16="http://schemas.microsoft.com/office/drawing/2014/main" id="{00000000-0008-0000-0400-0000A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5" name="TextBox 674">
          <a:extLst>
            <a:ext uri="{FF2B5EF4-FFF2-40B4-BE49-F238E27FC236}">
              <a16:creationId xmlns:a16="http://schemas.microsoft.com/office/drawing/2014/main" id="{00000000-0008-0000-0400-0000A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6" name="TextBox 675">
          <a:extLst>
            <a:ext uri="{FF2B5EF4-FFF2-40B4-BE49-F238E27FC236}">
              <a16:creationId xmlns:a16="http://schemas.microsoft.com/office/drawing/2014/main" id="{00000000-0008-0000-0400-0000A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7" name="TextBox 676">
          <a:extLst>
            <a:ext uri="{FF2B5EF4-FFF2-40B4-BE49-F238E27FC236}">
              <a16:creationId xmlns:a16="http://schemas.microsoft.com/office/drawing/2014/main" id="{00000000-0008-0000-0400-0000A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8" name="TextBox 677">
          <a:extLst>
            <a:ext uri="{FF2B5EF4-FFF2-40B4-BE49-F238E27FC236}">
              <a16:creationId xmlns:a16="http://schemas.microsoft.com/office/drawing/2014/main" id="{00000000-0008-0000-0400-0000A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79" name="TextBox 678">
          <a:extLst>
            <a:ext uri="{FF2B5EF4-FFF2-40B4-BE49-F238E27FC236}">
              <a16:creationId xmlns:a16="http://schemas.microsoft.com/office/drawing/2014/main" id="{00000000-0008-0000-0400-0000A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0" name="TextBox 679">
          <a:extLst>
            <a:ext uri="{FF2B5EF4-FFF2-40B4-BE49-F238E27FC236}">
              <a16:creationId xmlns:a16="http://schemas.microsoft.com/office/drawing/2014/main" id="{00000000-0008-0000-0400-0000A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1" name="TextBox 680">
          <a:extLst>
            <a:ext uri="{FF2B5EF4-FFF2-40B4-BE49-F238E27FC236}">
              <a16:creationId xmlns:a16="http://schemas.microsoft.com/office/drawing/2014/main" id="{00000000-0008-0000-0400-0000A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2" name="TextBox 681">
          <a:extLst>
            <a:ext uri="{FF2B5EF4-FFF2-40B4-BE49-F238E27FC236}">
              <a16:creationId xmlns:a16="http://schemas.microsoft.com/office/drawing/2014/main" id="{00000000-0008-0000-0400-0000A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3" name="TextBox 682">
          <a:extLst>
            <a:ext uri="{FF2B5EF4-FFF2-40B4-BE49-F238E27FC236}">
              <a16:creationId xmlns:a16="http://schemas.microsoft.com/office/drawing/2014/main" id="{00000000-0008-0000-0400-0000A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4" name="TextBox 683">
          <a:extLst>
            <a:ext uri="{FF2B5EF4-FFF2-40B4-BE49-F238E27FC236}">
              <a16:creationId xmlns:a16="http://schemas.microsoft.com/office/drawing/2014/main" id="{00000000-0008-0000-0400-0000A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5" name="TextBox 684">
          <a:extLst>
            <a:ext uri="{FF2B5EF4-FFF2-40B4-BE49-F238E27FC236}">
              <a16:creationId xmlns:a16="http://schemas.microsoft.com/office/drawing/2014/main" id="{00000000-0008-0000-0400-0000A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6" name="TextBox 685">
          <a:extLst>
            <a:ext uri="{FF2B5EF4-FFF2-40B4-BE49-F238E27FC236}">
              <a16:creationId xmlns:a16="http://schemas.microsoft.com/office/drawing/2014/main" id="{00000000-0008-0000-0400-0000A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7" name="TextBox 686">
          <a:extLst>
            <a:ext uri="{FF2B5EF4-FFF2-40B4-BE49-F238E27FC236}">
              <a16:creationId xmlns:a16="http://schemas.microsoft.com/office/drawing/2014/main" id="{00000000-0008-0000-0400-0000A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8" name="TextBox 687">
          <a:extLst>
            <a:ext uri="{FF2B5EF4-FFF2-40B4-BE49-F238E27FC236}">
              <a16:creationId xmlns:a16="http://schemas.microsoft.com/office/drawing/2014/main" id="{00000000-0008-0000-0400-0000B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89" name="TextBox 688">
          <a:extLst>
            <a:ext uri="{FF2B5EF4-FFF2-40B4-BE49-F238E27FC236}">
              <a16:creationId xmlns:a16="http://schemas.microsoft.com/office/drawing/2014/main" id="{00000000-0008-0000-0400-0000B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0" name="TextBox 689">
          <a:extLst>
            <a:ext uri="{FF2B5EF4-FFF2-40B4-BE49-F238E27FC236}">
              <a16:creationId xmlns:a16="http://schemas.microsoft.com/office/drawing/2014/main" id="{00000000-0008-0000-0400-0000B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1" name="TextBox 690">
          <a:extLst>
            <a:ext uri="{FF2B5EF4-FFF2-40B4-BE49-F238E27FC236}">
              <a16:creationId xmlns:a16="http://schemas.microsoft.com/office/drawing/2014/main" id="{00000000-0008-0000-0400-0000B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2" name="TextBox 691">
          <a:extLst>
            <a:ext uri="{FF2B5EF4-FFF2-40B4-BE49-F238E27FC236}">
              <a16:creationId xmlns:a16="http://schemas.microsoft.com/office/drawing/2014/main" id="{00000000-0008-0000-0400-0000B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3" name="TextBox 692">
          <a:extLst>
            <a:ext uri="{FF2B5EF4-FFF2-40B4-BE49-F238E27FC236}">
              <a16:creationId xmlns:a16="http://schemas.microsoft.com/office/drawing/2014/main" id="{00000000-0008-0000-0400-0000B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4" name="TextBox 693">
          <a:extLst>
            <a:ext uri="{FF2B5EF4-FFF2-40B4-BE49-F238E27FC236}">
              <a16:creationId xmlns:a16="http://schemas.microsoft.com/office/drawing/2014/main" id="{00000000-0008-0000-0400-0000B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5" name="TextBox 694">
          <a:extLst>
            <a:ext uri="{FF2B5EF4-FFF2-40B4-BE49-F238E27FC236}">
              <a16:creationId xmlns:a16="http://schemas.microsoft.com/office/drawing/2014/main" id="{00000000-0008-0000-0400-0000B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6" name="TextBox 695">
          <a:extLst>
            <a:ext uri="{FF2B5EF4-FFF2-40B4-BE49-F238E27FC236}">
              <a16:creationId xmlns:a16="http://schemas.microsoft.com/office/drawing/2014/main" id="{00000000-0008-0000-0400-0000B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7" name="TextBox 696">
          <a:extLst>
            <a:ext uri="{FF2B5EF4-FFF2-40B4-BE49-F238E27FC236}">
              <a16:creationId xmlns:a16="http://schemas.microsoft.com/office/drawing/2014/main" id="{00000000-0008-0000-0400-0000B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8" name="TextBox 697">
          <a:extLst>
            <a:ext uri="{FF2B5EF4-FFF2-40B4-BE49-F238E27FC236}">
              <a16:creationId xmlns:a16="http://schemas.microsoft.com/office/drawing/2014/main" id="{00000000-0008-0000-0400-0000B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699" name="TextBox 698">
          <a:extLst>
            <a:ext uri="{FF2B5EF4-FFF2-40B4-BE49-F238E27FC236}">
              <a16:creationId xmlns:a16="http://schemas.microsoft.com/office/drawing/2014/main" id="{00000000-0008-0000-0400-0000B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0" name="TextBox 699">
          <a:extLst>
            <a:ext uri="{FF2B5EF4-FFF2-40B4-BE49-F238E27FC236}">
              <a16:creationId xmlns:a16="http://schemas.microsoft.com/office/drawing/2014/main" id="{00000000-0008-0000-0400-0000B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1" name="TextBox 700">
          <a:extLst>
            <a:ext uri="{FF2B5EF4-FFF2-40B4-BE49-F238E27FC236}">
              <a16:creationId xmlns:a16="http://schemas.microsoft.com/office/drawing/2014/main" id="{00000000-0008-0000-0400-0000B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2" name="TextBox 701">
          <a:extLst>
            <a:ext uri="{FF2B5EF4-FFF2-40B4-BE49-F238E27FC236}">
              <a16:creationId xmlns:a16="http://schemas.microsoft.com/office/drawing/2014/main" id="{00000000-0008-0000-0400-0000B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3" name="TextBox 702">
          <a:extLst>
            <a:ext uri="{FF2B5EF4-FFF2-40B4-BE49-F238E27FC236}">
              <a16:creationId xmlns:a16="http://schemas.microsoft.com/office/drawing/2014/main" id="{00000000-0008-0000-0400-0000B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4" name="TextBox 703">
          <a:extLst>
            <a:ext uri="{FF2B5EF4-FFF2-40B4-BE49-F238E27FC236}">
              <a16:creationId xmlns:a16="http://schemas.microsoft.com/office/drawing/2014/main" id="{00000000-0008-0000-0400-0000C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5" name="TextBox 704">
          <a:extLst>
            <a:ext uri="{FF2B5EF4-FFF2-40B4-BE49-F238E27FC236}">
              <a16:creationId xmlns:a16="http://schemas.microsoft.com/office/drawing/2014/main" id="{00000000-0008-0000-0400-0000C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6" name="TextBox 705">
          <a:extLst>
            <a:ext uri="{FF2B5EF4-FFF2-40B4-BE49-F238E27FC236}">
              <a16:creationId xmlns:a16="http://schemas.microsoft.com/office/drawing/2014/main" id="{00000000-0008-0000-0400-0000C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7" name="TextBox 706">
          <a:extLst>
            <a:ext uri="{FF2B5EF4-FFF2-40B4-BE49-F238E27FC236}">
              <a16:creationId xmlns:a16="http://schemas.microsoft.com/office/drawing/2014/main" id="{00000000-0008-0000-0400-0000C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8" name="TextBox 707">
          <a:extLst>
            <a:ext uri="{FF2B5EF4-FFF2-40B4-BE49-F238E27FC236}">
              <a16:creationId xmlns:a16="http://schemas.microsoft.com/office/drawing/2014/main" id="{00000000-0008-0000-0400-0000C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09" name="TextBox 708">
          <a:extLst>
            <a:ext uri="{FF2B5EF4-FFF2-40B4-BE49-F238E27FC236}">
              <a16:creationId xmlns:a16="http://schemas.microsoft.com/office/drawing/2014/main" id="{00000000-0008-0000-0400-0000C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0" name="TextBox 709">
          <a:extLst>
            <a:ext uri="{FF2B5EF4-FFF2-40B4-BE49-F238E27FC236}">
              <a16:creationId xmlns:a16="http://schemas.microsoft.com/office/drawing/2014/main" id="{00000000-0008-0000-0400-0000C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1" name="TextBox 710">
          <a:extLst>
            <a:ext uri="{FF2B5EF4-FFF2-40B4-BE49-F238E27FC236}">
              <a16:creationId xmlns:a16="http://schemas.microsoft.com/office/drawing/2014/main" id="{00000000-0008-0000-0400-0000C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2" name="TextBox 711">
          <a:extLst>
            <a:ext uri="{FF2B5EF4-FFF2-40B4-BE49-F238E27FC236}">
              <a16:creationId xmlns:a16="http://schemas.microsoft.com/office/drawing/2014/main" id="{00000000-0008-0000-0400-0000C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3" name="TextBox 712">
          <a:extLst>
            <a:ext uri="{FF2B5EF4-FFF2-40B4-BE49-F238E27FC236}">
              <a16:creationId xmlns:a16="http://schemas.microsoft.com/office/drawing/2014/main" id="{00000000-0008-0000-0400-0000C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4" name="TextBox 713">
          <a:extLst>
            <a:ext uri="{FF2B5EF4-FFF2-40B4-BE49-F238E27FC236}">
              <a16:creationId xmlns:a16="http://schemas.microsoft.com/office/drawing/2014/main" id="{00000000-0008-0000-0400-0000C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5" name="TextBox 714">
          <a:extLst>
            <a:ext uri="{FF2B5EF4-FFF2-40B4-BE49-F238E27FC236}">
              <a16:creationId xmlns:a16="http://schemas.microsoft.com/office/drawing/2014/main" id="{00000000-0008-0000-0400-0000C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6" name="TextBox 715">
          <a:extLst>
            <a:ext uri="{FF2B5EF4-FFF2-40B4-BE49-F238E27FC236}">
              <a16:creationId xmlns:a16="http://schemas.microsoft.com/office/drawing/2014/main" id="{00000000-0008-0000-0400-0000C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7" name="TextBox 716">
          <a:extLst>
            <a:ext uri="{FF2B5EF4-FFF2-40B4-BE49-F238E27FC236}">
              <a16:creationId xmlns:a16="http://schemas.microsoft.com/office/drawing/2014/main" id="{00000000-0008-0000-0400-0000C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8" name="TextBox 717">
          <a:extLst>
            <a:ext uri="{FF2B5EF4-FFF2-40B4-BE49-F238E27FC236}">
              <a16:creationId xmlns:a16="http://schemas.microsoft.com/office/drawing/2014/main" id="{00000000-0008-0000-0400-0000C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19" name="TextBox 718">
          <a:extLst>
            <a:ext uri="{FF2B5EF4-FFF2-40B4-BE49-F238E27FC236}">
              <a16:creationId xmlns:a16="http://schemas.microsoft.com/office/drawing/2014/main" id="{00000000-0008-0000-0400-0000C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0" name="TextBox 719">
          <a:extLst>
            <a:ext uri="{FF2B5EF4-FFF2-40B4-BE49-F238E27FC236}">
              <a16:creationId xmlns:a16="http://schemas.microsoft.com/office/drawing/2014/main" id="{00000000-0008-0000-0400-0000D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1" name="TextBox 720">
          <a:extLst>
            <a:ext uri="{FF2B5EF4-FFF2-40B4-BE49-F238E27FC236}">
              <a16:creationId xmlns:a16="http://schemas.microsoft.com/office/drawing/2014/main" id="{00000000-0008-0000-0400-0000D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2" name="TextBox 721">
          <a:extLst>
            <a:ext uri="{FF2B5EF4-FFF2-40B4-BE49-F238E27FC236}">
              <a16:creationId xmlns:a16="http://schemas.microsoft.com/office/drawing/2014/main" id="{00000000-0008-0000-0400-0000D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3" name="TextBox 722">
          <a:extLst>
            <a:ext uri="{FF2B5EF4-FFF2-40B4-BE49-F238E27FC236}">
              <a16:creationId xmlns:a16="http://schemas.microsoft.com/office/drawing/2014/main" id="{00000000-0008-0000-0400-0000D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4" name="TextBox 723">
          <a:extLst>
            <a:ext uri="{FF2B5EF4-FFF2-40B4-BE49-F238E27FC236}">
              <a16:creationId xmlns:a16="http://schemas.microsoft.com/office/drawing/2014/main" id="{00000000-0008-0000-0400-0000D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5" name="TextBox 724">
          <a:extLst>
            <a:ext uri="{FF2B5EF4-FFF2-40B4-BE49-F238E27FC236}">
              <a16:creationId xmlns:a16="http://schemas.microsoft.com/office/drawing/2014/main" id="{00000000-0008-0000-0400-0000D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6" name="TextBox 725">
          <a:extLst>
            <a:ext uri="{FF2B5EF4-FFF2-40B4-BE49-F238E27FC236}">
              <a16:creationId xmlns:a16="http://schemas.microsoft.com/office/drawing/2014/main" id="{00000000-0008-0000-0400-0000D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7" name="TextBox 726">
          <a:extLst>
            <a:ext uri="{FF2B5EF4-FFF2-40B4-BE49-F238E27FC236}">
              <a16:creationId xmlns:a16="http://schemas.microsoft.com/office/drawing/2014/main" id="{00000000-0008-0000-0400-0000D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8" name="TextBox 727">
          <a:extLst>
            <a:ext uri="{FF2B5EF4-FFF2-40B4-BE49-F238E27FC236}">
              <a16:creationId xmlns:a16="http://schemas.microsoft.com/office/drawing/2014/main" id="{00000000-0008-0000-0400-0000D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29" name="TextBox 728">
          <a:extLst>
            <a:ext uri="{FF2B5EF4-FFF2-40B4-BE49-F238E27FC236}">
              <a16:creationId xmlns:a16="http://schemas.microsoft.com/office/drawing/2014/main" id="{00000000-0008-0000-0400-0000D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0" name="TextBox 729">
          <a:extLst>
            <a:ext uri="{FF2B5EF4-FFF2-40B4-BE49-F238E27FC236}">
              <a16:creationId xmlns:a16="http://schemas.microsoft.com/office/drawing/2014/main" id="{00000000-0008-0000-0400-0000D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1" name="TextBox 730">
          <a:extLst>
            <a:ext uri="{FF2B5EF4-FFF2-40B4-BE49-F238E27FC236}">
              <a16:creationId xmlns:a16="http://schemas.microsoft.com/office/drawing/2014/main" id="{00000000-0008-0000-0400-0000D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2" name="TextBox 731">
          <a:extLst>
            <a:ext uri="{FF2B5EF4-FFF2-40B4-BE49-F238E27FC236}">
              <a16:creationId xmlns:a16="http://schemas.microsoft.com/office/drawing/2014/main" id="{00000000-0008-0000-0400-0000D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3" name="TextBox 732">
          <a:extLst>
            <a:ext uri="{FF2B5EF4-FFF2-40B4-BE49-F238E27FC236}">
              <a16:creationId xmlns:a16="http://schemas.microsoft.com/office/drawing/2014/main" id="{00000000-0008-0000-0400-0000D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4" name="TextBox 733">
          <a:extLst>
            <a:ext uri="{FF2B5EF4-FFF2-40B4-BE49-F238E27FC236}">
              <a16:creationId xmlns:a16="http://schemas.microsoft.com/office/drawing/2014/main" id="{00000000-0008-0000-0400-0000D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5" name="TextBox 734">
          <a:extLst>
            <a:ext uri="{FF2B5EF4-FFF2-40B4-BE49-F238E27FC236}">
              <a16:creationId xmlns:a16="http://schemas.microsoft.com/office/drawing/2014/main" id="{00000000-0008-0000-0400-0000D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6" name="TextBox 735">
          <a:extLst>
            <a:ext uri="{FF2B5EF4-FFF2-40B4-BE49-F238E27FC236}">
              <a16:creationId xmlns:a16="http://schemas.microsoft.com/office/drawing/2014/main" id="{00000000-0008-0000-0400-0000E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7" name="TextBox 736">
          <a:extLst>
            <a:ext uri="{FF2B5EF4-FFF2-40B4-BE49-F238E27FC236}">
              <a16:creationId xmlns:a16="http://schemas.microsoft.com/office/drawing/2014/main" id="{00000000-0008-0000-0400-0000E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8" name="TextBox 737">
          <a:extLst>
            <a:ext uri="{FF2B5EF4-FFF2-40B4-BE49-F238E27FC236}">
              <a16:creationId xmlns:a16="http://schemas.microsoft.com/office/drawing/2014/main" id="{00000000-0008-0000-0400-0000E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39" name="TextBox 738">
          <a:extLst>
            <a:ext uri="{FF2B5EF4-FFF2-40B4-BE49-F238E27FC236}">
              <a16:creationId xmlns:a16="http://schemas.microsoft.com/office/drawing/2014/main" id="{00000000-0008-0000-0400-0000E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0" name="TextBox 739">
          <a:extLst>
            <a:ext uri="{FF2B5EF4-FFF2-40B4-BE49-F238E27FC236}">
              <a16:creationId xmlns:a16="http://schemas.microsoft.com/office/drawing/2014/main" id="{00000000-0008-0000-0400-0000E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1" name="TextBox 740">
          <a:extLst>
            <a:ext uri="{FF2B5EF4-FFF2-40B4-BE49-F238E27FC236}">
              <a16:creationId xmlns:a16="http://schemas.microsoft.com/office/drawing/2014/main" id="{00000000-0008-0000-0400-0000E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2" name="TextBox 741">
          <a:extLst>
            <a:ext uri="{FF2B5EF4-FFF2-40B4-BE49-F238E27FC236}">
              <a16:creationId xmlns:a16="http://schemas.microsoft.com/office/drawing/2014/main" id="{00000000-0008-0000-0400-0000E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3" name="TextBox 742">
          <a:extLst>
            <a:ext uri="{FF2B5EF4-FFF2-40B4-BE49-F238E27FC236}">
              <a16:creationId xmlns:a16="http://schemas.microsoft.com/office/drawing/2014/main" id="{00000000-0008-0000-0400-0000E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4" name="TextBox 743">
          <a:extLst>
            <a:ext uri="{FF2B5EF4-FFF2-40B4-BE49-F238E27FC236}">
              <a16:creationId xmlns:a16="http://schemas.microsoft.com/office/drawing/2014/main" id="{00000000-0008-0000-0400-0000E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5" name="TextBox 744">
          <a:extLst>
            <a:ext uri="{FF2B5EF4-FFF2-40B4-BE49-F238E27FC236}">
              <a16:creationId xmlns:a16="http://schemas.microsoft.com/office/drawing/2014/main" id="{00000000-0008-0000-0400-0000E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6" name="TextBox 745">
          <a:extLst>
            <a:ext uri="{FF2B5EF4-FFF2-40B4-BE49-F238E27FC236}">
              <a16:creationId xmlns:a16="http://schemas.microsoft.com/office/drawing/2014/main" id="{00000000-0008-0000-0400-0000E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7" name="TextBox 746">
          <a:extLst>
            <a:ext uri="{FF2B5EF4-FFF2-40B4-BE49-F238E27FC236}">
              <a16:creationId xmlns:a16="http://schemas.microsoft.com/office/drawing/2014/main" id="{00000000-0008-0000-0400-0000E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8" name="TextBox 747">
          <a:extLst>
            <a:ext uri="{FF2B5EF4-FFF2-40B4-BE49-F238E27FC236}">
              <a16:creationId xmlns:a16="http://schemas.microsoft.com/office/drawing/2014/main" id="{00000000-0008-0000-0400-0000E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49" name="TextBox 748">
          <a:extLst>
            <a:ext uri="{FF2B5EF4-FFF2-40B4-BE49-F238E27FC236}">
              <a16:creationId xmlns:a16="http://schemas.microsoft.com/office/drawing/2014/main" id="{00000000-0008-0000-0400-0000E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0" name="TextBox 749">
          <a:extLst>
            <a:ext uri="{FF2B5EF4-FFF2-40B4-BE49-F238E27FC236}">
              <a16:creationId xmlns:a16="http://schemas.microsoft.com/office/drawing/2014/main" id="{00000000-0008-0000-0400-0000E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1" name="TextBox 750">
          <a:extLst>
            <a:ext uri="{FF2B5EF4-FFF2-40B4-BE49-F238E27FC236}">
              <a16:creationId xmlns:a16="http://schemas.microsoft.com/office/drawing/2014/main" id="{00000000-0008-0000-0400-0000E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2" name="TextBox 751">
          <a:extLst>
            <a:ext uri="{FF2B5EF4-FFF2-40B4-BE49-F238E27FC236}">
              <a16:creationId xmlns:a16="http://schemas.microsoft.com/office/drawing/2014/main" id="{00000000-0008-0000-0400-0000F0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3" name="TextBox 752">
          <a:extLst>
            <a:ext uri="{FF2B5EF4-FFF2-40B4-BE49-F238E27FC236}">
              <a16:creationId xmlns:a16="http://schemas.microsoft.com/office/drawing/2014/main" id="{00000000-0008-0000-0400-0000F1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4" name="TextBox 753">
          <a:extLst>
            <a:ext uri="{FF2B5EF4-FFF2-40B4-BE49-F238E27FC236}">
              <a16:creationId xmlns:a16="http://schemas.microsoft.com/office/drawing/2014/main" id="{00000000-0008-0000-0400-0000F2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5" name="TextBox 754">
          <a:extLst>
            <a:ext uri="{FF2B5EF4-FFF2-40B4-BE49-F238E27FC236}">
              <a16:creationId xmlns:a16="http://schemas.microsoft.com/office/drawing/2014/main" id="{00000000-0008-0000-0400-0000F3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6" name="TextBox 755">
          <a:extLst>
            <a:ext uri="{FF2B5EF4-FFF2-40B4-BE49-F238E27FC236}">
              <a16:creationId xmlns:a16="http://schemas.microsoft.com/office/drawing/2014/main" id="{00000000-0008-0000-0400-0000F4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7" name="TextBox 756">
          <a:extLst>
            <a:ext uri="{FF2B5EF4-FFF2-40B4-BE49-F238E27FC236}">
              <a16:creationId xmlns:a16="http://schemas.microsoft.com/office/drawing/2014/main" id="{00000000-0008-0000-0400-0000F5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8" name="TextBox 757">
          <a:extLst>
            <a:ext uri="{FF2B5EF4-FFF2-40B4-BE49-F238E27FC236}">
              <a16:creationId xmlns:a16="http://schemas.microsoft.com/office/drawing/2014/main" id="{00000000-0008-0000-0400-0000F6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59" name="TextBox 758">
          <a:extLst>
            <a:ext uri="{FF2B5EF4-FFF2-40B4-BE49-F238E27FC236}">
              <a16:creationId xmlns:a16="http://schemas.microsoft.com/office/drawing/2014/main" id="{00000000-0008-0000-0400-0000F7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0" name="TextBox 759">
          <a:extLst>
            <a:ext uri="{FF2B5EF4-FFF2-40B4-BE49-F238E27FC236}">
              <a16:creationId xmlns:a16="http://schemas.microsoft.com/office/drawing/2014/main" id="{00000000-0008-0000-0400-0000F8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1" name="TextBox 760">
          <a:extLst>
            <a:ext uri="{FF2B5EF4-FFF2-40B4-BE49-F238E27FC236}">
              <a16:creationId xmlns:a16="http://schemas.microsoft.com/office/drawing/2014/main" id="{00000000-0008-0000-0400-0000F9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2" name="TextBox 761">
          <a:extLst>
            <a:ext uri="{FF2B5EF4-FFF2-40B4-BE49-F238E27FC236}">
              <a16:creationId xmlns:a16="http://schemas.microsoft.com/office/drawing/2014/main" id="{00000000-0008-0000-0400-0000FA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3" name="TextBox 762">
          <a:extLst>
            <a:ext uri="{FF2B5EF4-FFF2-40B4-BE49-F238E27FC236}">
              <a16:creationId xmlns:a16="http://schemas.microsoft.com/office/drawing/2014/main" id="{00000000-0008-0000-0400-0000FB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4" name="TextBox 763">
          <a:extLst>
            <a:ext uri="{FF2B5EF4-FFF2-40B4-BE49-F238E27FC236}">
              <a16:creationId xmlns:a16="http://schemas.microsoft.com/office/drawing/2014/main" id="{00000000-0008-0000-0400-0000FC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5" name="TextBox 764">
          <a:extLst>
            <a:ext uri="{FF2B5EF4-FFF2-40B4-BE49-F238E27FC236}">
              <a16:creationId xmlns:a16="http://schemas.microsoft.com/office/drawing/2014/main" id="{00000000-0008-0000-0400-0000FD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6" name="TextBox 765">
          <a:extLst>
            <a:ext uri="{FF2B5EF4-FFF2-40B4-BE49-F238E27FC236}">
              <a16:creationId xmlns:a16="http://schemas.microsoft.com/office/drawing/2014/main" id="{00000000-0008-0000-0400-0000FE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7" name="TextBox 766">
          <a:extLst>
            <a:ext uri="{FF2B5EF4-FFF2-40B4-BE49-F238E27FC236}">
              <a16:creationId xmlns:a16="http://schemas.microsoft.com/office/drawing/2014/main" id="{00000000-0008-0000-0400-0000FF0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8" name="TextBox 767">
          <a:extLst>
            <a:ext uri="{FF2B5EF4-FFF2-40B4-BE49-F238E27FC236}">
              <a16:creationId xmlns:a16="http://schemas.microsoft.com/office/drawing/2014/main" id="{00000000-0008-0000-0400-00000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69" name="TextBox 768">
          <a:extLst>
            <a:ext uri="{FF2B5EF4-FFF2-40B4-BE49-F238E27FC236}">
              <a16:creationId xmlns:a16="http://schemas.microsoft.com/office/drawing/2014/main" id="{00000000-0008-0000-0400-00000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0" name="TextBox 769">
          <a:extLst>
            <a:ext uri="{FF2B5EF4-FFF2-40B4-BE49-F238E27FC236}">
              <a16:creationId xmlns:a16="http://schemas.microsoft.com/office/drawing/2014/main" id="{00000000-0008-0000-0400-00000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1" name="TextBox 770">
          <a:extLst>
            <a:ext uri="{FF2B5EF4-FFF2-40B4-BE49-F238E27FC236}">
              <a16:creationId xmlns:a16="http://schemas.microsoft.com/office/drawing/2014/main" id="{00000000-0008-0000-0400-00000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2" name="TextBox 771">
          <a:extLst>
            <a:ext uri="{FF2B5EF4-FFF2-40B4-BE49-F238E27FC236}">
              <a16:creationId xmlns:a16="http://schemas.microsoft.com/office/drawing/2014/main" id="{00000000-0008-0000-0400-00000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3" name="TextBox 772">
          <a:extLst>
            <a:ext uri="{FF2B5EF4-FFF2-40B4-BE49-F238E27FC236}">
              <a16:creationId xmlns:a16="http://schemas.microsoft.com/office/drawing/2014/main" id="{00000000-0008-0000-0400-00000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4" name="TextBox 773">
          <a:extLst>
            <a:ext uri="{FF2B5EF4-FFF2-40B4-BE49-F238E27FC236}">
              <a16:creationId xmlns:a16="http://schemas.microsoft.com/office/drawing/2014/main" id="{00000000-0008-0000-0400-00000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5" name="TextBox 774">
          <a:extLst>
            <a:ext uri="{FF2B5EF4-FFF2-40B4-BE49-F238E27FC236}">
              <a16:creationId xmlns:a16="http://schemas.microsoft.com/office/drawing/2014/main" id="{00000000-0008-0000-0400-00000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6" name="TextBox 775">
          <a:extLst>
            <a:ext uri="{FF2B5EF4-FFF2-40B4-BE49-F238E27FC236}">
              <a16:creationId xmlns:a16="http://schemas.microsoft.com/office/drawing/2014/main" id="{00000000-0008-0000-0400-00000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7" name="TextBox 776">
          <a:extLst>
            <a:ext uri="{FF2B5EF4-FFF2-40B4-BE49-F238E27FC236}">
              <a16:creationId xmlns:a16="http://schemas.microsoft.com/office/drawing/2014/main" id="{00000000-0008-0000-0400-00000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8" name="TextBox 777">
          <a:extLst>
            <a:ext uri="{FF2B5EF4-FFF2-40B4-BE49-F238E27FC236}">
              <a16:creationId xmlns:a16="http://schemas.microsoft.com/office/drawing/2014/main" id="{00000000-0008-0000-0400-00000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79" name="TextBox 778">
          <a:extLst>
            <a:ext uri="{FF2B5EF4-FFF2-40B4-BE49-F238E27FC236}">
              <a16:creationId xmlns:a16="http://schemas.microsoft.com/office/drawing/2014/main" id="{00000000-0008-0000-0400-00000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0" name="TextBox 779">
          <a:extLst>
            <a:ext uri="{FF2B5EF4-FFF2-40B4-BE49-F238E27FC236}">
              <a16:creationId xmlns:a16="http://schemas.microsoft.com/office/drawing/2014/main" id="{00000000-0008-0000-0400-00000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1" name="TextBox 780">
          <a:extLst>
            <a:ext uri="{FF2B5EF4-FFF2-40B4-BE49-F238E27FC236}">
              <a16:creationId xmlns:a16="http://schemas.microsoft.com/office/drawing/2014/main" id="{00000000-0008-0000-0400-00000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2" name="TextBox 781">
          <a:extLst>
            <a:ext uri="{FF2B5EF4-FFF2-40B4-BE49-F238E27FC236}">
              <a16:creationId xmlns:a16="http://schemas.microsoft.com/office/drawing/2014/main" id="{00000000-0008-0000-0400-00000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3" name="TextBox 782">
          <a:extLst>
            <a:ext uri="{FF2B5EF4-FFF2-40B4-BE49-F238E27FC236}">
              <a16:creationId xmlns:a16="http://schemas.microsoft.com/office/drawing/2014/main" id="{00000000-0008-0000-0400-00000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4" name="TextBox 783">
          <a:extLst>
            <a:ext uri="{FF2B5EF4-FFF2-40B4-BE49-F238E27FC236}">
              <a16:creationId xmlns:a16="http://schemas.microsoft.com/office/drawing/2014/main" id="{00000000-0008-0000-0400-00001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5" name="TextBox 784">
          <a:extLst>
            <a:ext uri="{FF2B5EF4-FFF2-40B4-BE49-F238E27FC236}">
              <a16:creationId xmlns:a16="http://schemas.microsoft.com/office/drawing/2014/main" id="{00000000-0008-0000-0400-00001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6" name="TextBox 785">
          <a:extLst>
            <a:ext uri="{FF2B5EF4-FFF2-40B4-BE49-F238E27FC236}">
              <a16:creationId xmlns:a16="http://schemas.microsoft.com/office/drawing/2014/main" id="{00000000-0008-0000-0400-00001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7" name="TextBox 786">
          <a:extLst>
            <a:ext uri="{FF2B5EF4-FFF2-40B4-BE49-F238E27FC236}">
              <a16:creationId xmlns:a16="http://schemas.microsoft.com/office/drawing/2014/main" id="{00000000-0008-0000-0400-00001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8" name="TextBox 787">
          <a:extLst>
            <a:ext uri="{FF2B5EF4-FFF2-40B4-BE49-F238E27FC236}">
              <a16:creationId xmlns:a16="http://schemas.microsoft.com/office/drawing/2014/main" id="{00000000-0008-0000-0400-00001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89" name="TextBox 788">
          <a:extLst>
            <a:ext uri="{FF2B5EF4-FFF2-40B4-BE49-F238E27FC236}">
              <a16:creationId xmlns:a16="http://schemas.microsoft.com/office/drawing/2014/main" id="{00000000-0008-0000-0400-00001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0" name="TextBox 789">
          <a:extLst>
            <a:ext uri="{FF2B5EF4-FFF2-40B4-BE49-F238E27FC236}">
              <a16:creationId xmlns:a16="http://schemas.microsoft.com/office/drawing/2014/main" id="{00000000-0008-0000-0400-00001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1" name="TextBox 790">
          <a:extLst>
            <a:ext uri="{FF2B5EF4-FFF2-40B4-BE49-F238E27FC236}">
              <a16:creationId xmlns:a16="http://schemas.microsoft.com/office/drawing/2014/main" id="{00000000-0008-0000-0400-00001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2" name="TextBox 791">
          <a:extLst>
            <a:ext uri="{FF2B5EF4-FFF2-40B4-BE49-F238E27FC236}">
              <a16:creationId xmlns:a16="http://schemas.microsoft.com/office/drawing/2014/main" id="{00000000-0008-0000-0400-00001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3" name="TextBox 792">
          <a:extLst>
            <a:ext uri="{FF2B5EF4-FFF2-40B4-BE49-F238E27FC236}">
              <a16:creationId xmlns:a16="http://schemas.microsoft.com/office/drawing/2014/main" id="{00000000-0008-0000-0400-00001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4" name="TextBox 793">
          <a:extLst>
            <a:ext uri="{FF2B5EF4-FFF2-40B4-BE49-F238E27FC236}">
              <a16:creationId xmlns:a16="http://schemas.microsoft.com/office/drawing/2014/main" id="{00000000-0008-0000-0400-00001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5" name="TextBox 794">
          <a:extLst>
            <a:ext uri="{FF2B5EF4-FFF2-40B4-BE49-F238E27FC236}">
              <a16:creationId xmlns:a16="http://schemas.microsoft.com/office/drawing/2014/main" id="{00000000-0008-0000-0400-00001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6" name="TextBox 795">
          <a:extLst>
            <a:ext uri="{FF2B5EF4-FFF2-40B4-BE49-F238E27FC236}">
              <a16:creationId xmlns:a16="http://schemas.microsoft.com/office/drawing/2014/main" id="{00000000-0008-0000-0400-00001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7" name="TextBox 796">
          <a:extLst>
            <a:ext uri="{FF2B5EF4-FFF2-40B4-BE49-F238E27FC236}">
              <a16:creationId xmlns:a16="http://schemas.microsoft.com/office/drawing/2014/main" id="{00000000-0008-0000-0400-00001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8" name="TextBox 797">
          <a:extLst>
            <a:ext uri="{FF2B5EF4-FFF2-40B4-BE49-F238E27FC236}">
              <a16:creationId xmlns:a16="http://schemas.microsoft.com/office/drawing/2014/main" id="{00000000-0008-0000-0400-00001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799" name="TextBox 798">
          <a:extLst>
            <a:ext uri="{FF2B5EF4-FFF2-40B4-BE49-F238E27FC236}">
              <a16:creationId xmlns:a16="http://schemas.microsoft.com/office/drawing/2014/main" id="{00000000-0008-0000-0400-00001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0" name="TextBox 799">
          <a:extLst>
            <a:ext uri="{FF2B5EF4-FFF2-40B4-BE49-F238E27FC236}">
              <a16:creationId xmlns:a16="http://schemas.microsoft.com/office/drawing/2014/main" id="{00000000-0008-0000-0400-00002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1" name="TextBox 800">
          <a:extLst>
            <a:ext uri="{FF2B5EF4-FFF2-40B4-BE49-F238E27FC236}">
              <a16:creationId xmlns:a16="http://schemas.microsoft.com/office/drawing/2014/main" id="{00000000-0008-0000-0400-00002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2" name="TextBox 801">
          <a:extLst>
            <a:ext uri="{FF2B5EF4-FFF2-40B4-BE49-F238E27FC236}">
              <a16:creationId xmlns:a16="http://schemas.microsoft.com/office/drawing/2014/main" id="{00000000-0008-0000-0400-00002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3" name="TextBox 802">
          <a:extLst>
            <a:ext uri="{FF2B5EF4-FFF2-40B4-BE49-F238E27FC236}">
              <a16:creationId xmlns:a16="http://schemas.microsoft.com/office/drawing/2014/main" id="{00000000-0008-0000-0400-00002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4" name="TextBox 803">
          <a:extLst>
            <a:ext uri="{FF2B5EF4-FFF2-40B4-BE49-F238E27FC236}">
              <a16:creationId xmlns:a16="http://schemas.microsoft.com/office/drawing/2014/main" id="{00000000-0008-0000-0400-00002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5" name="TextBox 804">
          <a:extLst>
            <a:ext uri="{FF2B5EF4-FFF2-40B4-BE49-F238E27FC236}">
              <a16:creationId xmlns:a16="http://schemas.microsoft.com/office/drawing/2014/main" id="{00000000-0008-0000-0400-00002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6" name="TextBox 805">
          <a:extLst>
            <a:ext uri="{FF2B5EF4-FFF2-40B4-BE49-F238E27FC236}">
              <a16:creationId xmlns:a16="http://schemas.microsoft.com/office/drawing/2014/main" id="{00000000-0008-0000-0400-00002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7" name="TextBox 806">
          <a:extLst>
            <a:ext uri="{FF2B5EF4-FFF2-40B4-BE49-F238E27FC236}">
              <a16:creationId xmlns:a16="http://schemas.microsoft.com/office/drawing/2014/main" id="{00000000-0008-0000-0400-00002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8" name="TextBox 807">
          <a:extLst>
            <a:ext uri="{FF2B5EF4-FFF2-40B4-BE49-F238E27FC236}">
              <a16:creationId xmlns:a16="http://schemas.microsoft.com/office/drawing/2014/main" id="{00000000-0008-0000-0400-00002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09" name="TextBox 808">
          <a:extLst>
            <a:ext uri="{FF2B5EF4-FFF2-40B4-BE49-F238E27FC236}">
              <a16:creationId xmlns:a16="http://schemas.microsoft.com/office/drawing/2014/main" id="{00000000-0008-0000-0400-00002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0" name="TextBox 809">
          <a:extLst>
            <a:ext uri="{FF2B5EF4-FFF2-40B4-BE49-F238E27FC236}">
              <a16:creationId xmlns:a16="http://schemas.microsoft.com/office/drawing/2014/main" id="{00000000-0008-0000-0400-00002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1" name="TextBox 810">
          <a:extLst>
            <a:ext uri="{FF2B5EF4-FFF2-40B4-BE49-F238E27FC236}">
              <a16:creationId xmlns:a16="http://schemas.microsoft.com/office/drawing/2014/main" id="{00000000-0008-0000-0400-00002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2" name="TextBox 811">
          <a:extLst>
            <a:ext uri="{FF2B5EF4-FFF2-40B4-BE49-F238E27FC236}">
              <a16:creationId xmlns:a16="http://schemas.microsoft.com/office/drawing/2014/main" id="{00000000-0008-0000-0400-00002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3" name="TextBox 812">
          <a:extLst>
            <a:ext uri="{FF2B5EF4-FFF2-40B4-BE49-F238E27FC236}">
              <a16:creationId xmlns:a16="http://schemas.microsoft.com/office/drawing/2014/main" id="{00000000-0008-0000-0400-00002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4" name="TextBox 813">
          <a:extLst>
            <a:ext uri="{FF2B5EF4-FFF2-40B4-BE49-F238E27FC236}">
              <a16:creationId xmlns:a16="http://schemas.microsoft.com/office/drawing/2014/main" id="{00000000-0008-0000-0400-00002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5" name="TextBox 814">
          <a:extLst>
            <a:ext uri="{FF2B5EF4-FFF2-40B4-BE49-F238E27FC236}">
              <a16:creationId xmlns:a16="http://schemas.microsoft.com/office/drawing/2014/main" id="{00000000-0008-0000-0400-00002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6" name="TextBox 815">
          <a:extLst>
            <a:ext uri="{FF2B5EF4-FFF2-40B4-BE49-F238E27FC236}">
              <a16:creationId xmlns:a16="http://schemas.microsoft.com/office/drawing/2014/main" id="{00000000-0008-0000-0400-00003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7" name="TextBox 816">
          <a:extLst>
            <a:ext uri="{FF2B5EF4-FFF2-40B4-BE49-F238E27FC236}">
              <a16:creationId xmlns:a16="http://schemas.microsoft.com/office/drawing/2014/main" id="{00000000-0008-0000-0400-00003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8" name="TextBox 817">
          <a:extLst>
            <a:ext uri="{FF2B5EF4-FFF2-40B4-BE49-F238E27FC236}">
              <a16:creationId xmlns:a16="http://schemas.microsoft.com/office/drawing/2014/main" id="{00000000-0008-0000-0400-00003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19" name="TextBox 818">
          <a:extLst>
            <a:ext uri="{FF2B5EF4-FFF2-40B4-BE49-F238E27FC236}">
              <a16:creationId xmlns:a16="http://schemas.microsoft.com/office/drawing/2014/main" id="{00000000-0008-0000-0400-00003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0" name="TextBox 819">
          <a:extLst>
            <a:ext uri="{FF2B5EF4-FFF2-40B4-BE49-F238E27FC236}">
              <a16:creationId xmlns:a16="http://schemas.microsoft.com/office/drawing/2014/main" id="{00000000-0008-0000-0400-00003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1" name="TextBox 820">
          <a:extLst>
            <a:ext uri="{FF2B5EF4-FFF2-40B4-BE49-F238E27FC236}">
              <a16:creationId xmlns:a16="http://schemas.microsoft.com/office/drawing/2014/main" id="{00000000-0008-0000-0400-00003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2" name="TextBox 821">
          <a:extLst>
            <a:ext uri="{FF2B5EF4-FFF2-40B4-BE49-F238E27FC236}">
              <a16:creationId xmlns:a16="http://schemas.microsoft.com/office/drawing/2014/main" id="{00000000-0008-0000-0400-00003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3" name="TextBox 822">
          <a:extLst>
            <a:ext uri="{FF2B5EF4-FFF2-40B4-BE49-F238E27FC236}">
              <a16:creationId xmlns:a16="http://schemas.microsoft.com/office/drawing/2014/main" id="{00000000-0008-0000-0400-00003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4" name="TextBox 823">
          <a:extLst>
            <a:ext uri="{FF2B5EF4-FFF2-40B4-BE49-F238E27FC236}">
              <a16:creationId xmlns:a16="http://schemas.microsoft.com/office/drawing/2014/main" id="{00000000-0008-0000-0400-00003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5" name="TextBox 824">
          <a:extLst>
            <a:ext uri="{FF2B5EF4-FFF2-40B4-BE49-F238E27FC236}">
              <a16:creationId xmlns:a16="http://schemas.microsoft.com/office/drawing/2014/main" id="{00000000-0008-0000-0400-00003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6" name="TextBox 825">
          <a:extLst>
            <a:ext uri="{FF2B5EF4-FFF2-40B4-BE49-F238E27FC236}">
              <a16:creationId xmlns:a16="http://schemas.microsoft.com/office/drawing/2014/main" id="{00000000-0008-0000-0400-00003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7" name="TextBox 826">
          <a:extLst>
            <a:ext uri="{FF2B5EF4-FFF2-40B4-BE49-F238E27FC236}">
              <a16:creationId xmlns:a16="http://schemas.microsoft.com/office/drawing/2014/main" id="{00000000-0008-0000-0400-00003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8" name="TextBox 827">
          <a:extLst>
            <a:ext uri="{FF2B5EF4-FFF2-40B4-BE49-F238E27FC236}">
              <a16:creationId xmlns:a16="http://schemas.microsoft.com/office/drawing/2014/main" id="{00000000-0008-0000-0400-00003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29" name="TextBox 828">
          <a:extLst>
            <a:ext uri="{FF2B5EF4-FFF2-40B4-BE49-F238E27FC236}">
              <a16:creationId xmlns:a16="http://schemas.microsoft.com/office/drawing/2014/main" id="{00000000-0008-0000-0400-00003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0" name="TextBox 829">
          <a:extLst>
            <a:ext uri="{FF2B5EF4-FFF2-40B4-BE49-F238E27FC236}">
              <a16:creationId xmlns:a16="http://schemas.microsoft.com/office/drawing/2014/main" id="{00000000-0008-0000-0400-00003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1" name="TextBox 830">
          <a:extLst>
            <a:ext uri="{FF2B5EF4-FFF2-40B4-BE49-F238E27FC236}">
              <a16:creationId xmlns:a16="http://schemas.microsoft.com/office/drawing/2014/main" id="{00000000-0008-0000-0400-00003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2" name="TextBox 831">
          <a:extLst>
            <a:ext uri="{FF2B5EF4-FFF2-40B4-BE49-F238E27FC236}">
              <a16:creationId xmlns:a16="http://schemas.microsoft.com/office/drawing/2014/main" id="{00000000-0008-0000-0400-00004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3" name="TextBox 832">
          <a:extLst>
            <a:ext uri="{FF2B5EF4-FFF2-40B4-BE49-F238E27FC236}">
              <a16:creationId xmlns:a16="http://schemas.microsoft.com/office/drawing/2014/main" id="{00000000-0008-0000-0400-00004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4" name="TextBox 833">
          <a:extLst>
            <a:ext uri="{FF2B5EF4-FFF2-40B4-BE49-F238E27FC236}">
              <a16:creationId xmlns:a16="http://schemas.microsoft.com/office/drawing/2014/main" id="{00000000-0008-0000-0400-00004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5" name="TextBox 834">
          <a:extLst>
            <a:ext uri="{FF2B5EF4-FFF2-40B4-BE49-F238E27FC236}">
              <a16:creationId xmlns:a16="http://schemas.microsoft.com/office/drawing/2014/main" id="{00000000-0008-0000-0400-00004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6" name="TextBox 835">
          <a:extLst>
            <a:ext uri="{FF2B5EF4-FFF2-40B4-BE49-F238E27FC236}">
              <a16:creationId xmlns:a16="http://schemas.microsoft.com/office/drawing/2014/main" id="{00000000-0008-0000-0400-00004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7" name="TextBox 836">
          <a:extLst>
            <a:ext uri="{FF2B5EF4-FFF2-40B4-BE49-F238E27FC236}">
              <a16:creationId xmlns:a16="http://schemas.microsoft.com/office/drawing/2014/main" id="{00000000-0008-0000-0400-00004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8" name="TextBox 837">
          <a:extLst>
            <a:ext uri="{FF2B5EF4-FFF2-40B4-BE49-F238E27FC236}">
              <a16:creationId xmlns:a16="http://schemas.microsoft.com/office/drawing/2014/main" id="{00000000-0008-0000-0400-00004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39" name="TextBox 838">
          <a:extLst>
            <a:ext uri="{FF2B5EF4-FFF2-40B4-BE49-F238E27FC236}">
              <a16:creationId xmlns:a16="http://schemas.microsoft.com/office/drawing/2014/main" id="{00000000-0008-0000-0400-00004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0" name="TextBox 839">
          <a:extLst>
            <a:ext uri="{FF2B5EF4-FFF2-40B4-BE49-F238E27FC236}">
              <a16:creationId xmlns:a16="http://schemas.microsoft.com/office/drawing/2014/main" id="{00000000-0008-0000-0400-00004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1" name="TextBox 840">
          <a:extLst>
            <a:ext uri="{FF2B5EF4-FFF2-40B4-BE49-F238E27FC236}">
              <a16:creationId xmlns:a16="http://schemas.microsoft.com/office/drawing/2014/main" id="{00000000-0008-0000-0400-00004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2" name="TextBox 841">
          <a:extLst>
            <a:ext uri="{FF2B5EF4-FFF2-40B4-BE49-F238E27FC236}">
              <a16:creationId xmlns:a16="http://schemas.microsoft.com/office/drawing/2014/main" id="{00000000-0008-0000-0400-00004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3" name="TextBox 842">
          <a:extLst>
            <a:ext uri="{FF2B5EF4-FFF2-40B4-BE49-F238E27FC236}">
              <a16:creationId xmlns:a16="http://schemas.microsoft.com/office/drawing/2014/main" id="{00000000-0008-0000-0400-00004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4" name="TextBox 843">
          <a:extLst>
            <a:ext uri="{FF2B5EF4-FFF2-40B4-BE49-F238E27FC236}">
              <a16:creationId xmlns:a16="http://schemas.microsoft.com/office/drawing/2014/main" id="{00000000-0008-0000-0400-00004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5" name="TextBox 844">
          <a:extLst>
            <a:ext uri="{FF2B5EF4-FFF2-40B4-BE49-F238E27FC236}">
              <a16:creationId xmlns:a16="http://schemas.microsoft.com/office/drawing/2014/main" id="{00000000-0008-0000-0400-00004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6" name="TextBox 845">
          <a:extLst>
            <a:ext uri="{FF2B5EF4-FFF2-40B4-BE49-F238E27FC236}">
              <a16:creationId xmlns:a16="http://schemas.microsoft.com/office/drawing/2014/main" id="{00000000-0008-0000-0400-00004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7" name="TextBox 846">
          <a:extLst>
            <a:ext uri="{FF2B5EF4-FFF2-40B4-BE49-F238E27FC236}">
              <a16:creationId xmlns:a16="http://schemas.microsoft.com/office/drawing/2014/main" id="{00000000-0008-0000-0400-00004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8" name="TextBox 847">
          <a:extLst>
            <a:ext uri="{FF2B5EF4-FFF2-40B4-BE49-F238E27FC236}">
              <a16:creationId xmlns:a16="http://schemas.microsoft.com/office/drawing/2014/main" id="{00000000-0008-0000-0400-00005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49" name="TextBox 848">
          <a:extLst>
            <a:ext uri="{FF2B5EF4-FFF2-40B4-BE49-F238E27FC236}">
              <a16:creationId xmlns:a16="http://schemas.microsoft.com/office/drawing/2014/main" id="{00000000-0008-0000-0400-00005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0" name="TextBox 849">
          <a:extLst>
            <a:ext uri="{FF2B5EF4-FFF2-40B4-BE49-F238E27FC236}">
              <a16:creationId xmlns:a16="http://schemas.microsoft.com/office/drawing/2014/main" id="{00000000-0008-0000-0400-00005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1" name="TextBox 850">
          <a:extLst>
            <a:ext uri="{FF2B5EF4-FFF2-40B4-BE49-F238E27FC236}">
              <a16:creationId xmlns:a16="http://schemas.microsoft.com/office/drawing/2014/main" id="{00000000-0008-0000-0400-00005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2" name="TextBox 851">
          <a:extLst>
            <a:ext uri="{FF2B5EF4-FFF2-40B4-BE49-F238E27FC236}">
              <a16:creationId xmlns:a16="http://schemas.microsoft.com/office/drawing/2014/main" id="{00000000-0008-0000-0400-00005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3" name="TextBox 852">
          <a:extLst>
            <a:ext uri="{FF2B5EF4-FFF2-40B4-BE49-F238E27FC236}">
              <a16:creationId xmlns:a16="http://schemas.microsoft.com/office/drawing/2014/main" id="{00000000-0008-0000-0400-00005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4" name="TextBox 853">
          <a:extLst>
            <a:ext uri="{FF2B5EF4-FFF2-40B4-BE49-F238E27FC236}">
              <a16:creationId xmlns:a16="http://schemas.microsoft.com/office/drawing/2014/main" id="{00000000-0008-0000-0400-00005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5" name="TextBox 854">
          <a:extLst>
            <a:ext uri="{FF2B5EF4-FFF2-40B4-BE49-F238E27FC236}">
              <a16:creationId xmlns:a16="http://schemas.microsoft.com/office/drawing/2014/main" id="{00000000-0008-0000-0400-00005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6" name="TextBox 855">
          <a:extLst>
            <a:ext uri="{FF2B5EF4-FFF2-40B4-BE49-F238E27FC236}">
              <a16:creationId xmlns:a16="http://schemas.microsoft.com/office/drawing/2014/main" id="{00000000-0008-0000-0400-00005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7" name="TextBox 856">
          <a:extLst>
            <a:ext uri="{FF2B5EF4-FFF2-40B4-BE49-F238E27FC236}">
              <a16:creationId xmlns:a16="http://schemas.microsoft.com/office/drawing/2014/main" id="{00000000-0008-0000-0400-00005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8" name="TextBox 857">
          <a:extLst>
            <a:ext uri="{FF2B5EF4-FFF2-40B4-BE49-F238E27FC236}">
              <a16:creationId xmlns:a16="http://schemas.microsoft.com/office/drawing/2014/main" id="{00000000-0008-0000-0400-00005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59" name="TextBox 858">
          <a:extLst>
            <a:ext uri="{FF2B5EF4-FFF2-40B4-BE49-F238E27FC236}">
              <a16:creationId xmlns:a16="http://schemas.microsoft.com/office/drawing/2014/main" id="{00000000-0008-0000-0400-00005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0" name="TextBox 859">
          <a:extLst>
            <a:ext uri="{FF2B5EF4-FFF2-40B4-BE49-F238E27FC236}">
              <a16:creationId xmlns:a16="http://schemas.microsoft.com/office/drawing/2014/main" id="{00000000-0008-0000-0400-00005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1" name="TextBox 860">
          <a:extLst>
            <a:ext uri="{FF2B5EF4-FFF2-40B4-BE49-F238E27FC236}">
              <a16:creationId xmlns:a16="http://schemas.microsoft.com/office/drawing/2014/main" id="{00000000-0008-0000-0400-00005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2" name="TextBox 861">
          <a:extLst>
            <a:ext uri="{FF2B5EF4-FFF2-40B4-BE49-F238E27FC236}">
              <a16:creationId xmlns:a16="http://schemas.microsoft.com/office/drawing/2014/main" id="{00000000-0008-0000-0400-00005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3" name="TextBox 862">
          <a:extLst>
            <a:ext uri="{FF2B5EF4-FFF2-40B4-BE49-F238E27FC236}">
              <a16:creationId xmlns:a16="http://schemas.microsoft.com/office/drawing/2014/main" id="{00000000-0008-0000-0400-00005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4" name="TextBox 863">
          <a:extLst>
            <a:ext uri="{FF2B5EF4-FFF2-40B4-BE49-F238E27FC236}">
              <a16:creationId xmlns:a16="http://schemas.microsoft.com/office/drawing/2014/main" id="{00000000-0008-0000-0400-00006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5" name="TextBox 864">
          <a:extLst>
            <a:ext uri="{FF2B5EF4-FFF2-40B4-BE49-F238E27FC236}">
              <a16:creationId xmlns:a16="http://schemas.microsoft.com/office/drawing/2014/main" id="{00000000-0008-0000-0400-00006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6" name="TextBox 865">
          <a:extLst>
            <a:ext uri="{FF2B5EF4-FFF2-40B4-BE49-F238E27FC236}">
              <a16:creationId xmlns:a16="http://schemas.microsoft.com/office/drawing/2014/main" id="{00000000-0008-0000-0400-00006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7" name="TextBox 866">
          <a:extLst>
            <a:ext uri="{FF2B5EF4-FFF2-40B4-BE49-F238E27FC236}">
              <a16:creationId xmlns:a16="http://schemas.microsoft.com/office/drawing/2014/main" id="{00000000-0008-0000-0400-00006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8" name="TextBox 867">
          <a:extLst>
            <a:ext uri="{FF2B5EF4-FFF2-40B4-BE49-F238E27FC236}">
              <a16:creationId xmlns:a16="http://schemas.microsoft.com/office/drawing/2014/main" id="{00000000-0008-0000-0400-00006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69" name="TextBox 868">
          <a:extLst>
            <a:ext uri="{FF2B5EF4-FFF2-40B4-BE49-F238E27FC236}">
              <a16:creationId xmlns:a16="http://schemas.microsoft.com/office/drawing/2014/main" id="{00000000-0008-0000-0400-00006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0" name="TextBox 869">
          <a:extLst>
            <a:ext uri="{FF2B5EF4-FFF2-40B4-BE49-F238E27FC236}">
              <a16:creationId xmlns:a16="http://schemas.microsoft.com/office/drawing/2014/main" id="{00000000-0008-0000-0400-00006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1" name="TextBox 870">
          <a:extLst>
            <a:ext uri="{FF2B5EF4-FFF2-40B4-BE49-F238E27FC236}">
              <a16:creationId xmlns:a16="http://schemas.microsoft.com/office/drawing/2014/main" id="{00000000-0008-0000-0400-00006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2" name="TextBox 871">
          <a:extLst>
            <a:ext uri="{FF2B5EF4-FFF2-40B4-BE49-F238E27FC236}">
              <a16:creationId xmlns:a16="http://schemas.microsoft.com/office/drawing/2014/main" id="{00000000-0008-0000-0400-00006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3" name="TextBox 872">
          <a:extLst>
            <a:ext uri="{FF2B5EF4-FFF2-40B4-BE49-F238E27FC236}">
              <a16:creationId xmlns:a16="http://schemas.microsoft.com/office/drawing/2014/main" id="{00000000-0008-0000-0400-00006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4" name="TextBox 873">
          <a:extLst>
            <a:ext uri="{FF2B5EF4-FFF2-40B4-BE49-F238E27FC236}">
              <a16:creationId xmlns:a16="http://schemas.microsoft.com/office/drawing/2014/main" id="{00000000-0008-0000-0400-00006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5" name="TextBox 874">
          <a:extLst>
            <a:ext uri="{FF2B5EF4-FFF2-40B4-BE49-F238E27FC236}">
              <a16:creationId xmlns:a16="http://schemas.microsoft.com/office/drawing/2014/main" id="{00000000-0008-0000-0400-00006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6" name="TextBox 875">
          <a:extLst>
            <a:ext uri="{FF2B5EF4-FFF2-40B4-BE49-F238E27FC236}">
              <a16:creationId xmlns:a16="http://schemas.microsoft.com/office/drawing/2014/main" id="{00000000-0008-0000-0400-00006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7" name="TextBox 876">
          <a:extLst>
            <a:ext uri="{FF2B5EF4-FFF2-40B4-BE49-F238E27FC236}">
              <a16:creationId xmlns:a16="http://schemas.microsoft.com/office/drawing/2014/main" id="{00000000-0008-0000-0400-00006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8" name="TextBox 877">
          <a:extLst>
            <a:ext uri="{FF2B5EF4-FFF2-40B4-BE49-F238E27FC236}">
              <a16:creationId xmlns:a16="http://schemas.microsoft.com/office/drawing/2014/main" id="{00000000-0008-0000-0400-00006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79" name="TextBox 878">
          <a:extLst>
            <a:ext uri="{FF2B5EF4-FFF2-40B4-BE49-F238E27FC236}">
              <a16:creationId xmlns:a16="http://schemas.microsoft.com/office/drawing/2014/main" id="{00000000-0008-0000-0400-00006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0" name="TextBox 879">
          <a:extLst>
            <a:ext uri="{FF2B5EF4-FFF2-40B4-BE49-F238E27FC236}">
              <a16:creationId xmlns:a16="http://schemas.microsoft.com/office/drawing/2014/main" id="{00000000-0008-0000-0400-00007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1" name="TextBox 880">
          <a:extLst>
            <a:ext uri="{FF2B5EF4-FFF2-40B4-BE49-F238E27FC236}">
              <a16:creationId xmlns:a16="http://schemas.microsoft.com/office/drawing/2014/main" id="{00000000-0008-0000-0400-00007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2" name="TextBox 881">
          <a:extLst>
            <a:ext uri="{FF2B5EF4-FFF2-40B4-BE49-F238E27FC236}">
              <a16:creationId xmlns:a16="http://schemas.microsoft.com/office/drawing/2014/main" id="{00000000-0008-0000-0400-00007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3" name="TextBox 882">
          <a:extLst>
            <a:ext uri="{FF2B5EF4-FFF2-40B4-BE49-F238E27FC236}">
              <a16:creationId xmlns:a16="http://schemas.microsoft.com/office/drawing/2014/main" id="{00000000-0008-0000-0400-00007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4" name="TextBox 883">
          <a:extLst>
            <a:ext uri="{FF2B5EF4-FFF2-40B4-BE49-F238E27FC236}">
              <a16:creationId xmlns:a16="http://schemas.microsoft.com/office/drawing/2014/main" id="{00000000-0008-0000-0400-00007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5" name="TextBox 884">
          <a:extLst>
            <a:ext uri="{FF2B5EF4-FFF2-40B4-BE49-F238E27FC236}">
              <a16:creationId xmlns:a16="http://schemas.microsoft.com/office/drawing/2014/main" id="{00000000-0008-0000-0400-00007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6" name="TextBox 885">
          <a:extLst>
            <a:ext uri="{FF2B5EF4-FFF2-40B4-BE49-F238E27FC236}">
              <a16:creationId xmlns:a16="http://schemas.microsoft.com/office/drawing/2014/main" id="{00000000-0008-0000-0400-00007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7" name="TextBox 886">
          <a:extLst>
            <a:ext uri="{FF2B5EF4-FFF2-40B4-BE49-F238E27FC236}">
              <a16:creationId xmlns:a16="http://schemas.microsoft.com/office/drawing/2014/main" id="{00000000-0008-0000-0400-00007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8" name="TextBox 887">
          <a:extLst>
            <a:ext uri="{FF2B5EF4-FFF2-40B4-BE49-F238E27FC236}">
              <a16:creationId xmlns:a16="http://schemas.microsoft.com/office/drawing/2014/main" id="{00000000-0008-0000-0400-00007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89" name="TextBox 888">
          <a:extLst>
            <a:ext uri="{FF2B5EF4-FFF2-40B4-BE49-F238E27FC236}">
              <a16:creationId xmlns:a16="http://schemas.microsoft.com/office/drawing/2014/main" id="{00000000-0008-0000-0400-00007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0" name="TextBox 889">
          <a:extLst>
            <a:ext uri="{FF2B5EF4-FFF2-40B4-BE49-F238E27FC236}">
              <a16:creationId xmlns:a16="http://schemas.microsoft.com/office/drawing/2014/main" id="{00000000-0008-0000-0400-00007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1" name="TextBox 890">
          <a:extLst>
            <a:ext uri="{FF2B5EF4-FFF2-40B4-BE49-F238E27FC236}">
              <a16:creationId xmlns:a16="http://schemas.microsoft.com/office/drawing/2014/main" id="{00000000-0008-0000-0400-00007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2" name="TextBox 891">
          <a:extLst>
            <a:ext uri="{FF2B5EF4-FFF2-40B4-BE49-F238E27FC236}">
              <a16:creationId xmlns:a16="http://schemas.microsoft.com/office/drawing/2014/main" id="{00000000-0008-0000-0400-00007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3" name="TextBox 892">
          <a:extLst>
            <a:ext uri="{FF2B5EF4-FFF2-40B4-BE49-F238E27FC236}">
              <a16:creationId xmlns:a16="http://schemas.microsoft.com/office/drawing/2014/main" id="{00000000-0008-0000-0400-00007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4" name="TextBox 893">
          <a:extLst>
            <a:ext uri="{FF2B5EF4-FFF2-40B4-BE49-F238E27FC236}">
              <a16:creationId xmlns:a16="http://schemas.microsoft.com/office/drawing/2014/main" id="{00000000-0008-0000-0400-00007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5" name="TextBox 894">
          <a:extLst>
            <a:ext uri="{FF2B5EF4-FFF2-40B4-BE49-F238E27FC236}">
              <a16:creationId xmlns:a16="http://schemas.microsoft.com/office/drawing/2014/main" id="{00000000-0008-0000-0400-00007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6" name="TextBox 895">
          <a:extLst>
            <a:ext uri="{FF2B5EF4-FFF2-40B4-BE49-F238E27FC236}">
              <a16:creationId xmlns:a16="http://schemas.microsoft.com/office/drawing/2014/main" id="{00000000-0008-0000-0400-00008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7" name="TextBox 896">
          <a:extLst>
            <a:ext uri="{FF2B5EF4-FFF2-40B4-BE49-F238E27FC236}">
              <a16:creationId xmlns:a16="http://schemas.microsoft.com/office/drawing/2014/main" id="{00000000-0008-0000-0400-00008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8" name="TextBox 897">
          <a:extLst>
            <a:ext uri="{FF2B5EF4-FFF2-40B4-BE49-F238E27FC236}">
              <a16:creationId xmlns:a16="http://schemas.microsoft.com/office/drawing/2014/main" id="{00000000-0008-0000-0400-00008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899" name="TextBox 898">
          <a:extLst>
            <a:ext uri="{FF2B5EF4-FFF2-40B4-BE49-F238E27FC236}">
              <a16:creationId xmlns:a16="http://schemas.microsoft.com/office/drawing/2014/main" id="{00000000-0008-0000-0400-00008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0" name="TextBox 899">
          <a:extLst>
            <a:ext uri="{FF2B5EF4-FFF2-40B4-BE49-F238E27FC236}">
              <a16:creationId xmlns:a16="http://schemas.microsoft.com/office/drawing/2014/main" id="{00000000-0008-0000-0400-00008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1" name="TextBox 900">
          <a:extLst>
            <a:ext uri="{FF2B5EF4-FFF2-40B4-BE49-F238E27FC236}">
              <a16:creationId xmlns:a16="http://schemas.microsoft.com/office/drawing/2014/main" id="{00000000-0008-0000-0400-00008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2" name="TextBox 901">
          <a:extLst>
            <a:ext uri="{FF2B5EF4-FFF2-40B4-BE49-F238E27FC236}">
              <a16:creationId xmlns:a16="http://schemas.microsoft.com/office/drawing/2014/main" id="{00000000-0008-0000-0400-00008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3" name="TextBox 902">
          <a:extLst>
            <a:ext uri="{FF2B5EF4-FFF2-40B4-BE49-F238E27FC236}">
              <a16:creationId xmlns:a16="http://schemas.microsoft.com/office/drawing/2014/main" id="{00000000-0008-0000-0400-00008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4" name="TextBox 903">
          <a:extLst>
            <a:ext uri="{FF2B5EF4-FFF2-40B4-BE49-F238E27FC236}">
              <a16:creationId xmlns:a16="http://schemas.microsoft.com/office/drawing/2014/main" id="{00000000-0008-0000-0400-00008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5" name="TextBox 904">
          <a:extLst>
            <a:ext uri="{FF2B5EF4-FFF2-40B4-BE49-F238E27FC236}">
              <a16:creationId xmlns:a16="http://schemas.microsoft.com/office/drawing/2014/main" id="{00000000-0008-0000-0400-00008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6" name="TextBox 905">
          <a:extLst>
            <a:ext uri="{FF2B5EF4-FFF2-40B4-BE49-F238E27FC236}">
              <a16:creationId xmlns:a16="http://schemas.microsoft.com/office/drawing/2014/main" id="{00000000-0008-0000-0400-00008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7" name="TextBox 906">
          <a:extLst>
            <a:ext uri="{FF2B5EF4-FFF2-40B4-BE49-F238E27FC236}">
              <a16:creationId xmlns:a16="http://schemas.microsoft.com/office/drawing/2014/main" id="{00000000-0008-0000-0400-00008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8" name="TextBox 907">
          <a:extLst>
            <a:ext uri="{FF2B5EF4-FFF2-40B4-BE49-F238E27FC236}">
              <a16:creationId xmlns:a16="http://schemas.microsoft.com/office/drawing/2014/main" id="{00000000-0008-0000-0400-00008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09" name="TextBox 908">
          <a:extLst>
            <a:ext uri="{FF2B5EF4-FFF2-40B4-BE49-F238E27FC236}">
              <a16:creationId xmlns:a16="http://schemas.microsoft.com/office/drawing/2014/main" id="{00000000-0008-0000-0400-00008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0" name="TextBox 909">
          <a:extLst>
            <a:ext uri="{FF2B5EF4-FFF2-40B4-BE49-F238E27FC236}">
              <a16:creationId xmlns:a16="http://schemas.microsoft.com/office/drawing/2014/main" id="{00000000-0008-0000-0400-00008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1" name="TextBox 910">
          <a:extLst>
            <a:ext uri="{FF2B5EF4-FFF2-40B4-BE49-F238E27FC236}">
              <a16:creationId xmlns:a16="http://schemas.microsoft.com/office/drawing/2014/main" id="{00000000-0008-0000-0400-00008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2" name="TextBox 911">
          <a:extLst>
            <a:ext uri="{FF2B5EF4-FFF2-40B4-BE49-F238E27FC236}">
              <a16:creationId xmlns:a16="http://schemas.microsoft.com/office/drawing/2014/main" id="{00000000-0008-0000-0400-00009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3" name="TextBox 912">
          <a:extLst>
            <a:ext uri="{FF2B5EF4-FFF2-40B4-BE49-F238E27FC236}">
              <a16:creationId xmlns:a16="http://schemas.microsoft.com/office/drawing/2014/main" id="{00000000-0008-0000-0400-00009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4" name="TextBox 913">
          <a:extLst>
            <a:ext uri="{FF2B5EF4-FFF2-40B4-BE49-F238E27FC236}">
              <a16:creationId xmlns:a16="http://schemas.microsoft.com/office/drawing/2014/main" id="{00000000-0008-0000-0400-00009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5" name="TextBox 914">
          <a:extLst>
            <a:ext uri="{FF2B5EF4-FFF2-40B4-BE49-F238E27FC236}">
              <a16:creationId xmlns:a16="http://schemas.microsoft.com/office/drawing/2014/main" id="{00000000-0008-0000-0400-00009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6" name="TextBox 915">
          <a:extLst>
            <a:ext uri="{FF2B5EF4-FFF2-40B4-BE49-F238E27FC236}">
              <a16:creationId xmlns:a16="http://schemas.microsoft.com/office/drawing/2014/main" id="{00000000-0008-0000-0400-00009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7" name="TextBox 916">
          <a:extLst>
            <a:ext uri="{FF2B5EF4-FFF2-40B4-BE49-F238E27FC236}">
              <a16:creationId xmlns:a16="http://schemas.microsoft.com/office/drawing/2014/main" id="{00000000-0008-0000-0400-00009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8" name="TextBox 917">
          <a:extLst>
            <a:ext uri="{FF2B5EF4-FFF2-40B4-BE49-F238E27FC236}">
              <a16:creationId xmlns:a16="http://schemas.microsoft.com/office/drawing/2014/main" id="{00000000-0008-0000-0400-00009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19" name="TextBox 918">
          <a:extLst>
            <a:ext uri="{FF2B5EF4-FFF2-40B4-BE49-F238E27FC236}">
              <a16:creationId xmlns:a16="http://schemas.microsoft.com/office/drawing/2014/main" id="{00000000-0008-0000-0400-00009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0" name="TextBox 919">
          <a:extLst>
            <a:ext uri="{FF2B5EF4-FFF2-40B4-BE49-F238E27FC236}">
              <a16:creationId xmlns:a16="http://schemas.microsoft.com/office/drawing/2014/main" id="{00000000-0008-0000-0400-00009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1" name="TextBox 920">
          <a:extLst>
            <a:ext uri="{FF2B5EF4-FFF2-40B4-BE49-F238E27FC236}">
              <a16:creationId xmlns:a16="http://schemas.microsoft.com/office/drawing/2014/main" id="{00000000-0008-0000-0400-00009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2" name="TextBox 921">
          <a:extLst>
            <a:ext uri="{FF2B5EF4-FFF2-40B4-BE49-F238E27FC236}">
              <a16:creationId xmlns:a16="http://schemas.microsoft.com/office/drawing/2014/main" id="{00000000-0008-0000-0400-00009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3" name="TextBox 922">
          <a:extLst>
            <a:ext uri="{FF2B5EF4-FFF2-40B4-BE49-F238E27FC236}">
              <a16:creationId xmlns:a16="http://schemas.microsoft.com/office/drawing/2014/main" id="{00000000-0008-0000-0400-00009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4" name="TextBox 923">
          <a:extLst>
            <a:ext uri="{FF2B5EF4-FFF2-40B4-BE49-F238E27FC236}">
              <a16:creationId xmlns:a16="http://schemas.microsoft.com/office/drawing/2014/main" id="{00000000-0008-0000-0400-00009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5" name="TextBox 924">
          <a:extLst>
            <a:ext uri="{FF2B5EF4-FFF2-40B4-BE49-F238E27FC236}">
              <a16:creationId xmlns:a16="http://schemas.microsoft.com/office/drawing/2014/main" id="{00000000-0008-0000-0400-00009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6" name="TextBox 925">
          <a:extLst>
            <a:ext uri="{FF2B5EF4-FFF2-40B4-BE49-F238E27FC236}">
              <a16:creationId xmlns:a16="http://schemas.microsoft.com/office/drawing/2014/main" id="{00000000-0008-0000-0400-00009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7" name="TextBox 926">
          <a:extLst>
            <a:ext uri="{FF2B5EF4-FFF2-40B4-BE49-F238E27FC236}">
              <a16:creationId xmlns:a16="http://schemas.microsoft.com/office/drawing/2014/main" id="{00000000-0008-0000-0400-00009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8" name="TextBox 927">
          <a:extLst>
            <a:ext uri="{FF2B5EF4-FFF2-40B4-BE49-F238E27FC236}">
              <a16:creationId xmlns:a16="http://schemas.microsoft.com/office/drawing/2014/main" id="{00000000-0008-0000-0400-0000A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29" name="TextBox 928">
          <a:extLst>
            <a:ext uri="{FF2B5EF4-FFF2-40B4-BE49-F238E27FC236}">
              <a16:creationId xmlns:a16="http://schemas.microsoft.com/office/drawing/2014/main" id="{00000000-0008-0000-0400-0000A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0" name="TextBox 929">
          <a:extLst>
            <a:ext uri="{FF2B5EF4-FFF2-40B4-BE49-F238E27FC236}">
              <a16:creationId xmlns:a16="http://schemas.microsoft.com/office/drawing/2014/main" id="{00000000-0008-0000-0400-0000A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1" name="TextBox 930">
          <a:extLst>
            <a:ext uri="{FF2B5EF4-FFF2-40B4-BE49-F238E27FC236}">
              <a16:creationId xmlns:a16="http://schemas.microsoft.com/office/drawing/2014/main" id="{00000000-0008-0000-0400-0000A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2" name="TextBox 931">
          <a:extLst>
            <a:ext uri="{FF2B5EF4-FFF2-40B4-BE49-F238E27FC236}">
              <a16:creationId xmlns:a16="http://schemas.microsoft.com/office/drawing/2014/main" id="{00000000-0008-0000-0400-0000A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3" name="TextBox 932">
          <a:extLst>
            <a:ext uri="{FF2B5EF4-FFF2-40B4-BE49-F238E27FC236}">
              <a16:creationId xmlns:a16="http://schemas.microsoft.com/office/drawing/2014/main" id="{00000000-0008-0000-0400-0000A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4" name="TextBox 933">
          <a:extLst>
            <a:ext uri="{FF2B5EF4-FFF2-40B4-BE49-F238E27FC236}">
              <a16:creationId xmlns:a16="http://schemas.microsoft.com/office/drawing/2014/main" id="{00000000-0008-0000-0400-0000A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5" name="TextBox 934">
          <a:extLst>
            <a:ext uri="{FF2B5EF4-FFF2-40B4-BE49-F238E27FC236}">
              <a16:creationId xmlns:a16="http://schemas.microsoft.com/office/drawing/2014/main" id="{00000000-0008-0000-0400-0000A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6" name="TextBox 935">
          <a:extLst>
            <a:ext uri="{FF2B5EF4-FFF2-40B4-BE49-F238E27FC236}">
              <a16:creationId xmlns:a16="http://schemas.microsoft.com/office/drawing/2014/main" id="{00000000-0008-0000-0400-0000A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7" name="TextBox 936">
          <a:extLst>
            <a:ext uri="{FF2B5EF4-FFF2-40B4-BE49-F238E27FC236}">
              <a16:creationId xmlns:a16="http://schemas.microsoft.com/office/drawing/2014/main" id="{00000000-0008-0000-0400-0000A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8" name="TextBox 937">
          <a:extLst>
            <a:ext uri="{FF2B5EF4-FFF2-40B4-BE49-F238E27FC236}">
              <a16:creationId xmlns:a16="http://schemas.microsoft.com/office/drawing/2014/main" id="{00000000-0008-0000-0400-0000A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39" name="TextBox 938">
          <a:extLst>
            <a:ext uri="{FF2B5EF4-FFF2-40B4-BE49-F238E27FC236}">
              <a16:creationId xmlns:a16="http://schemas.microsoft.com/office/drawing/2014/main" id="{00000000-0008-0000-0400-0000A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0" name="TextBox 939">
          <a:extLst>
            <a:ext uri="{FF2B5EF4-FFF2-40B4-BE49-F238E27FC236}">
              <a16:creationId xmlns:a16="http://schemas.microsoft.com/office/drawing/2014/main" id="{00000000-0008-0000-0400-0000A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1" name="TextBox 940">
          <a:extLst>
            <a:ext uri="{FF2B5EF4-FFF2-40B4-BE49-F238E27FC236}">
              <a16:creationId xmlns:a16="http://schemas.microsoft.com/office/drawing/2014/main" id="{00000000-0008-0000-0400-0000A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2" name="TextBox 941">
          <a:extLst>
            <a:ext uri="{FF2B5EF4-FFF2-40B4-BE49-F238E27FC236}">
              <a16:creationId xmlns:a16="http://schemas.microsoft.com/office/drawing/2014/main" id="{00000000-0008-0000-0400-0000A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3" name="TextBox 942">
          <a:extLst>
            <a:ext uri="{FF2B5EF4-FFF2-40B4-BE49-F238E27FC236}">
              <a16:creationId xmlns:a16="http://schemas.microsoft.com/office/drawing/2014/main" id="{00000000-0008-0000-0400-0000A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4" name="TextBox 943">
          <a:extLst>
            <a:ext uri="{FF2B5EF4-FFF2-40B4-BE49-F238E27FC236}">
              <a16:creationId xmlns:a16="http://schemas.microsoft.com/office/drawing/2014/main" id="{00000000-0008-0000-0400-0000B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5" name="TextBox 944">
          <a:extLst>
            <a:ext uri="{FF2B5EF4-FFF2-40B4-BE49-F238E27FC236}">
              <a16:creationId xmlns:a16="http://schemas.microsoft.com/office/drawing/2014/main" id="{00000000-0008-0000-0400-0000B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6" name="TextBox 945">
          <a:extLst>
            <a:ext uri="{FF2B5EF4-FFF2-40B4-BE49-F238E27FC236}">
              <a16:creationId xmlns:a16="http://schemas.microsoft.com/office/drawing/2014/main" id="{00000000-0008-0000-0400-0000B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7" name="TextBox 946">
          <a:extLst>
            <a:ext uri="{FF2B5EF4-FFF2-40B4-BE49-F238E27FC236}">
              <a16:creationId xmlns:a16="http://schemas.microsoft.com/office/drawing/2014/main" id="{00000000-0008-0000-0400-0000B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8" name="TextBox 947">
          <a:extLst>
            <a:ext uri="{FF2B5EF4-FFF2-40B4-BE49-F238E27FC236}">
              <a16:creationId xmlns:a16="http://schemas.microsoft.com/office/drawing/2014/main" id="{00000000-0008-0000-0400-0000B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49" name="TextBox 948">
          <a:extLst>
            <a:ext uri="{FF2B5EF4-FFF2-40B4-BE49-F238E27FC236}">
              <a16:creationId xmlns:a16="http://schemas.microsoft.com/office/drawing/2014/main" id="{00000000-0008-0000-0400-0000B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0" name="TextBox 949">
          <a:extLst>
            <a:ext uri="{FF2B5EF4-FFF2-40B4-BE49-F238E27FC236}">
              <a16:creationId xmlns:a16="http://schemas.microsoft.com/office/drawing/2014/main" id="{00000000-0008-0000-0400-0000B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1" name="TextBox 950">
          <a:extLst>
            <a:ext uri="{FF2B5EF4-FFF2-40B4-BE49-F238E27FC236}">
              <a16:creationId xmlns:a16="http://schemas.microsoft.com/office/drawing/2014/main" id="{00000000-0008-0000-0400-0000B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2" name="TextBox 951">
          <a:extLst>
            <a:ext uri="{FF2B5EF4-FFF2-40B4-BE49-F238E27FC236}">
              <a16:creationId xmlns:a16="http://schemas.microsoft.com/office/drawing/2014/main" id="{00000000-0008-0000-0400-0000B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3" name="TextBox 952">
          <a:extLst>
            <a:ext uri="{FF2B5EF4-FFF2-40B4-BE49-F238E27FC236}">
              <a16:creationId xmlns:a16="http://schemas.microsoft.com/office/drawing/2014/main" id="{00000000-0008-0000-0400-0000B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4" name="TextBox 953">
          <a:extLst>
            <a:ext uri="{FF2B5EF4-FFF2-40B4-BE49-F238E27FC236}">
              <a16:creationId xmlns:a16="http://schemas.microsoft.com/office/drawing/2014/main" id="{00000000-0008-0000-0400-0000B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5" name="TextBox 954">
          <a:extLst>
            <a:ext uri="{FF2B5EF4-FFF2-40B4-BE49-F238E27FC236}">
              <a16:creationId xmlns:a16="http://schemas.microsoft.com/office/drawing/2014/main" id="{00000000-0008-0000-0400-0000B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6" name="TextBox 955">
          <a:extLst>
            <a:ext uri="{FF2B5EF4-FFF2-40B4-BE49-F238E27FC236}">
              <a16:creationId xmlns:a16="http://schemas.microsoft.com/office/drawing/2014/main" id="{00000000-0008-0000-0400-0000B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7" name="TextBox 956">
          <a:extLst>
            <a:ext uri="{FF2B5EF4-FFF2-40B4-BE49-F238E27FC236}">
              <a16:creationId xmlns:a16="http://schemas.microsoft.com/office/drawing/2014/main" id="{00000000-0008-0000-0400-0000B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8" name="TextBox 957">
          <a:extLst>
            <a:ext uri="{FF2B5EF4-FFF2-40B4-BE49-F238E27FC236}">
              <a16:creationId xmlns:a16="http://schemas.microsoft.com/office/drawing/2014/main" id="{00000000-0008-0000-0400-0000B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59" name="TextBox 958">
          <a:extLst>
            <a:ext uri="{FF2B5EF4-FFF2-40B4-BE49-F238E27FC236}">
              <a16:creationId xmlns:a16="http://schemas.microsoft.com/office/drawing/2014/main" id="{00000000-0008-0000-0400-0000B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0" name="TextBox 959">
          <a:extLst>
            <a:ext uri="{FF2B5EF4-FFF2-40B4-BE49-F238E27FC236}">
              <a16:creationId xmlns:a16="http://schemas.microsoft.com/office/drawing/2014/main" id="{00000000-0008-0000-0400-0000C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1" name="TextBox 960">
          <a:extLst>
            <a:ext uri="{FF2B5EF4-FFF2-40B4-BE49-F238E27FC236}">
              <a16:creationId xmlns:a16="http://schemas.microsoft.com/office/drawing/2014/main" id="{00000000-0008-0000-0400-0000C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2" name="TextBox 961">
          <a:extLst>
            <a:ext uri="{FF2B5EF4-FFF2-40B4-BE49-F238E27FC236}">
              <a16:creationId xmlns:a16="http://schemas.microsoft.com/office/drawing/2014/main" id="{00000000-0008-0000-0400-0000C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3" name="TextBox 962">
          <a:extLst>
            <a:ext uri="{FF2B5EF4-FFF2-40B4-BE49-F238E27FC236}">
              <a16:creationId xmlns:a16="http://schemas.microsoft.com/office/drawing/2014/main" id="{00000000-0008-0000-0400-0000C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4" name="TextBox 963">
          <a:extLst>
            <a:ext uri="{FF2B5EF4-FFF2-40B4-BE49-F238E27FC236}">
              <a16:creationId xmlns:a16="http://schemas.microsoft.com/office/drawing/2014/main" id="{00000000-0008-0000-0400-0000C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5" name="TextBox 964">
          <a:extLst>
            <a:ext uri="{FF2B5EF4-FFF2-40B4-BE49-F238E27FC236}">
              <a16:creationId xmlns:a16="http://schemas.microsoft.com/office/drawing/2014/main" id="{00000000-0008-0000-0400-0000C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6" name="TextBox 965">
          <a:extLst>
            <a:ext uri="{FF2B5EF4-FFF2-40B4-BE49-F238E27FC236}">
              <a16:creationId xmlns:a16="http://schemas.microsoft.com/office/drawing/2014/main" id="{00000000-0008-0000-0400-0000C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7" name="TextBox 966">
          <a:extLst>
            <a:ext uri="{FF2B5EF4-FFF2-40B4-BE49-F238E27FC236}">
              <a16:creationId xmlns:a16="http://schemas.microsoft.com/office/drawing/2014/main" id="{00000000-0008-0000-0400-0000C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8" name="TextBox 967">
          <a:extLst>
            <a:ext uri="{FF2B5EF4-FFF2-40B4-BE49-F238E27FC236}">
              <a16:creationId xmlns:a16="http://schemas.microsoft.com/office/drawing/2014/main" id="{00000000-0008-0000-0400-0000C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69" name="TextBox 968">
          <a:extLst>
            <a:ext uri="{FF2B5EF4-FFF2-40B4-BE49-F238E27FC236}">
              <a16:creationId xmlns:a16="http://schemas.microsoft.com/office/drawing/2014/main" id="{00000000-0008-0000-0400-0000C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0" name="TextBox 969">
          <a:extLst>
            <a:ext uri="{FF2B5EF4-FFF2-40B4-BE49-F238E27FC236}">
              <a16:creationId xmlns:a16="http://schemas.microsoft.com/office/drawing/2014/main" id="{00000000-0008-0000-0400-0000C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1" name="TextBox 970">
          <a:extLst>
            <a:ext uri="{FF2B5EF4-FFF2-40B4-BE49-F238E27FC236}">
              <a16:creationId xmlns:a16="http://schemas.microsoft.com/office/drawing/2014/main" id="{00000000-0008-0000-0400-0000C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2" name="TextBox 971">
          <a:extLst>
            <a:ext uri="{FF2B5EF4-FFF2-40B4-BE49-F238E27FC236}">
              <a16:creationId xmlns:a16="http://schemas.microsoft.com/office/drawing/2014/main" id="{00000000-0008-0000-0400-0000C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3" name="TextBox 972">
          <a:extLst>
            <a:ext uri="{FF2B5EF4-FFF2-40B4-BE49-F238E27FC236}">
              <a16:creationId xmlns:a16="http://schemas.microsoft.com/office/drawing/2014/main" id="{00000000-0008-0000-0400-0000C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4" name="TextBox 973">
          <a:extLst>
            <a:ext uri="{FF2B5EF4-FFF2-40B4-BE49-F238E27FC236}">
              <a16:creationId xmlns:a16="http://schemas.microsoft.com/office/drawing/2014/main" id="{00000000-0008-0000-0400-0000C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5" name="TextBox 974">
          <a:extLst>
            <a:ext uri="{FF2B5EF4-FFF2-40B4-BE49-F238E27FC236}">
              <a16:creationId xmlns:a16="http://schemas.microsoft.com/office/drawing/2014/main" id="{00000000-0008-0000-0400-0000C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6" name="TextBox 975">
          <a:extLst>
            <a:ext uri="{FF2B5EF4-FFF2-40B4-BE49-F238E27FC236}">
              <a16:creationId xmlns:a16="http://schemas.microsoft.com/office/drawing/2014/main" id="{00000000-0008-0000-0400-0000D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7" name="TextBox 976">
          <a:extLst>
            <a:ext uri="{FF2B5EF4-FFF2-40B4-BE49-F238E27FC236}">
              <a16:creationId xmlns:a16="http://schemas.microsoft.com/office/drawing/2014/main" id="{00000000-0008-0000-0400-0000D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8" name="TextBox 977">
          <a:extLst>
            <a:ext uri="{FF2B5EF4-FFF2-40B4-BE49-F238E27FC236}">
              <a16:creationId xmlns:a16="http://schemas.microsoft.com/office/drawing/2014/main" id="{00000000-0008-0000-0400-0000D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79" name="TextBox 978">
          <a:extLst>
            <a:ext uri="{FF2B5EF4-FFF2-40B4-BE49-F238E27FC236}">
              <a16:creationId xmlns:a16="http://schemas.microsoft.com/office/drawing/2014/main" id="{00000000-0008-0000-0400-0000D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0" name="TextBox 979">
          <a:extLst>
            <a:ext uri="{FF2B5EF4-FFF2-40B4-BE49-F238E27FC236}">
              <a16:creationId xmlns:a16="http://schemas.microsoft.com/office/drawing/2014/main" id="{00000000-0008-0000-0400-0000D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1" name="TextBox 980">
          <a:extLst>
            <a:ext uri="{FF2B5EF4-FFF2-40B4-BE49-F238E27FC236}">
              <a16:creationId xmlns:a16="http://schemas.microsoft.com/office/drawing/2014/main" id="{00000000-0008-0000-0400-0000D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2" name="TextBox 981">
          <a:extLst>
            <a:ext uri="{FF2B5EF4-FFF2-40B4-BE49-F238E27FC236}">
              <a16:creationId xmlns:a16="http://schemas.microsoft.com/office/drawing/2014/main" id="{00000000-0008-0000-0400-0000D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3" name="TextBox 982">
          <a:extLst>
            <a:ext uri="{FF2B5EF4-FFF2-40B4-BE49-F238E27FC236}">
              <a16:creationId xmlns:a16="http://schemas.microsoft.com/office/drawing/2014/main" id="{00000000-0008-0000-0400-0000D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4" name="TextBox 983">
          <a:extLst>
            <a:ext uri="{FF2B5EF4-FFF2-40B4-BE49-F238E27FC236}">
              <a16:creationId xmlns:a16="http://schemas.microsoft.com/office/drawing/2014/main" id="{00000000-0008-0000-0400-0000D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5" name="TextBox 984">
          <a:extLst>
            <a:ext uri="{FF2B5EF4-FFF2-40B4-BE49-F238E27FC236}">
              <a16:creationId xmlns:a16="http://schemas.microsoft.com/office/drawing/2014/main" id="{00000000-0008-0000-0400-0000D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6" name="TextBox 985">
          <a:extLst>
            <a:ext uri="{FF2B5EF4-FFF2-40B4-BE49-F238E27FC236}">
              <a16:creationId xmlns:a16="http://schemas.microsoft.com/office/drawing/2014/main" id="{00000000-0008-0000-0400-0000D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7" name="TextBox 986">
          <a:extLst>
            <a:ext uri="{FF2B5EF4-FFF2-40B4-BE49-F238E27FC236}">
              <a16:creationId xmlns:a16="http://schemas.microsoft.com/office/drawing/2014/main" id="{00000000-0008-0000-0400-0000D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8" name="TextBox 987">
          <a:extLst>
            <a:ext uri="{FF2B5EF4-FFF2-40B4-BE49-F238E27FC236}">
              <a16:creationId xmlns:a16="http://schemas.microsoft.com/office/drawing/2014/main" id="{00000000-0008-0000-0400-0000D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89" name="TextBox 988">
          <a:extLst>
            <a:ext uri="{FF2B5EF4-FFF2-40B4-BE49-F238E27FC236}">
              <a16:creationId xmlns:a16="http://schemas.microsoft.com/office/drawing/2014/main" id="{00000000-0008-0000-0400-0000D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0" name="TextBox 989">
          <a:extLst>
            <a:ext uri="{FF2B5EF4-FFF2-40B4-BE49-F238E27FC236}">
              <a16:creationId xmlns:a16="http://schemas.microsoft.com/office/drawing/2014/main" id="{00000000-0008-0000-0400-0000D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1" name="TextBox 990">
          <a:extLst>
            <a:ext uri="{FF2B5EF4-FFF2-40B4-BE49-F238E27FC236}">
              <a16:creationId xmlns:a16="http://schemas.microsoft.com/office/drawing/2014/main" id="{00000000-0008-0000-0400-0000D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2" name="TextBox 991">
          <a:extLst>
            <a:ext uri="{FF2B5EF4-FFF2-40B4-BE49-F238E27FC236}">
              <a16:creationId xmlns:a16="http://schemas.microsoft.com/office/drawing/2014/main" id="{00000000-0008-0000-0400-0000E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3" name="TextBox 992">
          <a:extLst>
            <a:ext uri="{FF2B5EF4-FFF2-40B4-BE49-F238E27FC236}">
              <a16:creationId xmlns:a16="http://schemas.microsoft.com/office/drawing/2014/main" id="{00000000-0008-0000-0400-0000E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4" name="TextBox 993">
          <a:extLst>
            <a:ext uri="{FF2B5EF4-FFF2-40B4-BE49-F238E27FC236}">
              <a16:creationId xmlns:a16="http://schemas.microsoft.com/office/drawing/2014/main" id="{00000000-0008-0000-0400-0000E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5" name="TextBox 994">
          <a:extLst>
            <a:ext uri="{FF2B5EF4-FFF2-40B4-BE49-F238E27FC236}">
              <a16:creationId xmlns:a16="http://schemas.microsoft.com/office/drawing/2014/main" id="{00000000-0008-0000-0400-0000E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6" name="TextBox 995">
          <a:extLst>
            <a:ext uri="{FF2B5EF4-FFF2-40B4-BE49-F238E27FC236}">
              <a16:creationId xmlns:a16="http://schemas.microsoft.com/office/drawing/2014/main" id="{00000000-0008-0000-0400-0000E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7" name="TextBox 996">
          <a:extLst>
            <a:ext uri="{FF2B5EF4-FFF2-40B4-BE49-F238E27FC236}">
              <a16:creationId xmlns:a16="http://schemas.microsoft.com/office/drawing/2014/main" id="{00000000-0008-0000-0400-0000E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8" name="TextBox 997">
          <a:extLst>
            <a:ext uri="{FF2B5EF4-FFF2-40B4-BE49-F238E27FC236}">
              <a16:creationId xmlns:a16="http://schemas.microsoft.com/office/drawing/2014/main" id="{00000000-0008-0000-0400-0000E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999" name="TextBox 998">
          <a:extLst>
            <a:ext uri="{FF2B5EF4-FFF2-40B4-BE49-F238E27FC236}">
              <a16:creationId xmlns:a16="http://schemas.microsoft.com/office/drawing/2014/main" id="{00000000-0008-0000-0400-0000E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0" name="TextBox 999">
          <a:extLst>
            <a:ext uri="{FF2B5EF4-FFF2-40B4-BE49-F238E27FC236}">
              <a16:creationId xmlns:a16="http://schemas.microsoft.com/office/drawing/2014/main" id="{00000000-0008-0000-0400-0000E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1" name="TextBox 1000">
          <a:extLst>
            <a:ext uri="{FF2B5EF4-FFF2-40B4-BE49-F238E27FC236}">
              <a16:creationId xmlns:a16="http://schemas.microsoft.com/office/drawing/2014/main" id="{00000000-0008-0000-0400-0000E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2" name="TextBox 1001">
          <a:extLst>
            <a:ext uri="{FF2B5EF4-FFF2-40B4-BE49-F238E27FC236}">
              <a16:creationId xmlns:a16="http://schemas.microsoft.com/office/drawing/2014/main" id="{00000000-0008-0000-0400-0000E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3" name="TextBox 1002">
          <a:extLst>
            <a:ext uri="{FF2B5EF4-FFF2-40B4-BE49-F238E27FC236}">
              <a16:creationId xmlns:a16="http://schemas.microsoft.com/office/drawing/2014/main" id="{00000000-0008-0000-0400-0000E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4" name="TextBox 1003">
          <a:extLst>
            <a:ext uri="{FF2B5EF4-FFF2-40B4-BE49-F238E27FC236}">
              <a16:creationId xmlns:a16="http://schemas.microsoft.com/office/drawing/2014/main" id="{00000000-0008-0000-0400-0000E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5" name="TextBox 1004">
          <a:extLst>
            <a:ext uri="{FF2B5EF4-FFF2-40B4-BE49-F238E27FC236}">
              <a16:creationId xmlns:a16="http://schemas.microsoft.com/office/drawing/2014/main" id="{00000000-0008-0000-0400-0000E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6" name="TextBox 1005">
          <a:extLst>
            <a:ext uri="{FF2B5EF4-FFF2-40B4-BE49-F238E27FC236}">
              <a16:creationId xmlns:a16="http://schemas.microsoft.com/office/drawing/2014/main" id="{00000000-0008-0000-0400-0000E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7" name="TextBox 1006">
          <a:extLst>
            <a:ext uri="{FF2B5EF4-FFF2-40B4-BE49-F238E27FC236}">
              <a16:creationId xmlns:a16="http://schemas.microsoft.com/office/drawing/2014/main" id="{00000000-0008-0000-0400-0000E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8" name="TextBox 1007">
          <a:extLst>
            <a:ext uri="{FF2B5EF4-FFF2-40B4-BE49-F238E27FC236}">
              <a16:creationId xmlns:a16="http://schemas.microsoft.com/office/drawing/2014/main" id="{00000000-0008-0000-0400-0000F0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09" name="TextBox 1008">
          <a:extLst>
            <a:ext uri="{FF2B5EF4-FFF2-40B4-BE49-F238E27FC236}">
              <a16:creationId xmlns:a16="http://schemas.microsoft.com/office/drawing/2014/main" id="{00000000-0008-0000-0400-0000F1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0" name="TextBox 1009">
          <a:extLst>
            <a:ext uri="{FF2B5EF4-FFF2-40B4-BE49-F238E27FC236}">
              <a16:creationId xmlns:a16="http://schemas.microsoft.com/office/drawing/2014/main" id="{00000000-0008-0000-0400-0000F2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1" name="TextBox 1010">
          <a:extLst>
            <a:ext uri="{FF2B5EF4-FFF2-40B4-BE49-F238E27FC236}">
              <a16:creationId xmlns:a16="http://schemas.microsoft.com/office/drawing/2014/main" id="{00000000-0008-0000-0400-0000F3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2" name="TextBox 1011">
          <a:extLst>
            <a:ext uri="{FF2B5EF4-FFF2-40B4-BE49-F238E27FC236}">
              <a16:creationId xmlns:a16="http://schemas.microsoft.com/office/drawing/2014/main" id="{00000000-0008-0000-0400-0000F4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3" name="TextBox 1012">
          <a:extLst>
            <a:ext uri="{FF2B5EF4-FFF2-40B4-BE49-F238E27FC236}">
              <a16:creationId xmlns:a16="http://schemas.microsoft.com/office/drawing/2014/main" id="{00000000-0008-0000-0400-0000F5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4" name="TextBox 1013">
          <a:extLst>
            <a:ext uri="{FF2B5EF4-FFF2-40B4-BE49-F238E27FC236}">
              <a16:creationId xmlns:a16="http://schemas.microsoft.com/office/drawing/2014/main" id="{00000000-0008-0000-0400-0000F6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5" name="TextBox 1014">
          <a:extLst>
            <a:ext uri="{FF2B5EF4-FFF2-40B4-BE49-F238E27FC236}">
              <a16:creationId xmlns:a16="http://schemas.microsoft.com/office/drawing/2014/main" id="{00000000-0008-0000-0400-0000F7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6" name="TextBox 1015">
          <a:extLst>
            <a:ext uri="{FF2B5EF4-FFF2-40B4-BE49-F238E27FC236}">
              <a16:creationId xmlns:a16="http://schemas.microsoft.com/office/drawing/2014/main" id="{00000000-0008-0000-0400-0000F8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7" name="TextBox 1016">
          <a:extLst>
            <a:ext uri="{FF2B5EF4-FFF2-40B4-BE49-F238E27FC236}">
              <a16:creationId xmlns:a16="http://schemas.microsoft.com/office/drawing/2014/main" id="{00000000-0008-0000-0400-0000F9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8" name="TextBox 1017">
          <a:extLst>
            <a:ext uri="{FF2B5EF4-FFF2-40B4-BE49-F238E27FC236}">
              <a16:creationId xmlns:a16="http://schemas.microsoft.com/office/drawing/2014/main" id="{00000000-0008-0000-0400-0000FA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19" name="TextBox 1018">
          <a:extLst>
            <a:ext uri="{FF2B5EF4-FFF2-40B4-BE49-F238E27FC236}">
              <a16:creationId xmlns:a16="http://schemas.microsoft.com/office/drawing/2014/main" id="{00000000-0008-0000-0400-0000FB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0" name="TextBox 1019">
          <a:extLst>
            <a:ext uri="{FF2B5EF4-FFF2-40B4-BE49-F238E27FC236}">
              <a16:creationId xmlns:a16="http://schemas.microsoft.com/office/drawing/2014/main" id="{00000000-0008-0000-0400-0000FC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1" name="TextBox 1020">
          <a:extLst>
            <a:ext uri="{FF2B5EF4-FFF2-40B4-BE49-F238E27FC236}">
              <a16:creationId xmlns:a16="http://schemas.microsoft.com/office/drawing/2014/main" id="{00000000-0008-0000-0400-0000FD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2" name="TextBox 1021">
          <a:extLst>
            <a:ext uri="{FF2B5EF4-FFF2-40B4-BE49-F238E27FC236}">
              <a16:creationId xmlns:a16="http://schemas.microsoft.com/office/drawing/2014/main" id="{00000000-0008-0000-0400-0000FE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3" name="TextBox 1022">
          <a:extLst>
            <a:ext uri="{FF2B5EF4-FFF2-40B4-BE49-F238E27FC236}">
              <a16:creationId xmlns:a16="http://schemas.microsoft.com/office/drawing/2014/main" id="{00000000-0008-0000-0400-0000FF0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4" name="TextBox 1023">
          <a:extLst>
            <a:ext uri="{FF2B5EF4-FFF2-40B4-BE49-F238E27FC236}">
              <a16:creationId xmlns:a16="http://schemas.microsoft.com/office/drawing/2014/main" id="{00000000-0008-0000-0400-00000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5" name="TextBox 1024">
          <a:extLst>
            <a:ext uri="{FF2B5EF4-FFF2-40B4-BE49-F238E27FC236}">
              <a16:creationId xmlns:a16="http://schemas.microsoft.com/office/drawing/2014/main" id="{00000000-0008-0000-0400-00000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6" name="TextBox 1025">
          <a:extLst>
            <a:ext uri="{FF2B5EF4-FFF2-40B4-BE49-F238E27FC236}">
              <a16:creationId xmlns:a16="http://schemas.microsoft.com/office/drawing/2014/main" id="{00000000-0008-0000-0400-00000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7" name="TextBox 1026">
          <a:extLst>
            <a:ext uri="{FF2B5EF4-FFF2-40B4-BE49-F238E27FC236}">
              <a16:creationId xmlns:a16="http://schemas.microsoft.com/office/drawing/2014/main" id="{00000000-0008-0000-0400-00000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8" name="TextBox 1027">
          <a:extLst>
            <a:ext uri="{FF2B5EF4-FFF2-40B4-BE49-F238E27FC236}">
              <a16:creationId xmlns:a16="http://schemas.microsoft.com/office/drawing/2014/main" id="{00000000-0008-0000-0400-00000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29" name="TextBox 1028">
          <a:extLst>
            <a:ext uri="{FF2B5EF4-FFF2-40B4-BE49-F238E27FC236}">
              <a16:creationId xmlns:a16="http://schemas.microsoft.com/office/drawing/2014/main" id="{00000000-0008-0000-0400-00000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0" name="TextBox 1029">
          <a:extLst>
            <a:ext uri="{FF2B5EF4-FFF2-40B4-BE49-F238E27FC236}">
              <a16:creationId xmlns:a16="http://schemas.microsoft.com/office/drawing/2014/main" id="{00000000-0008-0000-0400-00000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1" name="TextBox 1030">
          <a:extLst>
            <a:ext uri="{FF2B5EF4-FFF2-40B4-BE49-F238E27FC236}">
              <a16:creationId xmlns:a16="http://schemas.microsoft.com/office/drawing/2014/main" id="{00000000-0008-0000-0400-00000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2" name="TextBox 1031">
          <a:extLst>
            <a:ext uri="{FF2B5EF4-FFF2-40B4-BE49-F238E27FC236}">
              <a16:creationId xmlns:a16="http://schemas.microsoft.com/office/drawing/2014/main" id="{00000000-0008-0000-0400-00000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3" name="TextBox 1032">
          <a:extLst>
            <a:ext uri="{FF2B5EF4-FFF2-40B4-BE49-F238E27FC236}">
              <a16:creationId xmlns:a16="http://schemas.microsoft.com/office/drawing/2014/main" id="{00000000-0008-0000-0400-00000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4" name="TextBox 1033">
          <a:extLst>
            <a:ext uri="{FF2B5EF4-FFF2-40B4-BE49-F238E27FC236}">
              <a16:creationId xmlns:a16="http://schemas.microsoft.com/office/drawing/2014/main" id="{00000000-0008-0000-0400-00000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5" name="TextBox 1034">
          <a:extLst>
            <a:ext uri="{FF2B5EF4-FFF2-40B4-BE49-F238E27FC236}">
              <a16:creationId xmlns:a16="http://schemas.microsoft.com/office/drawing/2014/main" id="{00000000-0008-0000-0400-00000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6" name="TextBox 1035">
          <a:extLst>
            <a:ext uri="{FF2B5EF4-FFF2-40B4-BE49-F238E27FC236}">
              <a16:creationId xmlns:a16="http://schemas.microsoft.com/office/drawing/2014/main" id="{00000000-0008-0000-0400-00000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7" name="TextBox 1036">
          <a:extLst>
            <a:ext uri="{FF2B5EF4-FFF2-40B4-BE49-F238E27FC236}">
              <a16:creationId xmlns:a16="http://schemas.microsoft.com/office/drawing/2014/main" id="{00000000-0008-0000-0400-00000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8" name="TextBox 1037">
          <a:extLst>
            <a:ext uri="{FF2B5EF4-FFF2-40B4-BE49-F238E27FC236}">
              <a16:creationId xmlns:a16="http://schemas.microsoft.com/office/drawing/2014/main" id="{00000000-0008-0000-0400-00000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39" name="TextBox 1038">
          <a:extLst>
            <a:ext uri="{FF2B5EF4-FFF2-40B4-BE49-F238E27FC236}">
              <a16:creationId xmlns:a16="http://schemas.microsoft.com/office/drawing/2014/main" id="{00000000-0008-0000-0400-00000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0" name="TextBox 1039">
          <a:extLst>
            <a:ext uri="{FF2B5EF4-FFF2-40B4-BE49-F238E27FC236}">
              <a16:creationId xmlns:a16="http://schemas.microsoft.com/office/drawing/2014/main" id="{00000000-0008-0000-0400-00001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1" name="TextBox 1040">
          <a:extLst>
            <a:ext uri="{FF2B5EF4-FFF2-40B4-BE49-F238E27FC236}">
              <a16:creationId xmlns:a16="http://schemas.microsoft.com/office/drawing/2014/main" id="{00000000-0008-0000-0400-00001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2" name="TextBox 1041">
          <a:extLst>
            <a:ext uri="{FF2B5EF4-FFF2-40B4-BE49-F238E27FC236}">
              <a16:creationId xmlns:a16="http://schemas.microsoft.com/office/drawing/2014/main" id="{00000000-0008-0000-0400-00001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3" name="TextBox 1042">
          <a:extLst>
            <a:ext uri="{FF2B5EF4-FFF2-40B4-BE49-F238E27FC236}">
              <a16:creationId xmlns:a16="http://schemas.microsoft.com/office/drawing/2014/main" id="{00000000-0008-0000-0400-00001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4" name="TextBox 1043">
          <a:extLst>
            <a:ext uri="{FF2B5EF4-FFF2-40B4-BE49-F238E27FC236}">
              <a16:creationId xmlns:a16="http://schemas.microsoft.com/office/drawing/2014/main" id="{00000000-0008-0000-0400-00001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5" name="TextBox 1044">
          <a:extLst>
            <a:ext uri="{FF2B5EF4-FFF2-40B4-BE49-F238E27FC236}">
              <a16:creationId xmlns:a16="http://schemas.microsoft.com/office/drawing/2014/main" id="{00000000-0008-0000-0400-00001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6" name="TextBox 1045">
          <a:extLst>
            <a:ext uri="{FF2B5EF4-FFF2-40B4-BE49-F238E27FC236}">
              <a16:creationId xmlns:a16="http://schemas.microsoft.com/office/drawing/2014/main" id="{00000000-0008-0000-0400-00001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7" name="TextBox 1046">
          <a:extLst>
            <a:ext uri="{FF2B5EF4-FFF2-40B4-BE49-F238E27FC236}">
              <a16:creationId xmlns:a16="http://schemas.microsoft.com/office/drawing/2014/main" id="{00000000-0008-0000-0400-00001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8" name="TextBox 1047">
          <a:extLst>
            <a:ext uri="{FF2B5EF4-FFF2-40B4-BE49-F238E27FC236}">
              <a16:creationId xmlns:a16="http://schemas.microsoft.com/office/drawing/2014/main" id="{00000000-0008-0000-0400-00001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49" name="TextBox 1048">
          <a:extLst>
            <a:ext uri="{FF2B5EF4-FFF2-40B4-BE49-F238E27FC236}">
              <a16:creationId xmlns:a16="http://schemas.microsoft.com/office/drawing/2014/main" id="{00000000-0008-0000-0400-00001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0" name="TextBox 1049">
          <a:extLst>
            <a:ext uri="{FF2B5EF4-FFF2-40B4-BE49-F238E27FC236}">
              <a16:creationId xmlns:a16="http://schemas.microsoft.com/office/drawing/2014/main" id="{00000000-0008-0000-0400-00001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1" name="TextBox 1050">
          <a:extLst>
            <a:ext uri="{FF2B5EF4-FFF2-40B4-BE49-F238E27FC236}">
              <a16:creationId xmlns:a16="http://schemas.microsoft.com/office/drawing/2014/main" id="{00000000-0008-0000-0400-00001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2" name="TextBox 1051">
          <a:extLst>
            <a:ext uri="{FF2B5EF4-FFF2-40B4-BE49-F238E27FC236}">
              <a16:creationId xmlns:a16="http://schemas.microsoft.com/office/drawing/2014/main" id="{00000000-0008-0000-0400-00001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3" name="TextBox 1052">
          <a:extLst>
            <a:ext uri="{FF2B5EF4-FFF2-40B4-BE49-F238E27FC236}">
              <a16:creationId xmlns:a16="http://schemas.microsoft.com/office/drawing/2014/main" id="{00000000-0008-0000-0400-00001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4" name="TextBox 1053">
          <a:extLst>
            <a:ext uri="{FF2B5EF4-FFF2-40B4-BE49-F238E27FC236}">
              <a16:creationId xmlns:a16="http://schemas.microsoft.com/office/drawing/2014/main" id="{00000000-0008-0000-0400-00001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5" name="TextBox 1054">
          <a:extLst>
            <a:ext uri="{FF2B5EF4-FFF2-40B4-BE49-F238E27FC236}">
              <a16:creationId xmlns:a16="http://schemas.microsoft.com/office/drawing/2014/main" id="{00000000-0008-0000-0400-00001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6" name="TextBox 1055">
          <a:extLst>
            <a:ext uri="{FF2B5EF4-FFF2-40B4-BE49-F238E27FC236}">
              <a16:creationId xmlns:a16="http://schemas.microsoft.com/office/drawing/2014/main" id="{00000000-0008-0000-0400-00002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7" name="TextBox 1056">
          <a:extLst>
            <a:ext uri="{FF2B5EF4-FFF2-40B4-BE49-F238E27FC236}">
              <a16:creationId xmlns:a16="http://schemas.microsoft.com/office/drawing/2014/main" id="{00000000-0008-0000-0400-00002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8" name="TextBox 1057">
          <a:extLst>
            <a:ext uri="{FF2B5EF4-FFF2-40B4-BE49-F238E27FC236}">
              <a16:creationId xmlns:a16="http://schemas.microsoft.com/office/drawing/2014/main" id="{00000000-0008-0000-0400-00002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59" name="TextBox 1058">
          <a:extLst>
            <a:ext uri="{FF2B5EF4-FFF2-40B4-BE49-F238E27FC236}">
              <a16:creationId xmlns:a16="http://schemas.microsoft.com/office/drawing/2014/main" id="{00000000-0008-0000-0400-00002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0" name="TextBox 1059">
          <a:extLst>
            <a:ext uri="{FF2B5EF4-FFF2-40B4-BE49-F238E27FC236}">
              <a16:creationId xmlns:a16="http://schemas.microsoft.com/office/drawing/2014/main" id="{00000000-0008-0000-0400-00002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1" name="TextBox 1060">
          <a:extLst>
            <a:ext uri="{FF2B5EF4-FFF2-40B4-BE49-F238E27FC236}">
              <a16:creationId xmlns:a16="http://schemas.microsoft.com/office/drawing/2014/main" id="{00000000-0008-0000-0400-00002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2" name="TextBox 1061">
          <a:extLst>
            <a:ext uri="{FF2B5EF4-FFF2-40B4-BE49-F238E27FC236}">
              <a16:creationId xmlns:a16="http://schemas.microsoft.com/office/drawing/2014/main" id="{00000000-0008-0000-0400-00002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3" name="TextBox 1062">
          <a:extLst>
            <a:ext uri="{FF2B5EF4-FFF2-40B4-BE49-F238E27FC236}">
              <a16:creationId xmlns:a16="http://schemas.microsoft.com/office/drawing/2014/main" id="{00000000-0008-0000-0400-00002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4" name="TextBox 1063">
          <a:extLst>
            <a:ext uri="{FF2B5EF4-FFF2-40B4-BE49-F238E27FC236}">
              <a16:creationId xmlns:a16="http://schemas.microsoft.com/office/drawing/2014/main" id="{00000000-0008-0000-0400-00002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5" name="TextBox 1064">
          <a:extLst>
            <a:ext uri="{FF2B5EF4-FFF2-40B4-BE49-F238E27FC236}">
              <a16:creationId xmlns:a16="http://schemas.microsoft.com/office/drawing/2014/main" id="{00000000-0008-0000-0400-00002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6" name="TextBox 1065">
          <a:extLst>
            <a:ext uri="{FF2B5EF4-FFF2-40B4-BE49-F238E27FC236}">
              <a16:creationId xmlns:a16="http://schemas.microsoft.com/office/drawing/2014/main" id="{00000000-0008-0000-0400-00002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7" name="TextBox 1066">
          <a:extLst>
            <a:ext uri="{FF2B5EF4-FFF2-40B4-BE49-F238E27FC236}">
              <a16:creationId xmlns:a16="http://schemas.microsoft.com/office/drawing/2014/main" id="{00000000-0008-0000-0400-00002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8" name="TextBox 1067">
          <a:extLst>
            <a:ext uri="{FF2B5EF4-FFF2-40B4-BE49-F238E27FC236}">
              <a16:creationId xmlns:a16="http://schemas.microsoft.com/office/drawing/2014/main" id="{00000000-0008-0000-0400-00002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69" name="TextBox 1068">
          <a:extLst>
            <a:ext uri="{FF2B5EF4-FFF2-40B4-BE49-F238E27FC236}">
              <a16:creationId xmlns:a16="http://schemas.microsoft.com/office/drawing/2014/main" id="{00000000-0008-0000-0400-00002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0" name="TextBox 1069">
          <a:extLst>
            <a:ext uri="{FF2B5EF4-FFF2-40B4-BE49-F238E27FC236}">
              <a16:creationId xmlns:a16="http://schemas.microsoft.com/office/drawing/2014/main" id="{00000000-0008-0000-0400-00002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1" name="TextBox 1070">
          <a:extLst>
            <a:ext uri="{FF2B5EF4-FFF2-40B4-BE49-F238E27FC236}">
              <a16:creationId xmlns:a16="http://schemas.microsoft.com/office/drawing/2014/main" id="{00000000-0008-0000-0400-00002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2" name="TextBox 1071">
          <a:extLst>
            <a:ext uri="{FF2B5EF4-FFF2-40B4-BE49-F238E27FC236}">
              <a16:creationId xmlns:a16="http://schemas.microsoft.com/office/drawing/2014/main" id="{00000000-0008-0000-0400-00003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3" name="TextBox 1072">
          <a:extLst>
            <a:ext uri="{FF2B5EF4-FFF2-40B4-BE49-F238E27FC236}">
              <a16:creationId xmlns:a16="http://schemas.microsoft.com/office/drawing/2014/main" id="{00000000-0008-0000-0400-00003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4" name="TextBox 1073">
          <a:extLst>
            <a:ext uri="{FF2B5EF4-FFF2-40B4-BE49-F238E27FC236}">
              <a16:creationId xmlns:a16="http://schemas.microsoft.com/office/drawing/2014/main" id="{00000000-0008-0000-0400-00003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5" name="TextBox 1074">
          <a:extLst>
            <a:ext uri="{FF2B5EF4-FFF2-40B4-BE49-F238E27FC236}">
              <a16:creationId xmlns:a16="http://schemas.microsoft.com/office/drawing/2014/main" id="{00000000-0008-0000-0400-00003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6" name="TextBox 1075">
          <a:extLst>
            <a:ext uri="{FF2B5EF4-FFF2-40B4-BE49-F238E27FC236}">
              <a16:creationId xmlns:a16="http://schemas.microsoft.com/office/drawing/2014/main" id="{00000000-0008-0000-0400-00003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7" name="TextBox 1076">
          <a:extLst>
            <a:ext uri="{FF2B5EF4-FFF2-40B4-BE49-F238E27FC236}">
              <a16:creationId xmlns:a16="http://schemas.microsoft.com/office/drawing/2014/main" id="{00000000-0008-0000-0400-00003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8" name="TextBox 1077">
          <a:extLst>
            <a:ext uri="{FF2B5EF4-FFF2-40B4-BE49-F238E27FC236}">
              <a16:creationId xmlns:a16="http://schemas.microsoft.com/office/drawing/2014/main" id="{00000000-0008-0000-0400-00003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79" name="TextBox 1078">
          <a:extLst>
            <a:ext uri="{FF2B5EF4-FFF2-40B4-BE49-F238E27FC236}">
              <a16:creationId xmlns:a16="http://schemas.microsoft.com/office/drawing/2014/main" id="{00000000-0008-0000-0400-00003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0" name="TextBox 1079">
          <a:extLst>
            <a:ext uri="{FF2B5EF4-FFF2-40B4-BE49-F238E27FC236}">
              <a16:creationId xmlns:a16="http://schemas.microsoft.com/office/drawing/2014/main" id="{00000000-0008-0000-0400-00003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1" name="TextBox 1080">
          <a:extLst>
            <a:ext uri="{FF2B5EF4-FFF2-40B4-BE49-F238E27FC236}">
              <a16:creationId xmlns:a16="http://schemas.microsoft.com/office/drawing/2014/main" id="{00000000-0008-0000-0400-00003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2" name="TextBox 1081">
          <a:extLst>
            <a:ext uri="{FF2B5EF4-FFF2-40B4-BE49-F238E27FC236}">
              <a16:creationId xmlns:a16="http://schemas.microsoft.com/office/drawing/2014/main" id="{00000000-0008-0000-0400-00003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3" name="TextBox 1082">
          <a:extLst>
            <a:ext uri="{FF2B5EF4-FFF2-40B4-BE49-F238E27FC236}">
              <a16:creationId xmlns:a16="http://schemas.microsoft.com/office/drawing/2014/main" id="{00000000-0008-0000-0400-00003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4" name="TextBox 1083">
          <a:extLst>
            <a:ext uri="{FF2B5EF4-FFF2-40B4-BE49-F238E27FC236}">
              <a16:creationId xmlns:a16="http://schemas.microsoft.com/office/drawing/2014/main" id="{00000000-0008-0000-0400-00003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5" name="TextBox 1084">
          <a:extLst>
            <a:ext uri="{FF2B5EF4-FFF2-40B4-BE49-F238E27FC236}">
              <a16:creationId xmlns:a16="http://schemas.microsoft.com/office/drawing/2014/main" id="{00000000-0008-0000-0400-00003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6" name="TextBox 1085">
          <a:extLst>
            <a:ext uri="{FF2B5EF4-FFF2-40B4-BE49-F238E27FC236}">
              <a16:creationId xmlns:a16="http://schemas.microsoft.com/office/drawing/2014/main" id="{00000000-0008-0000-0400-00003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7" name="TextBox 1086">
          <a:extLst>
            <a:ext uri="{FF2B5EF4-FFF2-40B4-BE49-F238E27FC236}">
              <a16:creationId xmlns:a16="http://schemas.microsoft.com/office/drawing/2014/main" id="{00000000-0008-0000-0400-00003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8" name="TextBox 1087">
          <a:extLst>
            <a:ext uri="{FF2B5EF4-FFF2-40B4-BE49-F238E27FC236}">
              <a16:creationId xmlns:a16="http://schemas.microsoft.com/office/drawing/2014/main" id="{00000000-0008-0000-0400-00004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89" name="TextBox 1088">
          <a:extLst>
            <a:ext uri="{FF2B5EF4-FFF2-40B4-BE49-F238E27FC236}">
              <a16:creationId xmlns:a16="http://schemas.microsoft.com/office/drawing/2014/main" id="{00000000-0008-0000-0400-00004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0" name="TextBox 1089">
          <a:extLst>
            <a:ext uri="{FF2B5EF4-FFF2-40B4-BE49-F238E27FC236}">
              <a16:creationId xmlns:a16="http://schemas.microsoft.com/office/drawing/2014/main" id="{00000000-0008-0000-0400-00004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1" name="TextBox 1090">
          <a:extLst>
            <a:ext uri="{FF2B5EF4-FFF2-40B4-BE49-F238E27FC236}">
              <a16:creationId xmlns:a16="http://schemas.microsoft.com/office/drawing/2014/main" id="{00000000-0008-0000-0400-00004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2" name="TextBox 1091">
          <a:extLst>
            <a:ext uri="{FF2B5EF4-FFF2-40B4-BE49-F238E27FC236}">
              <a16:creationId xmlns:a16="http://schemas.microsoft.com/office/drawing/2014/main" id="{00000000-0008-0000-0400-00004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3" name="TextBox 1092">
          <a:extLst>
            <a:ext uri="{FF2B5EF4-FFF2-40B4-BE49-F238E27FC236}">
              <a16:creationId xmlns:a16="http://schemas.microsoft.com/office/drawing/2014/main" id="{00000000-0008-0000-0400-00004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4" name="TextBox 1093">
          <a:extLst>
            <a:ext uri="{FF2B5EF4-FFF2-40B4-BE49-F238E27FC236}">
              <a16:creationId xmlns:a16="http://schemas.microsoft.com/office/drawing/2014/main" id="{00000000-0008-0000-0400-00004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5" name="TextBox 1094">
          <a:extLst>
            <a:ext uri="{FF2B5EF4-FFF2-40B4-BE49-F238E27FC236}">
              <a16:creationId xmlns:a16="http://schemas.microsoft.com/office/drawing/2014/main" id="{00000000-0008-0000-0400-00004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6" name="TextBox 1095">
          <a:extLst>
            <a:ext uri="{FF2B5EF4-FFF2-40B4-BE49-F238E27FC236}">
              <a16:creationId xmlns:a16="http://schemas.microsoft.com/office/drawing/2014/main" id="{00000000-0008-0000-0400-00004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7" name="TextBox 1096">
          <a:extLst>
            <a:ext uri="{FF2B5EF4-FFF2-40B4-BE49-F238E27FC236}">
              <a16:creationId xmlns:a16="http://schemas.microsoft.com/office/drawing/2014/main" id="{00000000-0008-0000-0400-00004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8" name="TextBox 1097">
          <a:extLst>
            <a:ext uri="{FF2B5EF4-FFF2-40B4-BE49-F238E27FC236}">
              <a16:creationId xmlns:a16="http://schemas.microsoft.com/office/drawing/2014/main" id="{00000000-0008-0000-0400-00004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099" name="TextBox 1098">
          <a:extLst>
            <a:ext uri="{FF2B5EF4-FFF2-40B4-BE49-F238E27FC236}">
              <a16:creationId xmlns:a16="http://schemas.microsoft.com/office/drawing/2014/main" id="{00000000-0008-0000-0400-00004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0" name="TextBox 1099">
          <a:extLst>
            <a:ext uri="{FF2B5EF4-FFF2-40B4-BE49-F238E27FC236}">
              <a16:creationId xmlns:a16="http://schemas.microsoft.com/office/drawing/2014/main" id="{00000000-0008-0000-0400-00004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1" name="TextBox 1100">
          <a:extLst>
            <a:ext uri="{FF2B5EF4-FFF2-40B4-BE49-F238E27FC236}">
              <a16:creationId xmlns:a16="http://schemas.microsoft.com/office/drawing/2014/main" id="{00000000-0008-0000-0400-00004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2" name="TextBox 1101">
          <a:extLst>
            <a:ext uri="{FF2B5EF4-FFF2-40B4-BE49-F238E27FC236}">
              <a16:creationId xmlns:a16="http://schemas.microsoft.com/office/drawing/2014/main" id="{00000000-0008-0000-0400-00004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3" name="TextBox 1102">
          <a:extLst>
            <a:ext uri="{FF2B5EF4-FFF2-40B4-BE49-F238E27FC236}">
              <a16:creationId xmlns:a16="http://schemas.microsoft.com/office/drawing/2014/main" id="{00000000-0008-0000-0400-00004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4" name="TextBox 1103">
          <a:extLst>
            <a:ext uri="{FF2B5EF4-FFF2-40B4-BE49-F238E27FC236}">
              <a16:creationId xmlns:a16="http://schemas.microsoft.com/office/drawing/2014/main" id="{00000000-0008-0000-0400-00005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5" name="TextBox 1104">
          <a:extLst>
            <a:ext uri="{FF2B5EF4-FFF2-40B4-BE49-F238E27FC236}">
              <a16:creationId xmlns:a16="http://schemas.microsoft.com/office/drawing/2014/main" id="{00000000-0008-0000-0400-00005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6" name="TextBox 1105">
          <a:extLst>
            <a:ext uri="{FF2B5EF4-FFF2-40B4-BE49-F238E27FC236}">
              <a16:creationId xmlns:a16="http://schemas.microsoft.com/office/drawing/2014/main" id="{00000000-0008-0000-0400-00005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7" name="TextBox 1106">
          <a:extLst>
            <a:ext uri="{FF2B5EF4-FFF2-40B4-BE49-F238E27FC236}">
              <a16:creationId xmlns:a16="http://schemas.microsoft.com/office/drawing/2014/main" id="{00000000-0008-0000-0400-00005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8" name="TextBox 1107">
          <a:extLst>
            <a:ext uri="{FF2B5EF4-FFF2-40B4-BE49-F238E27FC236}">
              <a16:creationId xmlns:a16="http://schemas.microsoft.com/office/drawing/2014/main" id="{00000000-0008-0000-0400-00005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09" name="TextBox 1108">
          <a:extLst>
            <a:ext uri="{FF2B5EF4-FFF2-40B4-BE49-F238E27FC236}">
              <a16:creationId xmlns:a16="http://schemas.microsoft.com/office/drawing/2014/main" id="{00000000-0008-0000-0400-00005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0" name="TextBox 1109">
          <a:extLst>
            <a:ext uri="{FF2B5EF4-FFF2-40B4-BE49-F238E27FC236}">
              <a16:creationId xmlns:a16="http://schemas.microsoft.com/office/drawing/2014/main" id="{00000000-0008-0000-0400-00005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1" name="TextBox 1110">
          <a:extLst>
            <a:ext uri="{FF2B5EF4-FFF2-40B4-BE49-F238E27FC236}">
              <a16:creationId xmlns:a16="http://schemas.microsoft.com/office/drawing/2014/main" id="{00000000-0008-0000-0400-00005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2" name="TextBox 1111">
          <a:extLst>
            <a:ext uri="{FF2B5EF4-FFF2-40B4-BE49-F238E27FC236}">
              <a16:creationId xmlns:a16="http://schemas.microsoft.com/office/drawing/2014/main" id="{00000000-0008-0000-0400-00005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3" name="TextBox 1112">
          <a:extLst>
            <a:ext uri="{FF2B5EF4-FFF2-40B4-BE49-F238E27FC236}">
              <a16:creationId xmlns:a16="http://schemas.microsoft.com/office/drawing/2014/main" id="{00000000-0008-0000-0400-00005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4" name="TextBox 1113">
          <a:extLst>
            <a:ext uri="{FF2B5EF4-FFF2-40B4-BE49-F238E27FC236}">
              <a16:creationId xmlns:a16="http://schemas.microsoft.com/office/drawing/2014/main" id="{00000000-0008-0000-0400-00005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5" name="TextBox 1114">
          <a:extLst>
            <a:ext uri="{FF2B5EF4-FFF2-40B4-BE49-F238E27FC236}">
              <a16:creationId xmlns:a16="http://schemas.microsoft.com/office/drawing/2014/main" id="{00000000-0008-0000-0400-00005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6" name="TextBox 1115">
          <a:extLst>
            <a:ext uri="{FF2B5EF4-FFF2-40B4-BE49-F238E27FC236}">
              <a16:creationId xmlns:a16="http://schemas.microsoft.com/office/drawing/2014/main" id="{00000000-0008-0000-0400-00005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7" name="TextBox 1116">
          <a:extLst>
            <a:ext uri="{FF2B5EF4-FFF2-40B4-BE49-F238E27FC236}">
              <a16:creationId xmlns:a16="http://schemas.microsoft.com/office/drawing/2014/main" id="{00000000-0008-0000-0400-00005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8" name="TextBox 1117">
          <a:extLst>
            <a:ext uri="{FF2B5EF4-FFF2-40B4-BE49-F238E27FC236}">
              <a16:creationId xmlns:a16="http://schemas.microsoft.com/office/drawing/2014/main" id="{00000000-0008-0000-0400-00005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19" name="TextBox 1118">
          <a:extLst>
            <a:ext uri="{FF2B5EF4-FFF2-40B4-BE49-F238E27FC236}">
              <a16:creationId xmlns:a16="http://schemas.microsoft.com/office/drawing/2014/main" id="{00000000-0008-0000-0400-00005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0" name="TextBox 1119">
          <a:extLst>
            <a:ext uri="{FF2B5EF4-FFF2-40B4-BE49-F238E27FC236}">
              <a16:creationId xmlns:a16="http://schemas.microsoft.com/office/drawing/2014/main" id="{00000000-0008-0000-0400-00006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1" name="TextBox 1120">
          <a:extLst>
            <a:ext uri="{FF2B5EF4-FFF2-40B4-BE49-F238E27FC236}">
              <a16:creationId xmlns:a16="http://schemas.microsoft.com/office/drawing/2014/main" id="{00000000-0008-0000-0400-00006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2" name="TextBox 1121">
          <a:extLst>
            <a:ext uri="{FF2B5EF4-FFF2-40B4-BE49-F238E27FC236}">
              <a16:creationId xmlns:a16="http://schemas.microsoft.com/office/drawing/2014/main" id="{00000000-0008-0000-0400-00006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3" name="TextBox 1122">
          <a:extLst>
            <a:ext uri="{FF2B5EF4-FFF2-40B4-BE49-F238E27FC236}">
              <a16:creationId xmlns:a16="http://schemas.microsoft.com/office/drawing/2014/main" id="{00000000-0008-0000-0400-00006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4" name="TextBox 1123">
          <a:extLst>
            <a:ext uri="{FF2B5EF4-FFF2-40B4-BE49-F238E27FC236}">
              <a16:creationId xmlns:a16="http://schemas.microsoft.com/office/drawing/2014/main" id="{00000000-0008-0000-0400-00006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5" name="TextBox 1124">
          <a:extLst>
            <a:ext uri="{FF2B5EF4-FFF2-40B4-BE49-F238E27FC236}">
              <a16:creationId xmlns:a16="http://schemas.microsoft.com/office/drawing/2014/main" id="{00000000-0008-0000-0400-00006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6" name="TextBox 1125">
          <a:extLst>
            <a:ext uri="{FF2B5EF4-FFF2-40B4-BE49-F238E27FC236}">
              <a16:creationId xmlns:a16="http://schemas.microsoft.com/office/drawing/2014/main" id="{00000000-0008-0000-0400-00006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7" name="TextBox 1126">
          <a:extLst>
            <a:ext uri="{FF2B5EF4-FFF2-40B4-BE49-F238E27FC236}">
              <a16:creationId xmlns:a16="http://schemas.microsoft.com/office/drawing/2014/main" id="{00000000-0008-0000-0400-00006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8" name="TextBox 1127">
          <a:extLst>
            <a:ext uri="{FF2B5EF4-FFF2-40B4-BE49-F238E27FC236}">
              <a16:creationId xmlns:a16="http://schemas.microsoft.com/office/drawing/2014/main" id="{00000000-0008-0000-0400-00006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29" name="TextBox 1128">
          <a:extLst>
            <a:ext uri="{FF2B5EF4-FFF2-40B4-BE49-F238E27FC236}">
              <a16:creationId xmlns:a16="http://schemas.microsoft.com/office/drawing/2014/main" id="{00000000-0008-0000-0400-00006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0" name="TextBox 1129">
          <a:extLst>
            <a:ext uri="{FF2B5EF4-FFF2-40B4-BE49-F238E27FC236}">
              <a16:creationId xmlns:a16="http://schemas.microsoft.com/office/drawing/2014/main" id="{00000000-0008-0000-0400-00006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1" name="TextBox 1130">
          <a:extLst>
            <a:ext uri="{FF2B5EF4-FFF2-40B4-BE49-F238E27FC236}">
              <a16:creationId xmlns:a16="http://schemas.microsoft.com/office/drawing/2014/main" id="{00000000-0008-0000-0400-00006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2" name="TextBox 1131">
          <a:extLst>
            <a:ext uri="{FF2B5EF4-FFF2-40B4-BE49-F238E27FC236}">
              <a16:creationId xmlns:a16="http://schemas.microsoft.com/office/drawing/2014/main" id="{00000000-0008-0000-0400-00006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3" name="TextBox 1132">
          <a:extLst>
            <a:ext uri="{FF2B5EF4-FFF2-40B4-BE49-F238E27FC236}">
              <a16:creationId xmlns:a16="http://schemas.microsoft.com/office/drawing/2014/main" id="{00000000-0008-0000-0400-00006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4" name="TextBox 1133">
          <a:extLst>
            <a:ext uri="{FF2B5EF4-FFF2-40B4-BE49-F238E27FC236}">
              <a16:creationId xmlns:a16="http://schemas.microsoft.com/office/drawing/2014/main" id="{00000000-0008-0000-0400-00006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5" name="TextBox 1134">
          <a:extLst>
            <a:ext uri="{FF2B5EF4-FFF2-40B4-BE49-F238E27FC236}">
              <a16:creationId xmlns:a16="http://schemas.microsoft.com/office/drawing/2014/main" id="{00000000-0008-0000-0400-00006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6" name="TextBox 1135">
          <a:extLst>
            <a:ext uri="{FF2B5EF4-FFF2-40B4-BE49-F238E27FC236}">
              <a16:creationId xmlns:a16="http://schemas.microsoft.com/office/drawing/2014/main" id="{00000000-0008-0000-0400-00007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7" name="TextBox 1136">
          <a:extLst>
            <a:ext uri="{FF2B5EF4-FFF2-40B4-BE49-F238E27FC236}">
              <a16:creationId xmlns:a16="http://schemas.microsoft.com/office/drawing/2014/main" id="{00000000-0008-0000-0400-00007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8" name="TextBox 1137">
          <a:extLst>
            <a:ext uri="{FF2B5EF4-FFF2-40B4-BE49-F238E27FC236}">
              <a16:creationId xmlns:a16="http://schemas.microsoft.com/office/drawing/2014/main" id="{00000000-0008-0000-0400-00007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39" name="TextBox 1138">
          <a:extLst>
            <a:ext uri="{FF2B5EF4-FFF2-40B4-BE49-F238E27FC236}">
              <a16:creationId xmlns:a16="http://schemas.microsoft.com/office/drawing/2014/main" id="{00000000-0008-0000-0400-00007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0" name="TextBox 1139">
          <a:extLst>
            <a:ext uri="{FF2B5EF4-FFF2-40B4-BE49-F238E27FC236}">
              <a16:creationId xmlns:a16="http://schemas.microsoft.com/office/drawing/2014/main" id="{00000000-0008-0000-0400-00007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1" name="TextBox 1140">
          <a:extLst>
            <a:ext uri="{FF2B5EF4-FFF2-40B4-BE49-F238E27FC236}">
              <a16:creationId xmlns:a16="http://schemas.microsoft.com/office/drawing/2014/main" id="{00000000-0008-0000-0400-00007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2" name="TextBox 1141">
          <a:extLst>
            <a:ext uri="{FF2B5EF4-FFF2-40B4-BE49-F238E27FC236}">
              <a16:creationId xmlns:a16="http://schemas.microsoft.com/office/drawing/2014/main" id="{00000000-0008-0000-0400-00007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3" name="TextBox 1142">
          <a:extLst>
            <a:ext uri="{FF2B5EF4-FFF2-40B4-BE49-F238E27FC236}">
              <a16:creationId xmlns:a16="http://schemas.microsoft.com/office/drawing/2014/main" id="{00000000-0008-0000-0400-00007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4" name="TextBox 1143">
          <a:extLst>
            <a:ext uri="{FF2B5EF4-FFF2-40B4-BE49-F238E27FC236}">
              <a16:creationId xmlns:a16="http://schemas.microsoft.com/office/drawing/2014/main" id="{00000000-0008-0000-0400-00007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5" name="TextBox 1144">
          <a:extLst>
            <a:ext uri="{FF2B5EF4-FFF2-40B4-BE49-F238E27FC236}">
              <a16:creationId xmlns:a16="http://schemas.microsoft.com/office/drawing/2014/main" id="{00000000-0008-0000-0400-00007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6" name="TextBox 1145">
          <a:extLst>
            <a:ext uri="{FF2B5EF4-FFF2-40B4-BE49-F238E27FC236}">
              <a16:creationId xmlns:a16="http://schemas.microsoft.com/office/drawing/2014/main" id="{00000000-0008-0000-0400-00007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7" name="TextBox 1146">
          <a:extLst>
            <a:ext uri="{FF2B5EF4-FFF2-40B4-BE49-F238E27FC236}">
              <a16:creationId xmlns:a16="http://schemas.microsoft.com/office/drawing/2014/main" id="{00000000-0008-0000-0400-00007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8" name="TextBox 1147">
          <a:extLst>
            <a:ext uri="{FF2B5EF4-FFF2-40B4-BE49-F238E27FC236}">
              <a16:creationId xmlns:a16="http://schemas.microsoft.com/office/drawing/2014/main" id="{00000000-0008-0000-0400-00007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49" name="TextBox 1148">
          <a:extLst>
            <a:ext uri="{FF2B5EF4-FFF2-40B4-BE49-F238E27FC236}">
              <a16:creationId xmlns:a16="http://schemas.microsoft.com/office/drawing/2014/main" id="{00000000-0008-0000-0400-00007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0" name="TextBox 1149">
          <a:extLst>
            <a:ext uri="{FF2B5EF4-FFF2-40B4-BE49-F238E27FC236}">
              <a16:creationId xmlns:a16="http://schemas.microsoft.com/office/drawing/2014/main" id="{00000000-0008-0000-0400-00007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1" name="TextBox 1150">
          <a:extLst>
            <a:ext uri="{FF2B5EF4-FFF2-40B4-BE49-F238E27FC236}">
              <a16:creationId xmlns:a16="http://schemas.microsoft.com/office/drawing/2014/main" id="{00000000-0008-0000-0400-00007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2" name="TextBox 1151">
          <a:extLst>
            <a:ext uri="{FF2B5EF4-FFF2-40B4-BE49-F238E27FC236}">
              <a16:creationId xmlns:a16="http://schemas.microsoft.com/office/drawing/2014/main" id="{00000000-0008-0000-0400-00008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3" name="TextBox 1152">
          <a:extLst>
            <a:ext uri="{FF2B5EF4-FFF2-40B4-BE49-F238E27FC236}">
              <a16:creationId xmlns:a16="http://schemas.microsoft.com/office/drawing/2014/main" id="{00000000-0008-0000-0400-00008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4" name="TextBox 1153">
          <a:extLst>
            <a:ext uri="{FF2B5EF4-FFF2-40B4-BE49-F238E27FC236}">
              <a16:creationId xmlns:a16="http://schemas.microsoft.com/office/drawing/2014/main" id="{00000000-0008-0000-0400-00008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5" name="TextBox 1154">
          <a:extLst>
            <a:ext uri="{FF2B5EF4-FFF2-40B4-BE49-F238E27FC236}">
              <a16:creationId xmlns:a16="http://schemas.microsoft.com/office/drawing/2014/main" id="{00000000-0008-0000-0400-00008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6" name="TextBox 1155">
          <a:extLst>
            <a:ext uri="{FF2B5EF4-FFF2-40B4-BE49-F238E27FC236}">
              <a16:creationId xmlns:a16="http://schemas.microsoft.com/office/drawing/2014/main" id="{00000000-0008-0000-0400-00008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7" name="TextBox 1156">
          <a:extLst>
            <a:ext uri="{FF2B5EF4-FFF2-40B4-BE49-F238E27FC236}">
              <a16:creationId xmlns:a16="http://schemas.microsoft.com/office/drawing/2014/main" id="{00000000-0008-0000-0400-00008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8" name="TextBox 1157">
          <a:extLst>
            <a:ext uri="{FF2B5EF4-FFF2-40B4-BE49-F238E27FC236}">
              <a16:creationId xmlns:a16="http://schemas.microsoft.com/office/drawing/2014/main" id="{00000000-0008-0000-0400-00008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59" name="TextBox 1158">
          <a:extLst>
            <a:ext uri="{FF2B5EF4-FFF2-40B4-BE49-F238E27FC236}">
              <a16:creationId xmlns:a16="http://schemas.microsoft.com/office/drawing/2014/main" id="{00000000-0008-0000-0400-00008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0" name="TextBox 1159">
          <a:extLst>
            <a:ext uri="{FF2B5EF4-FFF2-40B4-BE49-F238E27FC236}">
              <a16:creationId xmlns:a16="http://schemas.microsoft.com/office/drawing/2014/main" id="{00000000-0008-0000-0400-00008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1" name="TextBox 1160">
          <a:extLst>
            <a:ext uri="{FF2B5EF4-FFF2-40B4-BE49-F238E27FC236}">
              <a16:creationId xmlns:a16="http://schemas.microsoft.com/office/drawing/2014/main" id="{00000000-0008-0000-0400-00008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2" name="TextBox 1161">
          <a:extLst>
            <a:ext uri="{FF2B5EF4-FFF2-40B4-BE49-F238E27FC236}">
              <a16:creationId xmlns:a16="http://schemas.microsoft.com/office/drawing/2014/main" id="{00000000-0008-0000-0400-00008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3" name="TextBox 1162">
          <a:extLst>
            <a:ext uri="{FF2B5EF4-FFF2-40B4-BE49-F238E27FC236}">
              <a16:creationId xmlns:a16="http://schemas.microsoft.com/office/drawing/2014/main" id="{00000000-0008-0000-0400-00008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4" name="TextBox 1163">
          <a:extLst>
            <a:ext uri="{FF2B5EF4-FFF2-40B4-BE49-F238E27FC236}">
              <a16:creationId xmlns:a16="http://schemas.microsoft.com/office/drawing/2014/main" id="{00000000-0008-0000-0400-00008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5" name="TextBox 1164">
          <a:extLst>
            <a:ext uri="{FF2B5EF4-FFF2-40B4-BE49-F238E27FC236}">
              <a16:creationId xmlns:a16="http://schemas.microsoft.com/office/drawing/2014/main" id="{00000000-0008-0000-0400-00008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6" name="TextBox 1165">
          <a:extLst>
            <a:ext uri="{FF2B5EF4-FFF2-40B4-BE49-F238E27FC236}">
              <a16:creationId xmlns:a16="http://schemas.microsoft.com/office/drawing/2014/main" id="{00000000-0008-0000-0400-00008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7" name="TextBox 1166">
          <a:extLst>
            <a:ext uri="{FF2B5EF4-FFF2-40B4-BE49-F238E27FC236}">
              <a16:creationId xmlns:a16="http://schemas.microsoft.com/office/drawing/2014/main" id="{00000000-0008-0000-0400-00008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8" name="TextBox 1167">
          <a:extLst>
            <a:ext uri="{FF2B5EF4-FFF2-40B4-BE49-F238E27FC236}">
              <a16:creationId xmlns:a16="http://schemas.microsoft.com/office/drawing/2014/main" id="{00000000-0008-0000-0400-00009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69" name="TextBox 1168">
          <a:extLst>
            <a:ext uri="{FF2B5EF4-FFF2-40B4-BE49-F238E27FC236}">
              <a16:creationId xmlns:a16="http://schemas.microsoft.com/office/drawing/2014/main" id="{00000000-0008-0000-0400-00009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0" name="TextBox 1169">
          <a:extLst>
            <a:ext uri="{FF2B5EF4-FFF2-40B4-BE49-F238E27FC236}">
              <a16:creationId xmlns:a16="http://schemas.microsoft.com/office/drawing/2014/main" id="{00000000-0008-0000-0400-00009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1" name="TextBox 1170">
          <a:extLst>
            <a:ext uri="{FF2B5EF4-FFF2-40B4-BE49-F238E27FC236}">
              <a16:creationId xmlns:a16="http://schemas.microsoft.com/office/drawing/2014/main" id="{00000000-0008-0000-0400-00009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2" name="TextBox 1171">
          <a:extLst>
            <a:ext uri="{FF2B5EF4-FFF2-40B4-BE49-F238E27FC236}">
              <a16:creationId xmlns:a16="http://schemas.microsoft.com/office/drawing/2014/main" id="{00000000-0008-0000-0400-00009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3" name="TextBox 1172">
          <a:extLst>
            <a:ext uri="{FF2B5EF4-FFF2-40B4-BE49-F238E27FC236}">
              <a16:creationId xmlns:a16="http://schemas.microsoft.com/office/drawing/2014/main" id="{00000000-0008-0000-0400-00009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4" name="TextBox 1173">
          <a:extLst>
            <a:ext uri="{FF2B5EF4-FFF2-40B4-BE49-F238E27FC236}">
              <a16:creationId xmlns:a16="http://schemas.microsoft.com/office/drawing/2014/main" id="{00000000-0008-0000-0400-00009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5" name="TextBox 1174">
          <a:extLst>
            <a:ext uri="{FF2B5EF4-FFF2-40B4-BE49-F238E27FC236}">
              <a16:creationId xmlns:a16="http://schemas.microsoft.com/office/drawing/2014/main" id="{00000000-0008-0000-0400-00009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6" name="TextBox 1175">
          <a:extLst>
            <a:ext uri="{FF2B5EF4-FFF2-40B4-BE49-F238E27FC236}">
              <a16:creationId xmlns:a16="http://schemas.microsoft.com/office/drawing/2014/main" id="{00000000-0008-0000-0400-00009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7" name="TextBox 1176">
          <a:extLst>
            <a:ext uri="{FF2B5EF4-FFF2-40B4-BE49-F238E27FC236}">
              <a16:creationId xmlns:a16="http://schemas.microsoft.com/office/drawing/2014/main" id="{00000000-0008-0000-0400-00009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8" name="TextBox 1177">
          <a:extLst>
            <a:ext uri="{FF2B5EF4-FFF2-40B4-BE49-F238E27FC236}">
              <a16:creationId xmlns:a16="http://schemas.microsoft.com/office/drawing/2014/main" id="{00000000-0008-0000-0400-00009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79" name="TextBox 1178">
          <a:extLst>
            <a:ext uri="{FF2B5EF4-FFF2-40B4-BE49-F238E27FC236}">
              <a16:creationId xmlns:a16="http://schemas.microsoft.com/office/drawing/2014/main" id="{00000000-0008-0000-0400-00009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0" name="TextBox 1179">
          <a:extLst>
            <a:ext uri="{FF2B5EF4-FFF2-40B4-BE49-F238E27FC236}">
              <a16:creationId xmlns:a16="http://schemas.microsoft.com/office/drawing/2014/main" id="{00000000-0008-0000-0400-00009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1" name="TextBox 1180">
          <a:extLst>
            <a:ext uri="{FF2B5EF4-FFF2-40B4-BE49-F238E27FC236}">
              <a16:creationId xmlns:a16="http://schemas.microsoft.com/office/drawing/2014/main" id="{00000000-0008-0000-0400-00009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2" name="TextBox 1181">
          <a:extLst>
            <a:ext uri="{FF2B5EF4-FFF2-40B4-BE49-F238E27FC236}">
              <a16:creationId xmlns:a16="http://schemas.microsoft.com/office/drawing/2014/main" id="{00000000-0008-0000-0400-00009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3" name="TextBox 1182">
          <a:extLst>
            <a:ext uri="{FF2B5EF4-FFF2-40B4-BE49-F238E27FC236}">
              <a16:creationId xmlns:a16="http://schemas.microsoft.com/office/drawing/2014/main" id="{00000000-0008-0000-0400-00009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4" name="TextBox 1183">
          <a:extLst>
            <a:ext uri="{FF2B5EF4-FFF2-40B4-BE49-F238E27FC236}">
              <a16:creationId xmlns:a16="http://schemas.microsoft.com/office/drawing/2014/main" id="{00000000-0008-0000-0400-0000A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5" name="TextBox 1184">
          <a:extLst>
            <a:ext uri="{FF2B5EF4-FFF2-40B4-BE49-F238E27FC236}">
              <a16:creationId xmlns:a16="http://schemas.microsoft.com/office/drawing/2014/main" id="{00000000-0008-0000-0400-0000A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6" name="TextBox 1185">
          <a:extLst>
            <a:ext uri="{FF2B5EF4-FFF2-40B4-BE49-F238E27FC236}">
              <a16:creationId xmlns:a16="http://schemas.microsoft.com/office/drawing/2014/main" id="{00000000-0008-0000-0400-0000A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7" name="TextBox 1186">
          <a:extLst>
            <a:ext uri="{FF2B5EF4-FFF2-40B4-BE49-F238E27FC236}">
              <a16:creationId xmlns:a16="http://schemas.microsoft.com/office/drawing/2014/main" id="{00000000-0008-0000-0400-0000A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8" name="TextBox 1187">
          <a:extLst>
            <a:ext uri="{FF2B5EF4-FFF2-40B4-BE49-F238E27FC236}">
              <a16:creationId xmlns:a16="http://schemas.microsoft.com/office/drawing/2014/main" id="{00000000-0008-0000-0400-0000A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89" name="TextBox 1188">
          <a:extLst>
            <a:ext uri="{FF2B5EF4-FFF2-40B4-BE49-F238E27FC236}">
              <a16:creationId xmlns:a16="http://schemas.microsoft.com/office/drawing/2014/main" id="{00000000-0008-0000-0400-0000A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0" name="TextBox 1189">
          <a:extLst>
            <a:ext uri="{FF2B5EF4-FFF2-40B4-BE49-F238E27FC236}">
              <a16:creationId xmlns:a16="http://schemas.microsoft.com/office/drawing/2014/main" id="{00000000-0008-0000-0400-0000A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1" name="TextBox 1190">
          <a:extLst>
            <a:ext uri="{FF2B5EF4-FFF2-40B4-BE49-F238E27FC236}">
              <a16:creationId xmlns:a16="http://schemas.microsoft.com/office/drawing/2014/main" id="{00000000-0008-0000-0400-0000A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2" name="TextBox 1191">
          <a:extLst>
            <a:ext uri="{FF2B5EF4-FFF2-40B4-BE49-F238E27FC236}">
              <a16:creationId xmlns:a16="http://schemas.microsoft.com/office/drawing/2014/main" id="{00000000-0008-0000-0400-0000A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3" name="TextBox 1192">
          <a:extLst>
            <a:ext uri="{FF2B5EF4-FFF2-40B4-BE49-F238E27FC236}">
              <a16:creationId xmlns:a16="http://schemas.microsoft.com/office/drawing/2014/main" id="{00000000-0008-0000-0400-0000A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4" name="TextBox 1193">
          <a:extLst>
            <a:ext uri="{FF2B5EF4-FFF2-40B4-BE49-F238E27FC236}">
              <a16:creationId xmlns:a16="http://schemas.microsoft.com/office/drawing/2014/main" id="{00000000-0008-0000-0400-0000A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5" name="TextBox 1194">
          <a:extLst>
            <a:ext uri="{FF2B5EF4-FFF2-40B4-BE49-F238E27FC236}">
              <a16:creationId xmlns:a16="http://schemas.microsoft.com/office/drawing/2014/main" id="{00000000-0008-0000-0400-0000A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6" name="TextBox 1195">
          <a:extLst>
            <a:ext uri="{FF2B5EF4-FFF2-40B4-BE49-F238E27FC236}">
              <a16:creationId xmlns:a16="http://schemas.microsoft.com/office/drawing/2014/main" id="{00000000-0008-0000-0400-0000A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7" name="TextBox 1196">
          <a:extLst>
            <a:ext uri="{FF2B5EF4-FFF2-40B4-BE49-F238E27FC236}">
              <a16:creationId xmlns:a16="http://schemas.microsoft.com/office/drawing/2014/main" id="{00000000-0008-0000-0400-0000A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8" name="TextBox 1197">
          <a:extLst>
            <a:ext uri="{FF2B5EF4-FFF2-40B4-BE49-F238E27FC236}">
              <a16:creationId xmlns:a16="http://schemas.microsoft.com/office/drawing/2014/main" id="{00000000-0008-0000-0400-0000A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199" name="TextBox 1198">
          <a:extLst>
            <a:ext uri="{FF2B5EF4-FFF2-40B4-BE49-F238E27FC236}">
              <a16:creationId xmlns:a16="http://schemas.microsoft.com/office/drawing/2014/main" id="{00000000-0008-0000-0400-0000A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0" name="TextBox 1199">
          <a:extLst>
            <a:ext uri="{FF2B5EF4-FFF2-40B4-BE49-F238E27FC236}">
              <a16:creationId xmlns:a16="http://schemas.microsoft.com/office/drawing/2014/main" id="{00000000-0008-0000-0400-0000B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1" name="TextBox 1200">
          <a:extLst>
            <a:ext uri="{FF2B5EF4-FFF2-40B4-BE49-F238E27FC236}">
              <a16:creationId xmlns:a16="http://schemas.microsoft.com/office/drawing/2014/main" id="{00000000-0008-0000-0400-0000B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2" name="TextBox 1201">
          <a:extLst>
            <a:ext uri="{FF2B5EF4-FFF2-40B4-BE49-F238E27FC236}">
              <a16:creationId xmlns:a16="http://schemas.microsoft.com/office/drawing/2014/main" id="{00000000-0008-0000-0400-0000B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3" name="TextBox 1202">
          <a:extLst>
            <a:ext uri="{FF2B5EF4-FFF2-40B4-BE49-F238E27FC236}">
              <a16:creationId xmlns:a16="http://schemas.microsoft.com/office/drawing/2014/main" id="{00000000-0008-0000-0400-0000B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4" name="TextBox 1203">
          <a:extLst>
            <a:ext uri="{FF2B5EF4-FFF2-40B4-BE49-F238E27FC236}">
              <a16:creationId xmlns:a16="http://schemas.microsoft.com/office/drawing/2014/main" id="{00000000-0008-0000-0400-0000B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5" name="TextBox 1204">
          <a:extLst>
            <a:ext uri="{FF2B5EF4-FFF2-40B4-BE49-F238E27FC236}">
              <a16:creationId xmlns:a16="http://schemas.microsoft.com/office/drawing/2014/main" id="{00000000-0008-0000-0400-0000B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6" name="TextBox 1205">
          <a:extLst>
            <a:ext uri="{FF2B5EF4-FFF2-40B4-BE49-F238E27FC236}">
              <a16:creationId xmlns:a16="http://schemas.microsoft.com/office/drawing/2014/main" id="{00000000-0008-0000-0400-0000B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7" name="TextBox 1206">
          <a:extLst>
            <a:ext uri="{FF2B5EF4-FFF2-40B4-BE49-F238E27FC236}">
              <a16:creationId xmlns:a16="http://schemas.microsoft.com/office/drawing/2014/main" id="{00000000-0008-0000-0400-0000B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8" name="TextBox 1207">
          <a:extLst>
            <a:ext uri="{FF2B5EF4-FFF2-40B4-BE49-F238E27FC236}">
              <a16:creationId xmlns:a16="http://schemas.microsoft.com/office/drawing/2014/main" id="{00000000-0008-0000-0400-0000B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09" name="TextBox 1208">
          <a:extLst>
            <a:ext uri="{FF2B5EF4-FFF2-40B4-BE49-F238E27FC236}">
              <a16:creationId xmlns:a16="http://schemas.microsoft.com/office/drawing/2014/main" id="{00000000-0008-0000-0400-0000B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0" name="TextBox 1209">
          <a:extLst>
            <a:ext uri="{FF2B5EF4-FFF2-40B4-BE49-F238E27FC236}">
              <a16:creationId xmlns:a16="http://schemas.microsoft.com/office/drawing/2014/main" id="{00000000-0008-0000-0400-0000B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1" name="TextBox 1210">
          <a:extLst>
            <a:ext uri="{FF2B5EF4-FFF2-40B4-BE49-F238E27FC236}">
              <a16:creationId xmlns:a16="http://schemas.microsoft.com/office/drawing/2014/main" id="{00000000-0008-0000-0400-0000B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2" name="TextBox 1211">
          <a:extLst>
            <a:ext uri="{FF2B5EF4-FFF2-40B4-BE49-F238E27FC236}">
              <a16:creationId xmlns:a16="http://schemas.microsoft.com/office/drawing/2014/main" id="{00000000-0008-0000-0400-0000B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3" name="TextBox 1212">
          <a:extLst>
            <a:ext uri="{FF2B5EF4-FFF2-40B4-BE49-F238E27FC236}">
              <a16:creationId xmlns:a16="http://schemas.microsoft.com/office/drawing/2014/main" id="{00000000-0008-0000-0400-0000B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4" name="TextBox 1213">
          <a:extLst>
            <a:ext uri="{FF2B5EF4-FFF2-40B4-BE49-F238E27FC236}">
              <a16:creationId xmlns:a16="http://schemas.microsoft.com/office/drawing/2014/main" id="{00000000-0008-0000-0400-0000B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5" name="TextBox 1214">
          <a:extLst>
            <a:ext uri="{FF2B5EF4-FFF2-40B4-BE49-F238E27FC236}">
              <a16:creationId xmlns:a16="http://schemas.microsoft.com/office/drawing/2014/main" id="{00000000-0008-0000-0400-0000B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6" name="TextBox 1215">
          <a:extLst>
            <a:ext uri="{FF2B5EF4-FFF2-40B4-BE49-F238E27FC236}">
              <a16:creationId xmlns:a16="http://schemas.microsoft.com/office/drawing/2014/main" id="{00000000-0008-0000-0400-0000C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7" name="TextBox 1216">
          <a:extLst>
            <a:ext uri="{FF2B5EF4-FFF2-40B4-BE49-F238E27FC236}">
              <a16:creationId xmlns:a16="http://schemas.microsoft.com/office/drawing/2014/main" id="{00000000-0008-0000-0400-0000C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8" name="TextBox 1217">
          <a:extLst>
            <a:ext uri="{FF2B5EF4-FFF2-40B4-BE49-F238E27FC236}">
              <a16:creationId xmlns:a16="http://schemas.microsoft.com/office/drawing/2014/main" id="{00000000-0008-0000-0400-0000C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19" name="TextBox 1218">
          <a:extLst>
            <a:ext uri="{FF2B5EF4-FFF2-40B4-BE49-F238E27FC236}">
              <a16:creationId xmlns:a16="http://schemas.microsoft.com/office/drawing/2014/main" id="{00000000-0008-0000-0400-0000C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0" name="TextBox 1219">
          <a:extLst>
            <a:ext uri="{FF2B5EF4-FFF2-40B4-BE49-F238E27FC236}">
              <a16:creationId xmlns:a16="http://schemas.microsoft.com/office/drawing/2014/main" id="{00000000-0008-0000-0400-0000C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1" name="TextBox 1220">
          <a:extLst>
            <a:ext uri="{FF2B5EF4-FFF2-40B4-BE49-F238E27FC236}">
              <a16:creationId xmlns:a16="http://schemas.microsoft.com/office/drawing/2014/main" id="{00000000-0008-0000-0400-0000C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2" name="TextBox 1221">
          <a:extLst>
            <a:ext uri="{FF2B5EF4-FFF2-40B4-BE49-F238E27FC236}">
              <a16:creationId xmlns:a16="http://schemas.microsoft.com/office/drawing/2014/main" id="{00000000-0008-0000-0400-0000C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3" name="TextBox 1222">
          <a:extLst>
            <a:ext uri="{FF2B5EF4-FFF2-40B4-BE49-F238E27FC236}">
              <a16:creationId xmlns:a16="http://schemas.microsoft.com/office/drawing/2014/main" id="{00000000-0008-0000-0400-0000C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4" name="TextBox 1223">
          <a:extLst>
            <a:ext uri="{FF2B5EF4-FFF2-40B4-BE49-F238E27FC236}">
              <a16:creationId xmlns:a16="http://schemas.microsoft.com/office/drawing/2014/main" id="{00000000-0008-0000-0400-0000C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5" name="TextBox 1224">
          <a:extLst>
            <a:ext uri="{FF2B5EF4-FFF2-40B4-BE49-F238E27FC236}">
              <a16:creationId xmlns:a16="http://schemas.microsoft.com/office/drawing/2014/main" id="{00000000-0008-0000-0400-0000C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6" name="TextBox 1225">
          <a:extLst>
            <a:ext uri="{FF2B5EF4-FFF2-40B4-BE49-F238E27FC236}">
              <a16:creationId xmlns:a16="http://schemas.microsoft.com/office/drawing/2014/main" id="{00000000-0008-0000-0400-0000C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7" name="TextBox 1226">
          <a:extLst>
            <a:ext uri="{FF2B5EF4-FFF2-40B4-BE49-F238E27FC236}">
              <a16:creationId xmlns:a16="http://schemas.microsoft.com/office/drawing/2014/main" id="{00000000-0008-0000-0400-0000C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8" name="TextBox 1227">
          <a:extLst>
            <a:ext uri="{FF2B5EF4-FFF2-40B4-BE49-F238E27FC236}">
              <a16:creationId xmlns:a16="http://schemas.microsoft.com/office/drawing/2014/main" id="{00000000-0008-0000-0400-0000C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29" name="TextBox 1228">
          <a:extLst>
            <a:ext uri="{FF2B5EF4-FFF2-40B4-BE49-F238E27FC236}">
              <a16:creationId xmlns:a16="http://schemas.microsoft.com/office/drawing/2014/main" id="{00000000-0008-0000-0400-0000C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0" name="TextBox 1229">
          <a:extLst>
            <a:ext uri="{FF2B5EF4-FFF2-40B4-BE49-F238E27FC236}">
              <a16:creationId xmlns:a16="http://schemas.microsoft.com/office/drawing/2014/main" id="{00000000-0008-0000-0400-0000C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1" name="TextBox 1230">
          <a:extLst>
            <a:ext uri="{FF2B5EF4-FFF2-40B4-BE49-F238E27FC236}">
              <a16:creationId xmlns:a16="http://schemas.microsoft.com/office/drawing/2014/main" id="{00000000-0008-0000-0400-0000C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2" name="TextBox 1231">
          <a:extLst>
            <a:ext uri="{FF2B5EF4-FFF2-40B4-BE49-F238E27FC236}">
              <a16:creationId xmlns:a16="http://schemas.microsoft.com/office/drawing/2014/main" id="{00000000-0008-0000-0400-0000D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3" name="TextBox 1232">
          <a:extLst>
            <a:ext uri="{FF2B5EF4-FFF2-40B4-BE49-F238E27FC236}">
              <a16:creationId xmlns:a16="http://schemas.microsoft.com/office/drawing/2014/main" id="{00000000-0008-0000-0400-0000D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4" name="TextBox 1233">
          <a:extLst>
            <a:ext uri="{FF2B5EF4-FFF2-40B4-BE49-F238E27FC236}">
              <a16:creationId xmlns:a16="http://schemas.microsoft.com/office/drawing/2014/main" id="{00000000-0008-0000-0400-0000D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5" name="TextBox 1234">
          <a:extLst>
            <a:ext uri="{FF2B5EF4-FFF2-40B4-BE49-F238E27FC236}">
              <a16:creationId xmlns:a16="http://schemas.microsoft.com/office/drawing/2014/main" id="{00000000-0008-0000-0400-0000D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6" name="TextBox 1235">
          <a:extLst>
            <a:ext uri="{FF2B5EF4-FFF2-40B4-BE49-F238E27FC236}">
              <a16:creationId xmlns:a16="http://schemas.microsoft.com/office/drawing/2014/main" id="{00000000-0008-0000-0400-0000D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7" name="TextBox 1236">
          <a:extLst>
            <a:ext uri="{FF2B5EF4-FFF2-40B4-BE49-F238E27FC236}">
              <a16:creationId xmlns:a16="http://schemas.microsoft.com/office/drawing/2014/main" id="{00000000-0008-0000-0400-0000D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8" name="TextBox 1237">
          <a:extLst>
            <a:ext uri="{FF2B5EF4-FFF2-40B4-BE49-F238E27FC236}">
              <a16:creationId xmlns:a16="http://schemas.microsoft.com/office/drawing/2014/main" id="{00000000-0008-0000-0400-0000D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39" name="TextBox 1238">
          <a:extLst>
            <a:ext uri="{FF2B5EF4-FFF2-40B4-BE49-F238E27FC236}">
              <a16:creationId xmlns:a16="http://schemas.microsoft.com/office/drawing/2014/main" id="{00000000-0008-0000-0400-0000D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0" name="TextBox 1239">
          <a:extLst>
            <a:ext uri="{FF2B5EF4-FFF2-40B4-BE49-F238E27FC236}">
              <a16:creationId xmlns:a16="http://schemas.microsoft.com/office/drawing/2014/main" id="{00000000-0008-0000-0400-0000D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1" name="TextBox 1240">
          <a:extLst>
            <a:ext uri="{FF2B5EF4-FFF2-40B4-BE49-F238E27FC236}">
              <a16:creationId xmlns:a16="http://schemas.microsoft.com/office/drawing/2014/main" id="{00000000-0008-0000-0400-0000D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2" name="TextBox 1241">
          <a:extLst>
            <a:ext uri="{FF2B5EF4-FFF2-40B4-BE49-F238E27FC236}">
              <a16:creationId xmlns:a16="http://schemas.microsoft.com/office/drawing/2014/main" id="{00000000-0008-0000-0400-0000D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3" name="TextBox 1242">
          <a:extLst>
            <a:ext uri="{FF2B5EF4-FFF2-40B4-BE49-F238E27FC236}">
              <a16:creationId xmlns:a16="http://schemas.microsoft.com/office/drawing/2014/main" id="{00000000-0008-0000-0400-0000D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4" name="TextBox 1243">
          <a:extLst>
            <a:ext uri="{FF2B5EF4-FFF2-40B4-BE49-F238E27FC236}">
              <a16:creationId xmlns:a16="http://schemas.microsoft.com/office/drawing/2014/main" id="{00000000-0008-0000-0400-0000D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5" name="TextBox 1244">
          <a:extLst>
            <a:ext uri="{FF2B5EF4-FFF2-40B4-BE49-F238E27FC236}">
              <a16:creationId xmlns:a16="http://schemas.microsoft.com/office/drawing/2014/main" id="{00000000-0008-0000-0400-0000D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6" name="TextBox 1245">
          <a:extLst>
            <a:ext uri="{FF2B5EF4-FFF2-40B4-BE49-F238E27FC236}">
              <a16:creationId xmlns:a16="http://schemas.microsoft.com/office/drawing/2014/main" id="{00000000-0008-0000-0400-0000D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7" name="TextBox 1246">
          <a:extLst>
            <a:ext uri="{FF2B5EF4-FFF2-40B4-BE49-F238E27FC236}">
              <a16:creationId xmlns:a16="http://schemas.microsoft.com/office/drawing/2014/main" id="{00000000-0008-0000-0400-0000D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8" name="TextBox 1247">
          <a:extLst>
            <a:ext uri="{FF2B5EF4-FFF2-40B4-BE49-F238E27FC236}">
              <a16:creationId xmlns:a16="http://schemas.microsoft.com/office/drawing/2014/main" id="{00000000-0008-0000-0400-0000E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49" name="TextBox 1248">
          <a:extLst>
            <a:ext uri="{FF2B5EF4-FFF2-40B4-BE49-F238E27FC236}">
              <a16:creationId xmlns:a16="http://schemas.microsoft.com/office/drawing/2014/main" id="{00000000-0008-0000-0400-0000E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0" name="TextBox 1249">
          <a:extLst>
            <a:ext uri="{FF2B5EF4-FFF2-40B4-BE49-F238E27FC236}">
              <a16:creationId xmlns:a16="http://schemas.microsoft.com/office/drawing/2014/main" id="{00000000-0008-0000-0400-0000E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1" name="TextBox 1250">
          <a:extLst>
            <a:ext uri="{FF2B5EF4-FFF2-40B4-BE49-F238E27FC236}">
              <a16:creationId xmlns:a16="http://schemas.microsoft.com/office/drawing/2014/main" id="{00000000-0008-0000-0400-0000E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2" name="TextBox 1251">
          <a:extLst>
            <a:ext uri="{FF2B5EF4-FFF2-40B4-BE49-F238E27FC236}">
              <a16:creationId xmlns:a16="http://schemas.microsoft.com/office/drawing/2014/main" id="{00000000-0008-0000-0400-0000E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3" name="TextBox 1252">
          <a:extLst>
            <a:ext uri="{FF2B5EF4-FFF2-40B4-BE49-F238E27FC236}">
              <a16:creationId xmlns:a16="http://schemas.microsoft.com/office/drawing/2014/main" id="{00000000-0008-0000-0400-0000E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4" name="TextBox 1253">
          <a:extLst>
            <a:ext uri="{FF2B5EF4-FFF2-40B4-BE49-F238E27FC236}">
              <a16:creationId xmlns:a16="http://schemas.microsoft.com/office/drawing/2014/main" id="{00000000-0008-0000-0400-0000E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5" name="TextBox 1254">
          <a:extLst>
            <a:ext uri="{FF2B5EF4-FFF2-40B4-BE49-F238E27FC236}">
              <a16:creationId xmlns:a16="http://schemas.microsoft.com/office/drawing/2014/main" id="{00000000-0008-0000-0400-0000E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6" name="TextBox 1255">
          <a:extLst>
            <a:ext uri="{FF2B5EF4-FFF2-40B4-BE49-F238E27FC236}">
              <a16:creationId xmlns:a16="http://schemas.microsoft.com/office/drawing/2014/main" id="{00000000-0008-0000-0400-0000E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7" name="TextBox 1256">
          <a:extLst>
            <a:ext uri="{FF2B5EF4-FFF2-40B4-BE49-F238E27FC236}">
              <a16:creationId xmlns:a16="http://schemas.microsoft.com/office/drawing/2014/main" id="{00000000-0008-0000-0400-0000E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8" name="TextBox 1257">
          <a:extLst>
            <a:ext uri="{FF2B5EF4-FFF2-40B4-BE49-F238E27FC236}">
              <a16:creationId xmlns:a16="http://schemas.microsoft.com/office/drawing/2014/main" id="{00000000-0008-0000-0400-0000E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59" name="TextBox 1258">
          <a:extLst>
            <a:ext uri="{FF2B5EF4-FFF2-40B4-BE49-F238E27FC236}">
              <a16:creationId xmlns:a16="http://schemas.microsoft.com/office/drawing/2014/main" id="{00000000-0008-0000-0400-0000E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0" name="TextBox 1259">
          <a:extLst>
            <a:ext uri="{FF2B5EF4-FFF2-40B4-BE49-F238E27FC236}">
              <a16:creationId xmlns:a16="http://schemas.microsoft.com/office/drawing/2014/main" id="{00000000-0008-0000-0400-0000E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1" name="TextBox 1260">
          <a:extLst>
            <a:ext uri="{FF2B5EF4-FFF2-40B4-BE49-F238E27FC236}">
              <a16:creationId xmlns:a16="http://schemas.microsoft.com/office/drawing/2014/main" id="{00000000-0008-0000-0400-0000E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2" name="TextBox 1261">
          <a:extLst>
            <a:ext uri="{FF2B5EF4-FFF2-40B4-BE49-F238E27FC236}">
              <a16:creationId xmlns:a16="http://schemas.microsoft.com/office/drawing/2014/main" id="{00000000-0008-0000-0400-0000E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3" name="TextBox 1262">
          <a:extLst>
            <a:ext uri="{FF2B5EF4-FFF2-40B4-BE49-F238E27FC236}">
              <a16:creationId xmlns:a16="http://schemas.microsoft.com/office/drawing/2014/main" id="{00000000-0008-0000-0400-0000E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4" name="TextBox 1263">
          <a:extLst>
            <a:ext uri="{FF2B5EF4-FFF2-40B4-BE49-F238E27FC236}">
              <a16:creationId xmlns:a16="http://schemas.microsoft.com/office/drawing/2014/main" id="{00000000-0008-0000-0400-0000F0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5" name="TextBox 1264">
          <a:extLst>
            <a:ext uri="{FF2B5EF4-FFF2-40B4-BE49-F238E27FC236}">
              <a16:creationId xmlns:a16="http://schemas.microsoft.com/office/drawing/2014/main" id="{00000000-0008-0000-0400-0000F1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6" name="TextBox 1265">
          <a:extLst>
            <a:ext uri="{FF2B5EF4-FFF2-40B4-BE49-F238E27FC236}">
              <a16:creationId xmlns:a16="http://schemas.microsoft.com/office/drawing/2014/main" id="{00000000-0008-0000-0400-0000F2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7" name="TextBox 1266">
          <a:extLst>
            <a:ext uri="{FF2B5EF4-FFF2-40B4-BE49-F238E27FC236}">
              <a16:creationId xmlns:a16="http://schemas.microsoft.com/office/drawing/2014/main" id="{00000000-0008-0000-0400-0000F3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8" name="TextBox 1267">
          <a:extLst>
            <a:ext uri="{FF2B5EF4-FFF2-40B4-BE49-F238E27FC236}">
              <a16:creationId xmlns:a16="http://schemas.microsoft.com/office/drawing/2014/main" id="{00000000-0008-0000-0400-0000F4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69" name="TextBox 1268">
          <a:extLst>
            <a:ext uri="{FF2B5EF4-FFF2-40B4-BE49-F238E27FC236}">
              <a16:creationId xmlns:a16="http://schemas.microsoft.com/office/drawing/2014/main" id="{00000000-0008-0000-0400-0000F5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0" name="TextBox 1269">
          <a:extLst>
            <a:ext uri="{FF2B5EF4-FFF2-40B4-BE49-F238E27FC236}">
              <a16:creationId xmlns:a16="http://schemas.microsoft.com/office/drawing/2014/main" id="{00000000-0008-0000-0400-0000F6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1" name="TextBox 1270">
          <a:extLst>
            <a:ext uri="{FF2B5EF4-FFF2-40B4-BE49-F238E27FC236}">
              <a16:creationId xmlns:a16="http://schemas.microsoft.com/office/drawing/2014/main" id="{00000000-0008-0000-0400-0000F7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2" name="TextBox 1271">
          <a:extLst>
            <a:ext uri="{FF2B5EF4-FFF2-40B4-BE49-F238E27FC236}">
              <a16:creationId xmlns:a16="http://schemas.microsoft.com/office/drawing/2014/main" id="{00000000-0008-0000-0400-0000F8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3" name="TextBox 1272">
          <a:extLst>
            <a:ext uri="{FF2B5EF4-FFF2-40B4-BE49-F238E27FC236}">
              <a16:creationId xmlns:a16="http://schemas.microsoft.com/office/drawing/2014/main" id="{00000000-0008-0000-0400-0000F9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4" name="TextBox 1273">
          <a:extLst>
            <a:ext uri="{FF2B5EF4-FFF2-40B4-BE49-F238E27FC236}">
              <a16:creationId xmlns:a16="http://schemas.microsoft.com/office/drawing/2014/main" id="{00000000-0008-0000-0400-0000FA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5" name="TextBox 1274">
          <a:extLst>
            <a:ext uri="{FF2B5EF4-FFF2-40B4-BE49-F238E27FC236}">
              <a16:creationId xmlns:a16="http://schemas.microsoft.com/office/drawing/2014/main" id="{00000000-0008-0000-0400-0000FB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6" name="TextBox 1275">
          <a:extLst>
            <a:ext uri="{FF2B5EF4-FFF2-40B4-BE49-F238E27FC236}">
              <a16:creationId xmlns:a16="http://schemas.microsoft.com/office/drawing/2014/main" id="{00000000-0008-0000-0400-0000FC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7" name="TextBox 1276">
          <a:extLst>
            <a:ext uri="{FF2B5EF4-FFF2-40B4-BE49-F238E27FC236}">
              <a16:creationId xmlns:a16="http://schemas.microsoft.com/office/drawing/2014/main" id="{00000000-0008-0000-0400-0000FD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8" name="TextBox 1277">
          <a:extLst>
            <a:ext uri="{FF2B5EF4-FFF2-40B4-BE49-F238E27FC236}">
              <a16:creationId xmlns:a16="http://schemas.microsoft.com/office/drawing/2014/main" id="{00000000-0008-0000-0400-0000FE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79" name="TextBox 1278">
          <a:extLst>
            <a:ext uri="{FF2B5EF4-FFF2-40B4-BE49-F238E27FC236}">
              <a16:creationId xmlns:a16="http://schemas.microsoft.com/office/drawing/2014/main" id="{00000000-0008-0000-0400-0000FF0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0" name="TextBox 1279">
          <a:extLst>
            <a:ext uri="{FF2B5EF4-FFF2-40B4-BE49-F238E27FC236}">
              <a16:creationId xmlns:a16="http://schemas.microsoft.com/office/drawing/2014/main" id="{00000000-0008-0000-0400-00000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1" name="TextBox 1280">
          <a:extLst>
            <a:ext uri="{FF2B5EF4-FFF2-40B4-BE49-F238E27FC236}">
              <a16:creationId xmlns:a16="http://schemas.microsoft.com/office/drawing/2014/main" id="{00000000-0008-0000-0400-00000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2" name="TextBox 1281">
          <a:extLst>
            <a:ext uri="{FF2B5EF4-FFF2-40B4-BE49-F238E27FC236}">
              <a16:creationId xmlns:a16="http://schemas.microsoft.com/office/drawing/2014/main" id="{00000000-0008-0000-0400-00000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3" name="TextBox 1282">
          <a:extLst>
            <a:ext uri="{FF2B5EF4-FFF2-40B4-BE49-F238E27FC236}">
              <a16:creationId xmlns:a16="http://schemas.microsoft.com/office/drawing/2014/main" id="{00000000-0008-0000-0400-00000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4" name="TextBox 1283">
          <a:extLst>
            <a:ext uri="{FF2B5EF4-FFF2-40B4-BE49-F238E27FC236}">
              <a16:creationId xmlns:a16="http://schemas.microsoft.com/office/drawing/2014/main" id="{00000000-0008-0000-0400-00000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5" name="TextBox 1284">
          <a:extLst>
            <a:ext uri="{FF2B5EF4-FFF2-40B4-BE49-F238E27FC236}">
              <a16:creationId xmlns:a16="http://schemas.microsoft.com/office/drawing/2014/main" id="{00000000-0008-0000-0400-00000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6" name="TextBox 1285">
          <a:extLst>
            <a:ext uri="{FF2B5EF4-FFF2-40B4-BE49-F238E27FC236}">
              <a16:creationId xmlns:a16="http://schemas.microsoft.com/office/drawing/2014/main" id="{00000000-0008-0000-0400-00000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7" name="TextBox 1286">
          <a:extLst>
            <a:ext uri="{FF2B5EF4-FFF2-40B4-BE49-F238E27FC236}">
              <a16:creationId xmlns:a16="http://schemas.microsoft.com/office/drawing/2014/main" id="{00000000-0008-0000-0400-00000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8" name="TextBox 1287">
          <a:extLst>
            <a:ext uri="{FF2B5EF4-FFF2-40B4-BE49-F238E27FC236}">
              <a16:creationId xmlns:a16="http://schemas.microsoft.com/office/drawing/2014/main" id="{00000000-0008-0000-0400-00000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89" name="TextBox 1288">
          <a:extLst>
            <a:ext uri="{FF2B5EF4-FFF2-40B4-BE49-F238E27FC236}">
              <a16:creationId xmlns:a16="http://schemas.microsoft.com/office/drawing/2014/main" id="{00000000-0008-0000-0400-00000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0" name="TextBox 1289">
          <a:extLst>
            <a:ext uri="{FF2B5EF4-FFF2-40B4-BE49-F238E27FC236}">
              <a16:creationId xmlns:a16="http://schemas.microsoft.com/office/drawing/2014/main" id="{00000000-0008-0000-0400-00000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1" name="TextBox 1290">
          <a:extLst>
            <a:ext uri="{FF2B5EF4-FFF2-40B4-BE49-F238E27FC236}">
              <a16:creationId xmlns:a16="http://schemas.microsoft.com/office/drawing/2014/main" id="{00000000-0008-0000-0400-00000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2" name="TextBox 1291">
          <a:extLst>
            <a:ext uri="{FF2B5EF4-FFF2-40B4-BE49-F238E27FC236}">
              <a16:creationId xmlns:a16="http://schemas.microsoft.com/office/drawing/2014/main" id="{00000000-0008-0000-0400-00000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3" name="TextBox 1292">
          <a:extLst>
            <a:ext uri="{FF2B5EF4-FFF2-40B4-BE49-F238E27FC236}">
              <a16:creationId xmlns:a16="http://schemas.microsoft.com/office/drawing/2014/main" id="{00000000-0008-0000-0400-00000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4" name="TextBox 1293">
          <a:extLst>
            <a:ext uri="{FF2B5EF4-FFF2-40B4-BE49-F238E27FC236}">
              <a16:creationId xmlns:a16="http://schemas.microsoft.com/office/drawing/2014/main" id="{00000000-0008-0000-0400-00000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5" name="TextBox 1294">
          <a:extLst>
            <a:ext uri="{FF2B5EF4-FFF2-40B4-BE49-F238E27FC236}">
              <a16:creationId xmlns:a16="http://schemas.microsoft.com/office/drawing/2014/main" id="{00000000-0008-0000-0400-00000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6" name="TextBox 1295">
          <a:extLst>
            <a:ext uri="{FF2B5EF4-FFF2-40B4-BE49-F238E27FC236}">
              <a16:creationId xmlns:a16="http://schemas.microsoft.com/office/drawing/2014/main" id="{00000000-0008-0000-0400-00001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7" name="TextBox 1296">
          <a:extLst>
            <a:ext uri="{FF2B5EF4-FFF2-40B4-BE49-F238E27FC236}">
              <a16:creationId xmlns:a16="http://schemas.microsoft.com/office/drawing/2014/main" id="{00000000-0008-0000-0400-00001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8" name="TextBox 1297">
          <a:extLst>
            <a:ext uri="{FF2B5EF4-FFF2-40B4-BE49-F238E27FC236}">
              <a16:creationId xmlns:a16="http://schemas.microsoft.com/office/drawing/2014/main" id="{00000000-0008-0000-0400-00001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299" name="TextBox 1298">
          <a:extLst>
            <a:ext uri="{FF2B5EF4-FFF2-40B4-BE49-F238E27FC236}">
              <a16:creationId xmlns:a16="http://schemas.microsoft.com/office/drawing/2014/main" id="{00000000-0008-0000-0400-00001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0" name="TextBox 1299">
          <a:extLst>
            <a:ext uri="{FF2B5EF4-FFF2-40B4-BE49-F238E27FC236}">
              <a16:creationId xmlns:a16="http://schemas.microsoft.com/office/drawing/2014/main" id="{00000000-0008-0000-0400-00001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1" name="TextBox 1300">
          <a:extLst>
            <a:ext uri="{FF2B5EF4-FFF2-40B4-BE49-F238E27FC236}">
              <a16:creationId xmlns:a16="http://schemas.microsoft.com/office/drawing/2014/main" id="{00000000-0008-0000-0400-00001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2" name="TextBox 1301">
          <a:extLst>
            <a:ext uri="{FF2B5EF4-FFF2-40B4-BE49-F238E27FC236}">
              <a16:creationId xmlns:a16="http://schemas.microsoft.com/office/drawing/2014/main" id="{00000000-0008-0000-0400-00001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3" name="TextBox 1302">
          <a:extLst>
            <a:ext uri="{FF2B5EF4-FFF2-40B4-BE49-F238E27FC236}">
              <a16:creationId xmlns:a16="http://schemas.microsoft.com/office/drawing/2014/main" id="{00000000-0008-0000-0400-00001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4" name="TextBox 1303">
          <a:extLst>
            <a:ext uri="{FF2B5EF4-FFF2-40B4-BE49-F238E27FC236}">
              <a16:creationId xmlns:a16="http://schemas.microsoft.com/office/drawing/2014/main" id="{00000000-0008-0000-0400-00001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5" name="TextBox 1304">
          <a:extLst>
            <a:ext uri="{FF2B5EF4-FFF2-40B4-BE49-F238E27FC236}">
              <a16:creationId xmlns:a16="http://schemas.microsoft.com/office/drawing/2014/main" id="{00000000-0008-0000-0400-00001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6" name="TextBox 1305">
          <a:extLst>
            <a:ext uri="{FF2B5EF4-FFF2-40B4-BE49-F238E27FC236}">
              <a16:creationId xmlns:a16="http://schemas.microsoft.com/office/drawing/2014/main" id="{00000000-0008-0000-0400-00001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7" name="TextBox 1306">
          <a:extLst>
            <a:ext uri="{FF2B5EF4-FFF2-40B4-BE49-F238E27FC236}">
              <a16:creationId xmlns:a16="http://schemas.microsoft.com/office/drawing/2014/main" id="{00000000-0008-0000-0400-00001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8" name="TextBox 1307">
          <a:extLst>
            <a:ext uri="{FF2B5EF4-FFF2-40B4-BE49-F238E27FC236}">
              <a16:creationId xmlns:a16="http://schemas.microsoft.com/office/drawing/2014/main" id="{00000000-0008-0000-0400-00001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09" name="TextBox 1308">
          <a:extLst>
            <a:ext uri="{FF2B5EF4-FFF2-40B4-BE49-F238E27FC236}">
              <a16:creationId xmlns:a16="http://schemas.microsoft.com/office/drawing/2014/main" id="{00000000-0008-0000-0400-00001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0" name="TextBox 1309">
          <a:extLst>
            <a:ext uri="{FF2B5EF4-FFF2-40B4-BE49-F238E27FC236}">
              <a16:creationId xmlns:a16="http://schemas.microsoft.com/office/drawing/2014/main" id="{00000000-0008-0000-0400-00001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1" name="TextBox 1310">
          <a:extLst>
            <a:ext uri="{FF2B5EF4-FFF2-40B4-BE49-F238E27FC236}">
              <a16:creationId xmlns:a16="http://schemas.microsoft.com/office/drawing/2014/main" id="{00000000-0008-0000-0400-00001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2" name="TextBox 1311">
          <a:extLst>
            <a:ext uri="{FF2B5EF4-FFF2-40B4-BE49-F238E27FC236}">
              <a16:creationId xmlns:a16="http://schemas.microsoft.com/office/drawing/2014/main" id="{00000000-0008-0000-0400-00002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3" name="TextBox 1312">
          <a:extLst>
            <a:ext uri="{FF2B5EF4-FFF2-40B4-BE49-F238E27FC236}">
              <a16:creationId xmlns:a16="http://schemas.microsoft.com/office/drawing/2014/main" id="{00000000-0008-0000-0400-00002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4" name="TextBox 1313">
          <a:extLst>
            <a:ext uri="{FF2B5EF4-FFF2-40B4-BE49-F238E27FC236}">
              <a16:creationId xmlns:a16="http://schemas.microsoft.com/office/drawing/2014/main" id="{00000000-0008-0000-0400-00002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5" name="TextBox 1314">
          <a:extLst>
            <a:ext uri="{FF2B5EF4-FFF2-40B4-BE49-F238E27FC236}">
              <a16:creationId xmlns:a16="http://schemas.microsoft.com/office/drawing/2014/main" id="{00000000-0008-0000-0400-00002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6" name="TextBox 1315">
          <a:extLst>
            <a:ext uri="{FF2B5EF4-FFF2-40B4-BE49-F238E27FC236}">
              <a16:creationId xmlns:a16="http://schemas.microsoft.com/office/drawing/2014/main" id="{00000000-0008-0000-0400-00002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7" name="TextBox 1316">
          <a:extLst>
            <a:ext uri="{FF2B5EF4-FFF2-40B4-BE49-F238E27FC236}">
              <a16:creationId xmlns:a16="http://schemas.microsoft.com/office/drawing/2014/main" id="{00000000-0008-0000-0400-00002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8" name="TextBox 1317">
          <a:extLst>
            <a:ext uri="{FF2B5EF4-FFF2-40B4-BE49-F238E27FC236}">
              <a16:creationId xmlns:a16="http://schemas.microsoft.com/office/drawing/2014/main" id="{00000000-0008-0000-0400-00002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19" name="TextBox 1318">
          <a:extLst>
            <a:ext uri="{FF2B5EF4-FFF2-40B4-BE49-F238E27FC236}">
              <a16:creationId xmlns:a16="http://schemas.microsoft.com/office/drawing/2014/main" id="{00000000-0008-0000-0400-00002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0" name="TextBox 1319">
          <a:extLst>
            <a:ext uri="{FF2B5EF4-FFF2-40B4-BE49-F238E27FC236}">
              <a16:creationId xmlns:a16="http://schemas.microsoft.com/office/drawing/2014/main" id="{00000000-0008-0000-0400-00002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1" name="TextBox 1320">
          <a:extLst>
            <a:ext uri="{FF2B5EF4-FFF2-40B4-BE49-F238E27FC236}">
              <a16:creationId xmlns:a16="http://schemas.microsoft.com/office/drawing/2014/main" id="{00000000-0008-0000-0400-00002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2" name="TextBox 1321">
          <a:extLst>
            <a:ext uri="{FF2B5EF4-FFF2-40B4-BE49-F238E27FC236}">
              <a16:creationId xmlns:a16="http://schemas.microsoft.com/office/drawing/2014/main" id="{00000000-0008-0000-0400-00002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3" name="TextBox 1322">
          <a:extLst>
            <a:ext uri="{FF2B5EF4-FFF2-40B4-BE49-F238E27FC236}">
              <a16:creationId xmlns:a16="http://schemas.microsoft.com/office/drawing/2014/main" id="{00000000-0008-0000-0400-00002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4" name="TextBox 1323">
          <a:extLst>
            <a:ext uri="{FF2B5EF4-FFF2-40B4-BE49-F238E27FC236}">
              <a16:creationId xmlns:a16="http://schemas.microsoft.com/office/drawing/2014/main" id="{00000000-0008-0000-0400-00002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5" name="TextBox 1324">
          <a:extLst>
            <a:ext uri="{FF2B5EF4-FFF2-40B4-BE49-F238E27FC236}">
              <a16:creationId xmlns:a16="http://schemas.microsoft.com/office/drawing/2014/main" id="{00000000-0008-0000-0400-00002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6" name="TextBox 1325">
          <a:extLst>
            <a:ext uri="{FF2B5EF4-FFF2-40B4-BE49-F238E27FC236}">
              <a16:creationId xmlns:a16="http://schemas.microsoft.com/office/drawing/2014/main" id="{00000000-0008-0000-0400-00002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7" name="TextBox 1326">
          <a:extLst>
            <a:ext uri="{FF2B5EF4-FFF2-40B4-BE49-F238E27FC236}">
              <a16:creationId xmlns:a16="http://schemas.microsoft.com/office/drawing/2014/main" id="{00000000-0008-0000-0400-00002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8" name="TextBox 1327">
          <a:extLst>
            <a:ext uri="{FF2B5EF4-FFF2-40B4-BE49-F238E27FC236}">
              <a16:creationId xmlns:a16="http://schemas.microsoft.com/office/drawing/2014/main" id="{00000000-0008-0000-0400-00003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29" name="TextBox 1328">
          <a:extLst>
            <a:ext uri="{FF2B5EF4-FFF2-40B4-BE49-F238E27FC236}">
              <a16:creationId xmlns:a16="http://schemas.microsoft.com/office/drawing/2014/main" id="{00000000-0008-0000-0400-00003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0" name="TextBox 1329">
          <a:extLst>
            <a:ext uri="{FF2B5EF4-FFF2-40B4-BE49-F238E27FC236}">
              <a16:creationId xmlns:a16="http://schemas.microsoft.com/office/drawing/2014/main" id="{00000000-0008-0000-0400-00003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1" name="TextBox 1330">
          <a:extLst>
            <a:ext uri="{FF2B5EF4-FFF2-40B4-BE49-F238E27FC236}">
              <a16:creationId xmlns:a16="http://schemas.microsoft.com/office/drawing/2014/main" id="{00000000-0008-0000-0400-00003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2" name="TextBox 1331">
          <a:extLst>
            <a:ext uri="{FF2B5EF4-FFF2-40B4-BE49-F238E27FC236}">
              <a16:creationId xmlns:a16="http://schemas.microsoft.com/office/drawing/2014/main" id="{00000000-0008-0000-0400-00003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3" name="TextBox 1332">
          <a:extLst>
            <a:ext uri="{FF2B5EF4-FFF2-40B4-BE49-F238E27FC236}">
              <a16:creationId xmlns:a16="http://schemas.microsoft.com/office/drawing/2014/main" id="{00000000-0008-0000-0400-00003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4" name="TextBox 1333">
          <a:extLst>
            <a:ext uri="{FF2B5EF4-FFF2-40B4-BE49-F238E27FC236}">
              <a16:creationId xmlns:a16="http://schemas.microsoft.com/office/drawing/2014/main" id="{00000000-0008-0000-0400-00003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5" name="TextBox 1334">
          <a:extLst>
            <a:ext uri="{FF2B5EF4-FFF2-40B4-BE49-F238E27FC236}">
              <a16:creationId xmlns:a16="http://schemas.microsoft.com/office/drawing/2014/main" id="{00000000-0008-0000-0400-00003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6" name="TextBox 1335">
          <a:extLst>
            <a:ext uri="{FF2B5EF4-FFF2-40B4-BE49-F238E27FC236}">
              <a16:creationId xmlns:a16="http://schemas.microsoft.com/office/drawing/2014/main" id="{00000000-0008-0000-0400-00003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7" name="TextBox 1336">
          <a:extLst>
            <a:ext uri="{FF2B5EF4-FFF2-40B4-BE49-F238E27FC236}">
              <a16:creationId xmlns:a16="http://schemas.microsoft.com/office/drawing/2014/main" id="{00000000-0008-0000-0400-00003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8" name="TextBox 1337">
          <a:extLst>
            <a:ext uri="{FF2B5EF4-FFF2-40B4-BE49-F238E27FC236}">
              <a16:creationId xmlns:a16="http://schemas.microsoft.com/office/drawing/2014/main" id="{00000000-0008-0000-0400-00003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39" name="TextBox 1338">
          <a:extLst>
            <a:ext uri="{FF2B5EF4-FFF2-40B4-BE49-F238E27FC236}">
              <a16:creationId xmlns:a16="http://schemas.microsoft.com/office/drawing/2014/main" id="{00000000-0008-0000-0400-00003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0" name="TextBox 1339">
          <a:extLst>
            <a:ext uri="{FF2B5EF4-FFF2-40B4-BE49-F238E27FC236}">
              <a16:creationId xmlns:a16="http://schemas.microsoft.com/office/drawing/2014/main" id="{00000000-0008-0000-0400-00003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1" name="TextBox 1340">
          <a:extLst>
            <a:ext uri="{FF2B5EF4-FFF2-40B4-BE49-F238E27FC236}">
              <a16:creationId xmlns:a16="http://schemas.microsoft.com/office/drawing/2014/main" id="{00000000-0008-0000-0400-00003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2" name="TextBox 1341">
          <a:extLst>
            <a:ext uri="{FF2B5EF4-FFF2-40B4-BE49-F238E27FC236}">
              <a16:creationId xmlns:a16="http://schemas.microsoft.com/office/drawing/2014/main" id="{00000000-0008-0000-0400-00003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3" name="TextBox 1342">
          <a:extLst>
            <a:ext uri="{FF2B5EF4-FFF2-40B4-BE49-F238E27FC236}">
              <a16:creationId xmlns:a16="http://schemas.microsoft.com/office/drawing/2014/main" id="{00000000-0008-0000-0400-00003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4" name="TextBox 1343">
          <a:extLst>
            <a:ext uri="{FF2B5EF4-FFF2-40B4-BE49-F238E27FC236}">
              <a16:creationId xmlns:a16="http://schemas.microsoft.com/office/drawing/2014/main" id="{00000000-0008-0000-0400-00004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5" name="TextBox 1344">
          <a:extLst>
            <a:ext uri="{FF2B5EF4-FFF2-40B4-BE49-F238E27FC236}">
              <a16:creationId xmlns:a16="http://schemas.microsoft.com/office/drawing/2014/main" id="{00000000-0008-0000-0400-00004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6" name="TextBox 1345">
          <a:extLst>
            <a:ext uri="{FF2B5EF4-FFF2-40B4-BE49-F238E27FC236}">
              <a16:creationId xmlns:a16="http://schemas.microsoft.com/office/drawing/2014/main" id="{00000000-0008-0000-0400-00004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7" name="TextBox 1346">
          <a:extLst>
            <a:ext uri="{FF2B5EF4-FFF2-40B4-BE49-F238E27FC236}">
              <a16:creationId xmlns:a16="http://schemas.microsoft.com/office/drawing/2014/main" id="{00000000-0008-0000-0400-00004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8" name="TextBox 1347">
          <a:extLst>
            <a:ext uri="{FF2B5EF4-FFF2-40B4-BE49-F238E27FC236}">
              <a16:creationId xmlns:a16="http://schemas.microsoft.com/office/drawing/2014/main" id="{00000000-0008-0000-0400-00004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49" name="TextBox 1348">
          <a:extLst>
            <a:ext uri="{FF2B5EF4-FFF2-40B4-BE49-F238E27FC236}">
              <a16:creationId xmlns:a16="http://schemas.microsoft.com/office/drawing/2014/main" id="{00000000-0008-0000-0400-00004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0" name="TextBox 1349">
          <a:extLst>
            <a:ext uri="{FF2B5EF4-FFF2-40B4-BE49-F238E27FC236}">
              <a16:creationId xmlns:a16="http://schemas.microsoft.com/office/drawing/2014/main" id="{00000000-0008-0000-0400-00004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1" name="TextBox 1350">
          <a:extLst>
            <a:ext uri="{FF2B5EF4-FFF2-40B4-BE49-F238E27FC236}">
              <a16:creationId xmlns:a16="http://schemas.microsoft.com/office/drawing/2014/main" id="{00000000-0008-0000-0400-00004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2" name="TextBox 1351">
          <a:extLst>
            <a:ext uri="{FF2B5EF4-FFF2-40B4-BE49-F238E27FC236}">
              <a16:creationId xmlns:a16="http://schemas.microsoft.com/office/drawing/2014/main" id="{00000000-0008-0000-0400-00004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3" name="TextBox 1352">
          <a:extLst>
            <a:ext uri="{FF2B5EF4-FFF2-40B4-BE49-F238E27FC236}">
              <a16:creationId xmlns:a16="http://schemas.microsoft.com/office/drawing/2014/main" id="{00000000-0008-0000-0400-00004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4" name="TextBox 1353">
          <a:extLst>
            <a:ext uri="{FF2B5EF4-FFF2-40B4-BE49-F238E27FC236}">
              <a16:creationId xmlns:a16="http://schemas.microsoft.com/office/drawing/2014/main" id="{00000000-0008-0000-0400-00004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5" name="TextBox 1354">
          <a:extLst>
            <a:ext uri="{FF2B5EF4-FFF2-40B4-BE49-F238E27FC236}">
              <a16:creationId xmlns:a16="http://schemas.microsoft.com/office/drawing/2014/main" id="{00000000-0008-0000-0400-00004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6" name="TextBox 1355">
          <a:extLst>
            <a:ext uri="{FF2B5EF4-FFF2-40B4-BE49-F238E27FC236}">
              <a16:creationId xmlns:a16="http://schemas.microsoft.com/office/drawing/2014/main" id="{00000000-0008-0000-0400-00004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7" name="TextBox 1356">
          <a:extLst>
            <a:ext uri="{FF2B5EF4-FFF2-40B4-BE49-F238E27FC236}">
              <a16:creationId xmlns:a16="http://schemas.microsoft.com/office/drawing/2014/main" id="{00000000-0008-0000-0400-00004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8" name="TextBox 1357">
          <a:extLst>
            <a:ext uri="{FF2B5EF4-FFF2-40B4-BE49-F238E27FC236}">
              <a16:creationId xmlns:a16="http://schemas.microsoft.com/office/drawing/2014/main" id="{00000000-0008-0000-0400-00004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59" name="TextBox 1358">
          <a:extLst>
            <a:ext uri="{FF2B5EF4-FFF2-40B4-BE49-F238E27FC236}">
              <a16:creationId xmlns:a16="http://schemas.microsoft.com/office/drawing/2014/main" id="{00000000-0008-0000-0400-00004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0" name="TextBox 1359">
          <a:extLst>
            <a:ext uri="{FF2B5EF4-FFF2-40B4-BE49-F238E27FC236}">
              <a16:creationId xmlns:a16="http://schemas.microsoft.com/office/drawing/2014/main" id="{00000000-0008-0000-0400-00005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1" name="TextBox 1360">
          <a:extLst>
            <a:ext uri="{FF2B5EF4-FFF2-40B4-BE49-F238E27FC236}">
              <a16:creationId xmlns:a16="http://schemas.microsoft.com/office/drawing/2014/main" id="{00000000-0008-0000-0400-00005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2" name="TextBox 1361">
          <a:extLst>
            <a:ext uri="{FF2B5EF4-FFF2-40B4-BE49-F238E27FC236}">
              <a16:creationId xmlns:a16="http://schemas.microsoft.com/office/drawing/2014/main" id="{00000000-0008-0000-0400-00005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3" name="TextBox 1362">
          <a:extLst>
            <a:ext uri="{FF2B5EF4-FFF2-40B4-BE49-F238E27FC236}">
              <a16:creationId xmlns:a16="http://schemas.microsoft.com/office/drawing/2014/main" id="{00000000-0008-0000-0400-00005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4" name="TextBox 1363">
          <a:extLst>
            <a:ext uri="{FF2B5EF4-FFF2-40B4-BE49-F238E27FC236}">
              <a16:creationId xmlns:a16="http://schemas.microsoft.com/office/drawing/2014/main" id="{00000000-0008-0000-0400-00005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5" name="TextBox 1364">
          <a:extLst>
            <a:ext uri="{FF2B5EF4-FFF2-40B4-BE49-F238E27FC236}">
              <a16:creationId xmlns:a16="http://schemas.microsoft.com/office/drawing/2014/main" id="{00000000-0008-0000-0400-00005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6" name="TextBox 1365">
          <a:extLst>
            <a:ext uri="{FF2B5EF4-FFF2-40B4-BE49-F238E27FC236}">
              <a16:creationId xmlns:a16="http://schemas.microsoft.com/office/drawing/2014/main" id="{00000000-0008-0000-0400-00005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7" name="TextBox 1366">
          <a:extLst>
            <a:ext uri="{FF2B5EF4-FFF2-40B4-BE49-F238E27FC236}">
              <a16:creationId xmlns:a16="http://schemas.microsoft.com/office/drawing/2014/main" id="{00000000-0008-0000-0400-00005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8" name="TextBox 1367">
          <a:extLst>
            <a:ext uri="{FF2B5EF4-FFF2-40B4-BE49-F238E27FC236}">
              <a16:creationId xmlns:a16="http://schemas.microsoft.com/office/drawing/2014/main" id="{00000000-0008-0000-0400-00005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69" name="TextBox 1368">
          <a:extLst>
            <a:ext uri="{FF2B5EF4-FFF2-40B4-BE49-F238E27FC236}">
              <a16:creationId xmlns:a16="http://schemas.microsoft.com/office/drawing/2014/main" id="{00000000-0008-0000-0400-00005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0" name="TextBox 1369">
          <a:extLst>
            <a:ext uri="{FF2B5EF4-FFF2-40B4-BE49-F238E27FC236}">
              <a16:creationId xmlns:a16="http://schemas.microsoft.com/office/drawing/2014/main" id="{00000000-0008-0000-0400-00005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1" name="TextBox 1370">
          <a:extLst>
            <a:ext uri="{FF2B5EF4-FFF2-40B4-BE49-F238E27FC236}">
              <a16:creationId xmlns:a16="http://schemas.microsoft.com/office/drawing/2014/main" id="{00000000-0008-0000-0400-00005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2" name="TextBox 1371">
          <a:extLst>
            <a:ext uri="{FF2B5EF4-FFF2-40B4-BE49-F238E27FC236}">
              <a16:creationId xmlns:a16="http://schemas.microsoft.com/office/drawing/2014/main" id="{00000000-0008-0000-0400-00005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3" name="TextBox 1372">
          <a:extLst>
            <a:ext uri="{FF2B5EF4-FFF2-40B4-BE49-F238E27FC236}">
              <a16:creationId xmlns:a16="http://schemas.microsoft.com/office/drawing/2014/main" id="{00000000-0008-0000-0400-00005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4" name="TextBox 1373">
          <a:extLst>
            <a:ext uri="{FF2B5EF4-FFF2-40B4-BE49-F238E27FC236}">
              <a16:creationId xmlns:a16="http://schemas.microsoft.com/office/drawing/2014/main" id="{00000000-0008-0000-0400-00005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5" name="TextBox 1374">
          <a:extLst>
            <a:ext uri="{FF2B5EF4-FFF2-40B4-BE49-F238E27FC236}">
              <a16:creationId xmlns:a16="http://schemas.microsoft.com/office/drawing/2014/main" id="{00000000-0008-0000-0400-00005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6" name="TextBox 1375">
          <a:extLst>
            <a:ext uri="{FF2B5EF4-FFF2-40B4-BE49-F238E27FC236}">
              <a16:creationId xmlns:a16="http://schemas.microsoft.com/office/drawing/2014/main" id="{00000000-0008-0000-0400-00006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7" name="TextBox 1376">
          <a:extLst>
            <a:ext uri="{FF2B5EF4-FFF2-40B4-BE49-F238E27FC236}">
              <a16:creationId xmlns:a16="http://schemas.microsoft.com/office/drawing/2014/main" id="{00000000-0008-0000-0400-00006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8" name="TextBox 1377">
          <a:extLst>
            <a:ext uri="{FF2B5EF4-FFF2-40B4-BE49-F238E27FC236}">
              <a16:creationId xmlns:a16="http://schemas.microsoft.com/office/drawing/2014/main" id="{00000000-0008-0000-0400-00006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79" name="TextBox 1378">
          <a:extLst>
            <a:ext uri="{FF2B5EF4-FFF2-40B4-BE49-F238E27FC236}">
              <a16:creationId xmlns:a16="http://schemas.microsoft.com/office/drawing/2014/main" id="{00000000-0008-0000-0400-00006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0" name="TextBox 1379">
          <a:extLst>
            <a:ext uri="{FF2B5EF4-FFF2-40B4-BE49-F238E27FC236}">
              <a16:creationId xmlns:a16="http://schemas.microsoft.com/office/drawing/2014/main" id="{00000000-0008-0000-0400-00006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1" name="TextBox 1380">
          <a:extLst>
            <a:ext uri="{FF2B5EF4-FFF2-40B4-BE49-F238E27FC236}">
              <a16:creationId xmlns:a16="http://schemas.microsoft.com/office/drawing/2014/main" id="{00000000-0008-0000-0400-00006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2" name="TextBox 1381">
          <a:extLst>
            <a:ext uri="{FF2B5EF4-FFF2-40B4-BE49-F238E27FC236}">
              <a16:creationId xmlns:a16="http://schemas.microsoft.com/office/drawing/2014/main" id="{00000000-0008-0000-0400-00006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3" name="TextBox 1382">
          <a:extLst>
            <a:ext uri="{FF2B5EF4-FFF2-40B4-BE49-F238E27FC236}">
              <a16:creationId xmlns:a16="http://schemas.microsoft.com/office/drawing/2014/main" id="{00000000-0008-0000-0400-00006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4" name="TextBox 1383">
          <a:extLst>
            <a:ext uri="{FF2B5EF4-FFF2-40B4-BE49-F238E27FC236}">
              <a16:creationId xmlns:a16="http://schemas.microsoft.com/office/drawing/2014/main" id="{00000000-0008-0000-0400-00006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5" name="TextBox 1384">
          <a:extLst>
            <a:ext uri="{FF2B5EF4-FFF2-40B4-BE49-F238E27FC236}">
              <a16:creationId xmlns:a16="http://schemas.microsoft.com/office/drawing/2014/main" id="{00000000-0008-0000-0400-00006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6" name="TextBox 1385">
          <a:extLst>
            <a:ext uri="{FF2B5EF4-FFF2-40B4-BE49-F238E27FC236}">
              <a16:creationId xmlns:a16="http://schemas.microsoft.com/office/drawing/2014/main" id="{00000000-0008-0000-0400-00006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7" name="TextBox 1386">
          <a:extLst>
            <a:ext uri="{FF2B5EF4-FFF2-40B4-BE49-F238E27FC236}">
              <a16:creationId xmlns:a16="http://schemas.microsoft.com/office/drawing/2014/main" id="{00000000-0008-0000-0400-00006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8" name="TextBox 1387">
          <a:extLst>
            <a:ext uri="{FF2B5EF4-FFF2-40B4-BE49-F238E27FC236}">
              <a16:creationId xmlns:a16="http://schemas.microsoft.com/office/drawing/2014/main" id="{00000000-0008-0000-0400-00006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89" name="TextBox 1388">
          <a:extLst>
            <a:ext uri="{FF2B5EF4-FFF2-40B4-BE49-F238E27FC236}">
              <a16:creationId xmlns:a16="http://schemas.microsoft.com/office/drawing/2014/main" id="{00000000-0008-0000-0400-00006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0" name="TextBox 1389">
          <a:extLst>
            <a:ext uri="{FF2B5EF4-FFF2-40B4-BE49-F238E27FC236}">
              <a16:creationId xmlns:a16="http://schemas.microsoft.com/office/drawing/2014/main" id="{00000000-0008-0000-0400-00006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1" name="TextBox 1390">
          <a:extLst>
            <a:ext uri="{FF2B5EF4-FFF2-40B4-BE49-F238E27FC236}">
              <a16:creationId xmlns:a16="http://schemas.microsoft.com/office/drawing/2014/main" id="{00000000-0008-0000-0400-00006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2" name="TextBox 1391">
          <a:extLst>
            <a:ext uri="{FF2B5EF4-FFF2-40B4-BE49-F238E27FC236}">
              <a16:creationId xmlns:a16="http://schemas.microsoft.com/office/drawing/2014/main" id="{00000000-0008-0000-0400-00007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3" name="TextBox 1392">
          <a:extLst>
            <a:ext uri="{FF2B5EF4-FFF2-40B4-BE49-F238E27FC236}">
              <a16:creationId xmlns:a16="http://schemas.microsoft.com/office/drawing/2014/main" id="{00000000-0008-0000-0400-00007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4" name="TextBox 1393">
          <a:extLst>
            <a:ext uri="{FF2B5EF4-FFF2-40B4-BE49-F238E27FC236}">
              <a16:creationId xmlns:a16="http://schemas.microsoft.com/office/drawing/2014/main" id="{00000000-0008-0000-0400-00007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5" name="TextBox 1394">
          <a:extLst>
            <a:ext uri="{FF2B5EF4-FFF2-40B4-BE49-F238E27FC236}">
              <a16:creationId xmlns:a16="http://schemas.microsoft.com/office/drawing/2014/main" id="{00000000-0008-0000-0400-00007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6" name="TextBox 1395">
          <a:extLst>
            <a:ext uri="{FF2B5EF4-FFF2-40B4-BE49-F238E27FC236}">
              <a16:creationId xmlns:a16="http://schemas.microsoft.com/office/drawing/2014/main" id="{00000000-0008-0000-0400-00007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7" name="TextBox 1396">
          <a:extLst>
            <a:ext uri="{FF2B5EF4-FFF2-40B4-BE49-F238E27FC236}">
              <a16:creationId xmlns:a16="http://schemas.microsoft.com/office/drawing/2014/main" id="{00000000-0008-0000-0400-00007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8" name="TextBox 1397">
          <a:extLst>
            <a:ext uri="{FF2B5EF4-FFF2-40B4-BE49-F238E27FC236}">
              <a16:creationId xmlns:a16="http://schemas.microsoft.com/office/drawing/2014/main" id="{00000000-0008-0000-0400-00007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399" name="TextBox 1398">
          <a:extLst>
            <a:ext uri="{FF2B5EF4-FFF2-40B4-BE49-F238E27FC236}">
              <a16:creationId xmlns:a16="http://schemas.microsoft.com/office/drawing/2014/main" id="{00000000-0008-0000-0400-00007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0" name="TextBox 1399">
          <a:extLst>
            <a:ext uri="{FF2B5EF4-FFF2-40B4-BE49-F238E27FC236}">
              <a16:creationId xmlns:a16="http://schemas.microsoft.com/office/drawing/2014/main" id="{00000000-0008-0000-0400-00007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1" name="TextBox 1400">
          <a:extLst>
            <a:ext uri="{FF2B5EF4-FFF2-40B4-BE49-F238E27FC236}">
              <a16:creationId xmlns:a16="http://schemas.microsoft.com/office/drawing/2014/main" id="{00000000-0008-0000-0400-00007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2" name="TextBox 1401">
          <a:extLst>
            <a:ext uri="{FF2B5EF4-FFF2-40B4-BE49-F238E27FC236}">
              <a16:creationId xmlns:a16="http://schemas.microsoft.com/office/drawing/2014/main" id="{00000000-0008-0000-0400-00007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3" name="TextBox 1402">
          <a:extLst>
            <a:ext uri="{FF2B5EF4-FFF2-40B4-BE49-F238E27FC236}">
              <a16:creationId xmlns:a16="http://schemas.microsoft.com/office/drawing/2014/main" id="{00000000-0008-0000-0400-00007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4" name="TextBox 1403">
          <a:extLst>
            <a:ext uri="{FF2B5EF4-FFF2-40B4-BE49-F238E27FC236}">
              <a16:creationId xmlns:a16="http://schemas.microsoft.com/office/drawing/2014/main" id="{00000000-0008-0000-0400-00007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5" name="TextBox 1404">
          <a:extLst>
            <a:ext uri="{FF2B5EF4-FFF2-40B4-BE49-F238E27FC236}">
              <a16:creationId xmlns:a16="http://schemas.microsoft.com/office/drawing/2014/main" id="{00000000-0008-0000-0400-00007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6" name="TextBox 1405">
          <a:extLst>
            <a:ext uri="{FF2B5EF4-FFF2-40B4-BE49-F238E27FC236}">
              <a16:creationId xmlns:a16="http://schemas.microsoft.com/office/drawing/2014/main" id="{00000000-0008-0000-0400-00007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7" name="TextBox 1406">
          <a:extLst>
            <a:ext uri="{FF2B5EF4-FFF2-40B4-BE49-F238E27FC236}">
              <a16:creationId xmlns:a16="http://schemas.microsoft.com/office/drawing/2014/main" id="{00000000-0008-0000-0400-00007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8" name="TextBox 1407">
          <a:extLst>
            <a:ext uri="{FF2B5EF4-FFF2-40B4-BE49-F238E27FC236}">
              <a16:creationId xmlns:a16="http://schemas.microsoft.com/office/drawing/2014/main" id="{00000000-0008-0000-0400-00008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09" name="TextBox 1408">
          <a:extLst>
            <a:ext uri="{FF2B5EF4-FFF2-40B4-BE49-F238E27FC236}">
              <a16:creationId xmlns:a16="http://schemas.microsoft.com/office/drawing/2014/main" id="{00000000-0008-0000-0400-00008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0" name="TextBox 1409">
          <a:extLst>
            <a:ext uri="{FF2B5EF4-FFF2-40B4-BE49-F238E27FC236}">
              <a16:creationId xmlns:a16="http://schemas.microsoft.com/office/drawing/2014/main" id="{00000000-0008-0000-0400-00008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1" name="TextBox 1410">
          <a:extLst>
            <a:ext uri="{FF2B5EF4-FFF2-40B4-BE49-F238E27FC236}">
              <a16:creationId xmlns:a16="http://schemas.microsoft.com/office/drawing/2014/main" id="{00000000-0008-0000-0400-00008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2" name="TextBox 1411">
          <a:extLst>
            <a:ext uri="{FF2B5EF4-FFF2-40B4-BE49-F238E27FC236}">
              <a16:creationId xmlns:a16="http://schemas.microsoft.com/office/drawing/2014/main" id="{00000000-0008-0000-0400-00008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3" name="TextBox 1412">
          <a:extLst>
            <a:ext uri="{FF2B5EF4-FFF2-40B4-BE49-F238E27FC236}">
              <a16:creationId xmlns:a16="http://schemas.microsoft.com/office/drawing/2014/main" id="{00000000-0008-0000-0400-00008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4" name="TextBox 1413">
          <a:extLst>
            <a:ext uri="{FF2B5EF4-FFF2-40B4-BE49-F238E27FC236}">
              <a16:creationId xmlns:a16="http://schemas.microsoft.com/office/drawing/2014/main" id="{00000000-0008-0000-0400-00008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5" name="TextBox 1414">
          <a:extLst>
            <a:ext uri="{FF2B5EF4-FFF2-40B4-BE49-F238E27FC236}">
              <a16:creationId xmlns:a16="http://schemas.microsoft.com/office/drawing/2014/main" id="{00000000-0008-0000-0400-00008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6" name="TextBox 1415">
          <a:extLst>
            <a:ext uri="{FF2B5EF4-FFF2-40B4-BE49-F238E27FC236}">
              <a16:creationId xmlns:a16="http://schemas.microsoft.com/office/drawing/2014/main" id="{00000000-0008-0000-0400-00008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7" name="TextBox 1416">
          <a:extLst>
            <a:ext uri="{FF2B5EF4-FFF2-40B4-BE49-F238E27FC236}">
              <a16:creationId xmlns:a16="http://schemas.microsoft.com/office/drawing/2014/main" id="{00000000-0008-0000-0400-00008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8" name="TextBox 1417">
          <a:extLst>
            <a:ext uri="{FF2B5EF4-FFF2-40B4-BE49-F238E27FC236}">
              <a16:creationId xmlns:a16="http://schemas.microsoft.com/office/drawing/2014/main" id="{00000000-0008-0000-0400-00008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19" name="TextBox 1418">
          <a:extLst>
            <a:ext uri="{FF2B5EF4-FFF2-40B4-BE49-F238E27FC236}">
              <a16:creationId xmlns:a16="http://schemas.microsoft.com/office/drawing/2014/main" id="{00000000-0008-0000-0400-00008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0" name="TextBox 1419">
          <a:extLst>
            <a:ext uri="{FF2B5EF4-FFF2-40B4-BE49-F238E27FC236}">
              <a16:creationId xmlns:a16="http://schemas.microsoft.com/office/drawing/2014/main" id="{00000000-0008-0000-0400-00008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1" name="TextBox 1420">
          <a:extLst>
            <a:ext uri="{FF2B5EF4-FFF2-40B4-BE49-F238E27FC236}">
              <a16:creationId xmlns:a16="http://schemas.microsoft.com/office/drawing/2014/main" id="{00000000-0008-0000-0400-00008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2" name="TextBox 1421">
          <a:extLst>
            <a:ext uri="{FF2B5EF4-FFF2-40B4-BE49-F238E27FC236}">
              <a16:creationId xmlns:a16="http://schemas.microsoft.com/office/drawing/2014/main" id="{00000000-0008-0000-0400-00008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3" name="TextBox 1422">
          <a:extLst>
            <a:ext uri="{FF2B5EF4-FFF2-40B4-BE49-F238E27FC236}">
              <a16:creationId xmlns:a16="http://schemas.microsoft.com/office/drawing/2014/main" id="{00000000-0008-0000-0400-00008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4" name="TextBox 1423">
          <a:extLst>
            <a:ext uri="{FF2B5EF4-FFF2-40B4-BE49-F238E27FC236}">
              <a16:creationId xmlns:a16="http://schemas.microsoft.com/office/drawing/2014/main" id="{00000000-0008-0000-0400-00009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5" name="TextBox 1424">
          <a:extLst>
            <a:ext uri="{FF2B5EF4-FFF2-40B4-BE49-F238E27FC236}">
              <a16:creationId xmlns:a16="http://schemas.microsoft.com/office/drawing/2014/main" id="{00000000-0008-0000-0400-00009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6" name="TextBox 1425">
          <a:extLst>
            <a:ext uri="{FF2B5EF4-FFF2-40B4-BE49-F238E27FC236}">
              <a16:creationId xmlns:a16="http://schemas.microsoft.com/office/drawing/2014/main" id="{00000000-0008-0000-0400-00009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7" name="TextBox 1426">
          <a:extLst>
            <a:ext uri="{FF2B5EF4-FFF2-40B4-BE49-F238E27FC236}">
              <a16:creationId xmlns:a16="http://schemas.microsoft.com/office/drawing/2014/main" id="{00000000-0008-0000-0400-00009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8" name="TextBox 1427">
          <a:extLst>
            <a:ext uri="{FF2B5EF4-FFF2-40B4-BE49-F238E27FC236}">
              <a16:creationId xmlns:a16="http://schemas.microsoft.com/office/drawing/2014/main" id="{00000000-0008-0000-0400-00009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29" name="TextBox 1428">
          <a:extLst>
            <a:ext uri="{FF2B5EF4-FFF2-40B4-BE49-F238E27FC236}">
              <a16:creationId xmlns:a16="http://schemas.microsoft.com/office/drawing/2014/main" id="{00000000-0008-0000-0400-00009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0" name="TextBox 1429">
          <a:extLst>
            <a:ext uri="{FF2B5EF4-FFF2-40B4-BE49-F238E27FC236}">
              <a16:creationId xmlns:a16="http://schemas.microsoft.com/office/drawing/2014/main" id="{00000000-0008-0000-0400-00009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1" name="TextBox 1430">
          <a:extLst>
            <a:ext uri="{FF2B5EF4-FFF2-40B4-BE49-F238E27FC236}">
              <a16:creationId xmlns:a16="http://schemas.microsoft.com/office/drawing/2014/main" id="{00000000-0008-0000-0400-00009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2" name="TextBox 1431">
          <a:extLst>
            <a:ext uri="{FF2B5EF4-FFF2-40B4-BE49-F238E27FC236}">
              <a16:creationId xmlns:a16="http://schemas.microsoft.com/office/drawing/2014/main" id="{00000000-0008-0000-0400-00009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3" name="TextBox 1432">
          <a:extLst>
            <a:ext uri="{FF2B5EF4-FFF2-40B4-BE49-F238E27FC236}">
              <a16:creationId xmlns:a16="http://schemas.microsoft.com/office/drawing/2014/main" id="{00000000-0008-0000-0400-00009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4" name="TextBox 1433">
          <a:extLst>
            <a:ext uri="{FF2B5EF4-FFF2-40B4-BE49-F238E27FC236}">
              <a16:creationId xmlns:a16="http://schemas.microsoft.com/office/drawing/2014/main" id="{00000000-0008-0000-0400-00009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5" name="TextBox 1434">
          <a:extLst>
            <a:ext uri="{FF2B5EF4-FFF2-40B4-BE49-F238E27FC236}">
              <a16:creationId xmlns:a16="http://schemas.microsoft.com/office/drawing/2014/main" id="{00000000-0008-0000-0400-00009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6" name="TextBox 1435">
          <a:extLst>
            <a:ext uri="{FF2B5EF4-FFF2-40B4-BE49-F238E27FC236}">
              <a16:creationId xmlns:a16="http://schemas.microsoft.com/office/drawing/2014/main" id="{00000000-0008-0000-0400-00009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7" name="TextBox 1436">
          <a:extLst>
            <a:ext uri="{FF2B5EF4-FFF2-40B4-BE49-F238E27FC236}">
              <a16:creationId xmlns:a16="http://schemas.microsoft.com/office/drawing/2014/main" id="{00000000-0008-0000-0400-00009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8" name="TextBox 1437">
          <a:extLst>
            <a:ext uri="{FF2B5EF4-FFF2-40B4-BE49-F238E27FC236}">
              <a16:creationId xmlns:a16="http://schemas.microsoft.com/office/drawing/2014/main" id="{00000000-0008-0000-0400-00009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39" name="TextBox 1438">
          <a:extLst>
            <a:ext uri="{FF2B5EF4-FFF2-40B4-BE49-F238E27FC236}">
              <a16:creationId xmlns:a16="http://schemas.microsoft.com/office/drawing/2014/main" id="{00000000-0008-0000-0400-00009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0" name="TextBox 1439">
          <a:extLst>
            <a:ext uri="{FF2B5EF4-FFF2-40B4-BE49-F238E27FC236}">
              <a16:creationId xmlns:a16="http://schemas.microsoft.com/office/drawing/2014/main" id="{00000000-0008-0000-0400-0000A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1" name="TextBox 1440">
          <a:extLst>
            <a:ext uri="{FF2B5EF4-FFF2-40B4-BE49-F238E27FC236}">
              <a16:creationId xmlns:a16="http://schemas.microsoft.com/office/drawing/2014/main" id="{00000000-0008-0000-0400-0000A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2" name="TextBox 1441">
          <a:extLst>
            <a:ext uri="{FF2B5EF4-FFF2-40B4-BE49-F238E27FC236}">
              <a16:creationId xmlns:a16="http://schemas.microsoft.com/office/drawing/2014/main" id="{00000000-0008-0000-0400-0000A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3" name="TextBox 1442">
          <a:extLst>
            <a:ext uri="{FF2B5EF4-FFF2-40B4-BE49-F238E27FC236}">
              <a16:creationId xmlns:a16="http://schemas.microsoft.com/office/drawing/2014/main" id="{00000000-0008-0000-0400-0000A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4" name="TextBox 1443">
          <a:extLst>
            <a:ext uri="{FF2B5EF4-FFF2-40B4-BE49-F238E27FC236}">
              <a16:creationId xmlns:a16="http://schemas.microsoft.com/office/drawing/2014/main" id="{00000000-0008-0000-0400-0000A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5" name="TextBox 1444">
          <a:extLst>
            <a:ext uri="{FF2B5EF4-FFF2-40B4-BE49-F238E27FC236}">
              <a16:creationId xmlns:a16="http://schemas.microsoft.com/office/drawing/2014/main" id="{00000000-0008-0000-0400-0000A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6" name="TextBox 1445">
          <a:extLst>
            <a:ext uri="{FF2B5EF4-FFF2-40B4-BE49-F238E27FC236}">
              <a16:creationId xmlns:a16="http://schemas.microsoft.com/office/drawing/2014/main" id="{00000000-0008-0000-0400-0000A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7" name="TextBox 1446">
          <a:extLst>
            <a:ext uri="{FF2B5EF4-FFF2-40B4-BE49-F238E27FC236}">
              <a16:creationId xmlns:a16="http://schemas.microsoft.com/office/drawing/2014/main" id="{00000000-0008-0000-0400-0000A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8" name="TextBox 1447">
          <a:extLst>
            <a:ext uri="{FF2B5EF4-FFF2-40B4-BE49-F238E27FC236}">
              <a16:creationId xmlns:a16="http://schemas.microsoft.com/office/drawing/2014/main" id="{00000000-0008-0000-0400-0000A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49" name="TextBox 1448">
          <a:extLst>
            <a:ext uri="{FF2B5EF4-FFF2-40B4-BE49-F238E27FC236}">
              <a16:creationId xmlns:a16="http://schemas.microsoft.com/office/drawing/2014/main" id="{00000000-0008-0000-0400-0000A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0" name="TextBox 1449">
          <a:extLst>
            <a:ext uri="{FF2B5EF4-FFF2-40B4-BE49-F238E27FC236}">
              <a16:creationId xmlns:a16="http://schemas.microsoft.com/office/drawing/2014/main" id="{00000000-0008-0000-0400-0000A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1" name="TextBox 1450">
          <a:extLst>
            <a:ext uri="{FF2B5EF4-FFF2-40B4-BE49-F238E27FC236}">
              <a16:creationId xmlns:a16="http://schemas.microsoft.com/office/drawing/2014/main" id="{00000000-0008-0000-0400-0000A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2" name="TextBox 1451">
          <a:extLst>
            <a:ext uri="{FF2B5EF4-FFF2-40B4-BE49-F238E27FC236}">
              <a16:creationId xmlns:a16="http://schemas.microsoft.com/office/drawing/2014/main" id="{00000000-0008-0000-0400-0000A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3" name="TextBox 1452">
          <a:extLst>
            <a:ext uri="{FF2B5EF4-FFF2-40B4-BE49-F238E27FC236}">
              <a16:creationId xmlns:a16="http://schemas.microsoft.com/office/drawing/2014/main" id="{00000000-0008-0000-0400-0000A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4" name="TextBox 1453">
          <a:extLst>
            <a:ext uri="{FF2B5EF4-FFF2-40B4-BE49-F238E27FC236}">
              <a16:creationId xmlns:a16="http://schemas.microsoft.com/office/drawing/2014/main" id="{00000000-0008-0000-0400-0000A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5" name="TextBox 1454">
          <a:extLst>
            <a:ext uri="{FF2B5EF4-FFF2-40B4-BE49-F238E27FC236}">
              <a16:creationId xmlns:a16="http://schemas.microsoft.com/office/drawing/2014/main" id="{00000000-0008-0000-0400-0000A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6" name="TextBox 1455">
          <a:extLst>
            <a:ext uri="{FF2B5EF4-FFF2-40B4-BE49-F238E27FC236}">
              <a16:creationId xmlns:a16="http://schemas.microsoft.com/office/drawing/2014/main" id="{00000000-0008-0000-0400-0000B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7" name="TextBox 1456">
          <a:extLst>
            <a:ext uri="{FF2B5EF4-FFF2-40B4-BE49-F238E27FC236}">
              <a16:creationId xmlns:a16="http://schemas.microsoft.com/office/drawing/2014/main" id="{00000000-0008-0000-0400-0000B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8" name="TextBox 1457">
          <a:extLst>
            <a:ext uri="{FF2B5EF4-FFF2-40B4-BE49-F238E27FC236}">
              <a16:creationId xmlns:a16="http://schemas.microsoft.com/office/drawing/2014/main" id="{00000000-0008-0000-0400-0000B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59" name="TextBox 1458">
          <a:extLst>
            <a:ext uri="{FF2B5EF4-FFF2-40B4-BE49-F238E27FC236}">
              <a16:creationId xmlns:a16="http://schemas.microsoft.com/office/drawing/2014/main" id="{00000000-0008-0000-0400-0000B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0" name="TextBox 1459">
          <a:extLst>
            <a:ext uri="{FF2B5EF4-FFF2-40B4-BE49-F238E27FC236}">
              <a16:creationId xmlns:a16="http://schemas.microsoft.com/office/drawing/2014/main" id="{00000000-0008-0000-0400-0000B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1" name="TextBox 1460">
          <a:extLst>
            <a:ext uri="{FF2B5EF4-FFF2-40B4-BE49-F238E27FC236}">
              <a16:creationId xmlns:a16="http://schemas.microsoft.com/office/drawing/2014/main" id="{00000000-0008-0000-0400-0000B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2" name="TextBox 1461">
          <a:extLst>
            <a:ext uri="{FF2B5EF4-FFF2-40B4-BE49-F238E27FC236}">
              <a16:creationId xmlns:a16="http://schemas.microsoft.com/office/drawing/2014/main" id="{00000000-0008-0000-0400-0000B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3" name="TextBox 1462">
          <a:extLst>
            <a:ext uri="{FF2B5EF4-FFF2-40B4-BE49-F238E27FC236}">
              <a16:creationId xmlns:a16="http://schemas.microsoft.com/office/drawing/2014/main" id="{00000000-0008-0000-0400-0000B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4" name="TextBox 1463">
          <a:extLst>
            <a:ext uri="{FF2B5EF4-FFF2-40B4-BE49-F238E27FC236}">
              <a16:creationId xmlns:a16="http://schemas.microsoft.com/office/drawing/2014/main" id="{00000000-0008-0000-0400-0000B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5" name="TextBox 1464">
          <a:extLst>
            <a:ext uri="{FF2B5EF4-FFF2-40B4-BE49-F238E27FC236}">
              <a16:creationId xmlns:a16="http://schemas.microsoft.com/office/drawing/2014/main" id="{00000000-0008-0000-0400-0000B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6" name="TextBox 1465">
          <a:extLst>
            <a:ext uri="{FF2B5EF4-FFF2-40B4-BE49-F238E27FC236}">
              <a16:creationId xmlns:a16="http://schemas.microsoft.com/office/drawing/2014/main" id="{00000000-0008-0000-0400-0000B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7" name="TextBox 1466">
          <a:extLst>
            <a:ext uri="{FF2B5EF4-FFF2-40B4-BE49-F238E27FC236}">
              <a16:creationId xmlns:a16="http://schemas.microsoft.com/office/drawing/2014/main" id="{00000000-0008-0000-0400-0000B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8" name="TextBox 1467">
          <a:extLst>
            <a:ext uri="{FF2B5EF4-FFF2-40B4-BE49-F238E27FC236}">
              <a16:creationId xmlns:a16="http://schemas.microsoft.com/office/drawing/2014/main" id="{00000000-0008-0000-0400-0000B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69" name="TextBox 1468">
          <a:extLst>
            <a:ext uri="{FF2B5EF4-FFF2-40B4-BE49-F238E27FC236}">
              <a16:creationId xmlns:a16="http://schemas.microsoft.com/office/drawing/2014/main" id="{00000000-0008-0000-0400-0000B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0" name="TextBox 1469">
          <a:extLst>
            <a:ext uri="{FF2B5EF4-FFF2-40B4-BE49-F238E27FC236}">
              <a16:creationId xmlns:a16="http://schemas.microsoft.com/office/drawing/2014/main" id="{00000000-0008-0000-0400-0000B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1" name="TextBox 1470">
          <a:extLst>
            <a:ext uri="{FF2B5EF4-FFF2-40B4-BE49-F238E27FC236}">
              <a16:creationId xmlns:a16="http://schemas.microsoft.com/office/drawing/2014/main" id="{00000000-0008-0000-0400-0000B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2" name="TextBox 1471">
          <a:extLst>
            <a:ext uri="{FF2B5EF4-FFF2-40B4-BE49-F238E27FC236}">
              <a16:creationId xmlns:a16="http://schemas.microsoft.com/office/drawing/2014/main" id="{00000000-0008-0000-0400-0000C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3" name="TextBox 1472">
          <a:extLst>
            <a:ext uri="{FF2B5EF4-FFF2-40B4-BE49-F238E27FC236}">
              <a16:creationId xmlns:a16="http://schemas.microsoft.com/office/drawing/2014/main" id="{00000000-0008-0000-0400-0000C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4" name="TextBox 1473">
          <a:extLst>
            <a:ext uri="{FF2B5EF4-FFF2-40B4-BE49-F238E27FC236}">
              <a16:creationId xmlns:a16="http://schemas.microsoft.com/office/drawing/2014/main" id="{00000000-0008-0000-0400-0000C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5" name="TextBox 1474">
          <a:extLst>
            <a:ext uri="{FF2B5EF4-FFF2-40B4-BE49-F238E27FC236}">
              <a16:creationId xmlns:a16="http://schemas.microsoft.com/office/drawing/2014/main" id="{00000000-0008-0000-0400-0000C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6" name="TextBox 1475">
          <a:extLst>
            <a:ext uri="{FF2B5EF4-FFF2-40B4-BE49-F238E27FC236}">
              <a16:creationId xmlns:a16="http://schemas.microsoft.com/office/drawing/2014/main" id="{00000000-0008-0000-0400-0000C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7" name="TextBox 1476">
          <a:extLst>
            <a:ext uri="{FF2B5EF4-FFF2-40B4-BE49-F238E27FC236}">
              <a16:creationId xmlns:a16="http://schemas.microsoft.com/office/drawing/2014/main" id="{00000000-0008-0000-0400-0000C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8" name="TextBox 1477">
          <a:extLst>
            <a:ext uri="{FF2B5EF4-FFF2-40B4-BE49-F238E27FC236}">
              <a16:creationId xmlns:a16="http://schemas.microsoft.com/office/drawing/2014/main" id="{00000000-0008-0000-0400-0000C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79" name="TextBox 1478">
          <a:extLst>
            <a:ext uri="{FF2B5EF4-FFF2-40B4-BE49-F238E27FC236}">
              <a16:creationId xmlns:a16="http://schemas.microsoft.com/office/drawing/2014/main" id="{00000000-0008-0000-0400-0000C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0" name="TextBox 1479">
          <a:extLst>
            <a:ext uri="{FF2B5EF4-FFF2-40B4-BE49-F238E27FC236}">
              <a16:creationId xmlns:a16="http://schemas.microsoft.com/office/drawing/2014/main" id="{00000000-0008-0000-0400-0000C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1" name="TextBox 1480">
          <a:extLst>
            <a:ext uri="{FF2B5EF4-FFF2-40B4-BE49-F238E27FC236}">
              <a16:creationId xmlns:a16="http://schemas.microsoft.com/office/drawing/2014/main" id="{00000000-0008-0000-0400-0000C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2" name="TextBox 1481">
          <a:extLst>
            <a:ext uri="{FF2B5EF4-FFF2-40B4-BE49-F238E27FC236}">
              <a16:creationId xmlns:a16="http://schemas.microsoft.com/office/drawing/2014/main" id="{00000000-0008-0000-0400-0000C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3" name="TextBox 1482">
          <a:extLst>
            <a:ext uri="{FF2B5EF4-FFF2-40B4-BE49-F238E27FC236}">
              <a16:creationId xmlns:a16="http://schemas.microsoft.com/office/drawing/2014/main" id="{00000000-0008-0000-0400-0000C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4" name="TextBox 1483">
          <a:extLst>
            <a:ext uri="{FF2B5EF4-FFF2-40B4-BE49-F238E27FC236}">
              <a16:creationId xmlns:a16="http://schemas.microsoft.com/office/drawing/2014/main" id="{00000000-0008-0000-0400-0000C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5" name="TextBox 1484">
          <a:extLst>
            <a:ext uri="{FF2B5EF4-FFF2-40B4-BE49-F238E27FC236}">
              <a16:creationId xmlns:a16="http://schemas.microsoft.com/office/drawing/2014/main" id="{00000000-0008-0000-0400-0000C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6" name="TextBox 1485">
          <a:extLst>
            <a:ext uri="{FF2B5EF4-FFF2-40B4-BE49-F238E27FC236}">
              <a16:creationId xmlns:a16="http://schemas.microsoft.com/office/drawing/2014/main" id="{00000000-0008-0000-0400-0000C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7" name="TextBox 1486">
          <a:extLst>
            <a:ext uri="{FF2B5EF4-FFF2-40B4-BE49-F238E27FC236}">
              <a16:creationId xmlns:a16="http://schemas.microsoft.com/office/drawing/2014/main" id="{00000000-0008-0000-0400-0000C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8" name="TextBox 1487">
          <a:extLst>
            <a:ext uri="{FF2B5EF4-FFF2-40B4-BE49-F238E27FC236}">
              <a16:creationId xmlns:a16="http://schemas.microsoft.com/office/drawing/2014/main" id="{00000000-0008-0000-0400-0000D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89" name="TextBox 1488">
          <a:extLst>
            <a:ext uri="{FF2B5EF4-FFF2-40B4-BE49-F238E27FC236}">
              <a16:creationId xmlns:a16="http://schemas.microsoft.com/office/drawing/2014/main" id="{00000000-0008-0000-0400-0000D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0" name="TextBox 1489">
          <a:extLst>
            <a:ext uri="{FF2B5EF4-FFF2-40B4-BE49-F238E27FC236}">
              <a16:creationId xmlns:a16="http://schemas.microsoft.com/office/drawing/2014/main" id="{00000000-0008-0000-0400-0000D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1" name="TextBox 1490">
          <a:extLst>
            <a:ext uri="{FF2B5EF4-FFF2-40B4-BE49-F238E27FC236}">
              <a16:creationId xmlns:a16="http://schemas.microsoft.com/office/drawing/2014/main" id="{00000000-0008-0000-0400-0000D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2" name="TextBox 1491">
          <a:extLst>
            <a:ext uri="{FF2B5EF4-FFF2-40B4-BE49-F238E27FC236}">
              <a16:creationId xmlns:a16="http://schemas.microsoft.com/office/drawing/2014/main" id="{00000000-0008-0000-0400-0000D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3" name="TextBox 1492">
          <a:extLst>
            <a:ext uri="{FF2B5EF4-FFF2-40B4-BE49-F238E27FC236}">
              <a16:creationId xmlns:a16="http://schemas.microsoft.com/office/drawing/2014/main" id="{00000000-0008-0000-0400-0000D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4" name="TextBox 1493">
          <a:extLst>
            <a:ext uri="{FF2B5EF4-FFF2-40B4-BE49-F238E27FC236}">
              <a16:creationId xmlns:a16="http://schemas.microsoft.com/office/drawing/2014/main" id="{00000000-0008-0000-0400-0000D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5" name="TextBox 1494">
          <a:extLst>
            <a:ext uri="{FF2B5EF4-FFF2-40B4-BE49-F238E27FC236}">
              <a16:creationId xmlns:a16="http://schemas.microsoft.com/office/drawing/2014/main" id="{00000000-0008-0000-0400-0000D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6" name="TextBox 1495">
          <a:extLst>
            <a:ext uri="{FF2B5EF4-FFF2-40B4-BE49-F238E27FC236}">
              <a16:creationId xmlns:a16="http://schemas.microsoft.com/office/drawing/2014/main" id="{00000000-0008-0000-0400-0000D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7" name="TextBox 1496">
          <a:extLst>
            <a:ext uri="{FF2B5EF4-FFF2-40B4-BE49-F238E27FC236}">
              <a16:creationId xmlns:a16="http://schemas.microsoft.com/office/drawing/2014/main" id="{00000000-0008-0000-0400-0000D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8" name="TextBox 1497">
          <a:extLst>
            <a:ext uri="{FF2B5EF4-FFF2-40B4-BE49-F238E27FC236}">
              <a16:creationId xmlns:a16="http://schemas.microsoft.com/office/drawing/2014/main" id="{00000000-0008-0000-0400-0000D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499" name="TextBox 1498">
          <a:extLst>
            <a:ext uri="{FF2B5EF4-FFF2-40B4-BE49-F238E27FC236}">
              <a16:creationId xmlns:a16="http://schemas.microsoft.com/office/drawing/2014/main" id="{00000000-0008-0000-0400-0000D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0" name="TextBox 1499">
          <a:extLst>
            <a:ext uri="{FF2B5EF4-FFF2-40B4-BE49-F238E27FC236}">
              <a16:creationId xmlns:a16="http://schemas.microsoft.com/office/drawing/2014/main" id="{00000000-0008-0000-0400-0000D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1" name="TextBox 1500">
          <a:extLst>
            <a:ext uri="{FF2B5EF4-FFF2-40B4-BE49-F238E27FC236}">
              <a16:creationId xmlns:a16="http://schemas.microsoft.com/office/drawing/2014/main" id="{00000000-0008-0000-0400-0000D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2" name="TextBox 1501">
          <a:extLst>
            <a:ext uri="{FF2B5EF4-FFF2-40B4-BE49-F238E27FC236}">
              <a16:creationId xmlns:a16="http://schemas.microsoft.com/office/drawing/2014/main" id="{00000000-0008-0000-0400-0000D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3" name="TextBox 1502">
          <a:extLst>
            <a:ext uri="{FF2B5EF4-FFF2-40B4-BE49-F238E27FC236}">
              <a16:creationId xmlns:a16="http://schemas.microsoft.com/office/drawing/2014/main" id="{00000000-0008-0000-0400-0000D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4" name="TextBox 1503">
          <a:extLst>
            <a:ext uri="{FF2B5EF4-FFF2-40B4-BE49-F238E27FC236}">
              <a16:creationId xmlns:a16="http://schemas.microsoft.com/office/drawing/2014/main" id="{00000000-0008-0000-0400-0000E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5" name="TextBox 1504">
          <a:extLst>
            <a:ext uri="{FF2B5EF4-FFF2-40B4-BE49-F238E27FC236}">
              <a16:creationId xmlns:a16="http://schemas.microsoft.com/office/drawing/2014/main" id="{00000000-0008-0000-0400-0000E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6" name="TextBox 1505">
          <a:extLst>
            <a:ext uri="{FF2B5EF4-FFF2-40B4-BE49-F238E27FC236}">
              <a16:creationId xmlns:a16="http://schemas.microsoft.com/office/drawing/2014/main" id="{00000000-0008-0000-0400-0000E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7" name="TextBox 1506">
          <a:extLst>
            <a:ext uri="{FF2B5EF4-FFF2-40B4-BE49-F238E27FC236}">
              <a16:creationId xmlns:a16="http://schemas.microsoft.com/office/drawing/2014/main" id="{00000000-0008-0000-0400-0000E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8" name="TextBox 1507">
          <a:extLst>
            <a:ext uri="{FF2B5EF4-FFF2-40B4-BE49-F238E27FC236}">
              <a16:creationId xmlns:a16="http://schemas.microsoft.com/office/drawing/2014/main" id="{00000000-0008-0000-0400-0000E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09" name="TextBox 1508">
          <a:extLst>
            <a:ext uri="{FF2B5EF4-FFF2-40B4-BE49-F238E27FC236}">
              <a16:creationId xmlns:a16="http://schemas.microsoft.com/office/drawing/2014/main" id="{00000000-0008-0000-0400-0000E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0" name="TextBox 1509">
          <a:extLst>
            <a:ext uri="{FF2B5EF4-FFF2-40B4-BE49-F238E27FC236}">
              <a16:creationId xmlns:a16="http://schemas.microsoft.com/office/drawing/2014/main" id="{00000000-0008-0000-0400-0000E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1" name="TextBox 1510">
          <a:extLst>
            <a:ext uri="{FF2B5EF4-FFF2-40B4-BE49-F238E27FC236}">
              <a16:creationId xmlns:a16="http://schemas.microsoft.com/office/drawing/2014/main" id="{00000000-0008-0000-0400-0000E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2" name="TextBox 1511">
          <a:extLst>
            <a:ext uri="{FF2B5EF4-FFF2-40B4-BE49-F238E27FC236}">
              <a16:creationId xmlns:a16="http://schemas.microsoft.com/office/drawing/2014/main" id="{00000000-0008-0000-0400-0000E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3" name="TextBox 1512">
          <a:extLst>
            <a:ext uri="{FF2B5EF4-FFF2-40B4-BE49-F238E27FC236}">
              <a16:creationId xmlns:a16="http://schemas.microsoft.com/office/drawing/2014/main" id="{00000000-0008-0000-0400-0000E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4" name="TextBox 1513">
          <a:extLst>
            <a:ext uri="{FF2B5EF4-FFF2-40B4-BE49-F238E27FC236}">
              <a16:creationId xmlns:a16="http://schemas.microsoft.com/office/drawing/2014/main" id="{00000000-0008-0000-0400-0000E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5" name="TextBox 1514">
          <a:extLst>
            <a:ext uri="{FF2B5EF4-FFF2-40B4-BE49-F238E27FC236}">
              <a16:creationId xmlns:a16="http://schemas.microsoft.com/office/drawing/2014/main" id="{00000000-0008-0000-0400-0000E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6" name="TextBox 1515">
          <a:extLst>
            <a:ext uri="{FF2B5EF4-FFF2-40B4-BE49-F238E27FC236}">
              <a16:creationId xmlns:a16="http://schemas.microsoft.com/office/drawing/2014/main" id="{00000000-0008-0000-0400-0000E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7" name="TextBox 1516">
          <a:extLst>
            <a:ext uri="{FF2B5EF4-FFF2-40B4-BE49-F238E27FC236}">
              <a16:creationId xmlns:a16="http://schemas.microsoft.com/office/drawing/2014/main" id="{00000000-0008-0000-0400-0000E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8" name="TextBox 1517">
          <a:extLst>
            <a:ext uri="{FF2B5EF4-FFF2-40B4-BE49-F238E27FC236}">
              <a16:creationId xmlns:a16="http://schemas.microsoft.com/office/drawing/2014/main" id="{00000000-0008-0000-0400-0000E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19" name="TextBox 1518">
          <a:extLst>
            <a:ext uri="{FF2B5EF4-FFF2-40B4-BE49-F238E27FC236}">
              <a16:creationId xmlns:a16="http://schemas.microsoft.com/office/drawing/2014/main" id="{00000000-0008-0000-0400-0000E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0" name="TextBox 1519">
          <a:extLst>
            <a:ext uri="{FF2B5EF4-FFF2-40B4-BE49-F238E27FC236}">
              <a16:creationId xmlns:a16="http://schemas.microsoft.com/office/drawing/2014/main" id="{00000000-0008-0000-0400-0000F0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1" name="TextBox 1520">
          <a:extLst>
            <a:ext uri="{FF2B5EF4-FFF2-40B4-BE49-F238E27FC236}">
              <a16:creationId xmlns:a16="http://schemas.microsoft.com/office/drawing/2014/main" id="{00000000-0008-0000-0400-0000F1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2" name="TextBox 1521">
          <a:extLst>
            <a:ext uri="{FF2B5EF4-FFF2-40B4-BE49-F238E27FC236}">
              <a16:creationId xmlns:a16="http://schemas.microsoft.com/office/drawing/2014/main" id="{00000000-0008-0000-0400-0000F2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3" name="TextBox 1522">
          <a:extLst>
            <a:ext uri="{FF2B5EF4-FFF2-40B4-BE49-F238E27FC236}">
              <a16:creationId xmlns:a16="http://schemas.microsoft.com/office/drawing/2014/main" id="{00000000-0008-0000-0400-0000F3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4" name="TextBox 1523">
          <a:extLst>
            <a:ext uri="{FF2B5EF4-FFF2-40B4-BE49-F238E27FC236}">
              <a16:creationId xmlns:a16="http://schemas.microsoft.com/office/drawing/2014/main" id="{00000000-0008-0000-0400-0000F4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5" name="TextBox 1524">
          <a:extLst>
            <a:ext uri="{FF2B5EF4-FFF2-40B4-BE49-F238E27FC236}">
              <a16:creationId xmlns:a16="http://schemas.microsoft.com/office/drawing/2014/main" id="{00000000-0008-0000-0400-0000F5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6" name="TextBox 1525">
          <a:extLst>
            <a:ext uri="{FF2B5EF4-FFF2-40B4-BE49-F238E27FC236}">
              <a16:creationId xmlns:a16="http://schemas.microsoft.com/office/drawing/2014/main" id="{00000000-0008-0000-0400-0000F6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7" name="TextBox 1526">
          <a:extLst>
            <a:ext uri="{FF2B5EF4-FFF2-40B4-BE49-F238E27FC236}">
              <a16:creationId xmlns:a16="http://schemas.microsoft.com/office/drawing/2014/main" id="{00000000-0008-0000-0400-0000F7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8" name="TextBox 1527">
          <a:extLst>
            <a:ext uri="{FF2B5EF4-FFF2-40B4-BE49-F238E27FC236}">
              <a16:creationId xmlns:a16="http://schemas.microsoft.com/office/drawing/2014/main" id="{00000000-0008-0000-0400-0000F8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29" name="TextBox 1528">
          <a:extLst>
            <a:ext uri="{FF2B5EF4-FFF2-40B4-BE49-F238E27FC236}">
              <a16:creationId xmlns:a16="http://schemas.microsoft.com/office/drawing/2014/main" id="{00000000-0008-0000-0400-0000F9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0" name="TextBox 1529">
          <a:extLst>
            <a:ext uri="{FF2B5EF4-FFF2-40B4-BE49-F238E27FC236}">
              <a16:creationId xmlns:a16="http://schemas.microsoft.com/office/drawing/2014/main" id="{00000000-0008-0000-0400-0000FA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1" name="TextBox 1530">
          <a:extLst>
            <a:ext uri="{FF2B5EF4-FFF2-40B4-BE49-F238E27FC236}">
              <a16:creationId xmlns:a16="http://schemas.microsoft.com/office/drawing/2014/main" id="{00000000-0008-0000-0400-0000FB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2" name="TextBox 1531">
          <a:extLst>
            <a:ext uri="{FF2B5EF4-FFF2-40B4-BE49-F238E27FC236}">
              <a16:creationId xmlns:a16="http://schemas.microsoft.com/office/drawing/2014/main" id="{00000000-0008-0000-0400-0000FC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3" name="TextBox 1532">
          <a:extLst>
            <a:ext uri="{FF2B5EF4-FFF2-40B4-BE49-F238E27FC236}">
              <a16:creationId xmlns:a16="http://schemas.microsoft.com/office/drawing/2014/main" id="{00000000-0008-0000-0400-0000FD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4" name="TextBox 1533">
          <a:extLst>
            <a:ext uri="{FF2B5EF4-FFF2-40B4-BE49-F238E27FC236}">
              <a16:creationId xmlns:a16="http://schemas.microsoft.com/office/drawing/2014/main" id="{00000000-0008-0000-0400-0000FE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5" name="TextBox 1534">
          <a:extLst>
            <a:ext uri="{FF2B5EF4-FFF2-40B4-BE49-F238E27FC236}">
              <a16:creationId xmlns:a16="http://schemas.microsoft.com/office/drawing/2014/main" id="{00000000-0008-0000-0400-0000FF0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6" name="TextBox 1535">
          <a:extLst>
            <a:ext uri="{FF2B5EF4-FFF2-40B4-BE49-F238E27FC236}">
              <a16:creationId xmlns:a16="http://schemas.microsoft.com/office/drawing/2014/main" id="{00000000-0008-0000-0400-00000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7" name="TextBox 1536">
          <a:extLst>
            <a:ext uri="{FF2B5EF4-FFF2-40B4-BE49-F238E27FC236}">
              <a16:creationId xmlns:a16="http://schemas.microsoft.com/office/drawing/2014/main" id="{00000000-0008-0000-0400-00000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8" name="TextBox 1537">
          <a:extLst>
            <a:ext uri="{FF2B5EF4-FFF2-40B4-BE49-F238E27FC236}">
              <a16:creationId xmlns:a16="http://schemas.microsoft.com/office/drawing/2014/main" id="{00000000-0008-0000-0400-00000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39" name="TextBox 1538">
          <a:extLst>
            <a:ext uri="{FF2B5EF4-FFF2-40B4-BE49-F238E27FC236}">
              <a16:creationId xmlns:a16="http://schemas.microsoft.com/office/drawing/2014/main" id="{00000000-0008-0000-0400-00000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0" name="TextBox 1539">
          <a:extLst>
            <a:ext uri="{FF2B5EF4-FFF2-40B4-BE49-F238E27FC236}">
              <a16:creationId xmlns:a16="http://schemas.microsoft.com/office/drawing/2014/main" id="{00000000-0008-0000-0400-00000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1" name="TextBox 1540">
          <a:extLst>
            <a:ext uri="{FF2B5EF4-FFF2-40B4-BE49-F238E27FC236}">
              <a16:creationId xmlns:a16="http://schemas.microsoft.com/office/drawing/2014/main" id="{00000000-0008-0000-0400-00000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2" name="TextBox 1541">
          <a:extLst>
            <a:ext uri="{FF2B5EF4-FFF2-40B4-BE49-F238E27FC236}">
              <a16:creationId xmlns:a16="http://schemas.microsoft.com/office/drawing/2014/main" id="{00000000-0008-0000-0400-00000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3" name="TextBox 1542">
          <a:extLst>
            <a:ext uri="{FF2B5EF4-FFF2-40B4-BE49-F238E27FC236}">
              <a16:creationId xmlns:a16="http://schemas.microsoft.com/office/drawing/2014/main" id="{00000000-0008-0000-0400-00000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4" name="TextBox 1543">
          <a:extLst>
            <a:ext uri="{FF2B5EF4-FFF2-40B4-BE49-F238E27FC236}">
              <a16:creationId xmlns:a16="http://schemas.microsoft.com/office/drawing/2014/main" id="{00000000-0008-0000-0400-00000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5" name="TextBox 1544">
          <a:extLst>
            <a:ext uri="{FF2B5EF4-FFF2-40B4-BE49-F238E27FC236}">
              <a16:creationId xmlns:a16="http://schemas.microsoft.com/office/drawing/2014/main" id="{00000000-0008-0000-0400-00000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6" name="TextBox 1545">
          <a:extLst>
            <a:ext uri="{FF2B5EF4-FFF2-40B4-BE49-F238E27FC236}">
              <a16:creationId xmlns:a16="http://schemas.microsoft.com/office/drawing/2014/main" id="{00000000-0008-0000-0400-00000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7" name="TextBox 1546">
          <a:extLst>
            <a:ext uri="{FF2B5EF4-FFF2-40B4-BE49-F238E27FC236}">
              <a16:creationId xmlns:a16="http://schemas.microsoft.com/office/drawing/2014/main" id="{00000000-0008-0000-0400-00000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8" name="TextBox 1547">
          <a:extLst>
            <a:ext uri="{FF2B5EF4-FFF2-40B4-BE49-F238E27FC236}">
              <a16:creationId xmlns:a16="http://schemas.microsoft.com/office/drawing/2014/main" id="{00000000-0008-0000-0400-00000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49" name="TextBox 1548">
          <a:extLst>
            <a:ext uri="{FF2B5EF4-FFF2-40B4-BE49-F238E27FC236}">
              <a16:creationId xmlns:a16="http://schemas.microsoft.com/office/drawing/2014/main" id="{00000000-0008-0000-0400-00000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0" name="TextBox 1549">
          <a:extLst>
            <a:ext uri="{FF2B5EF4-FFF2-40B4-BE49-F238E27FC236}">
              <a16:creationId xmlns:a16="http://schemas.microsoft.com/office/drawing/2014/main" id="{00000000-0008-0000-0400-00000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1" name="TextBox 1550">
          <a:extLst>
            <a:ext uri="{FF2B5EF4-FFF2-40B4-BE49-F238E27FC236}">
              <a16:creationId xmlns:a16="http://schemas.microsoft.com/office/drawing/2014/main" id="{00000000-0008-0000-0400-00000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2" name="TextBox 1551">
          <a:extLst>
            <a:ext uri="{FF2B5EF4-FFF2-40B4-BE49-F238E27FC236}">
              <a16:creationId xmlns:a16="http://schemas.microsoft.com/office/drawing/2014/main" id="{00000000-0008-0000-0400-00001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3" name="TextBox 1552">
          <a:extLst>
            <a:ext uri="{FF2B5EF4-FFF2-40B4-BE49-F238E27FC236}">
              <a16:creationId xmlns:a16="http://schemas.microsoft.com/office/drawing/2014/main" id="{00000000-0008-0000-0400-00001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4" name="TextBox 1553">
          <a:extLst>
            <a:ext uri="{FF2B5EF4-FFF2-40B4-BE49-F238E27FC236}">
              <a16:creationId xmlns:a16="http://schemas.microsoft.com/office/drawing/2014/main" id="{00000000-0008-0000-0400-00001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5" name="TextBox 1554">
          <a:extLst>
            <a:ext uri="{FF2B5EF4-FFF2-40B4-BE49-F238E27FC236}">
              <a16:creationId xmlns:a16="http://schemas.microsoft.com/office/drawing/2014/main" id="{00000000-0008-0000-0400-00001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6" name="TextBox 1555">
          <a:extLst>
            <a:ext uri="{FF2B5EF4-FFF2-40B4-BE49-F238E27FC236}">
              <a16:creationId xmlns:a16="http://schemas.microsoft.com/office/drawing/2014/main" id="{00000000-0008-0000-0400-00001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7" name="TextBox 1556">
          <a:extLst>
            <a:ext uri="{FF2B5EF4-FFF2-40B4-BE49-F238E27FC236}">
              <a16:creationId xmlns:a16="http://schemas.microsoft.com/office/drawing/2014/main" id="{00000000-0008-0000-0400-00001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8" name="TextBox 1557">
          <a:extLst>
            <a:ext uri="{FF2B5EF4-FFF2-40B4-BE49-F238E27FC236}">
              <a16:creationId xmlns:a16="http://schemas.microsoft.com/office/drawing/2014/main" id="{00000000-0008-0000-0400-00001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59" name="TextBox 1558">
          <a:extLst>
            <a:ext uri="{FF2B5EF4-FFF2-40B4-BE49-F238E27FC236}">
              <a16:creationId xmlns:a16="http://schemas.microsoft.com/office/drawing/2014/main" id="{00000000-0008-0000-0400-00001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0" name="TextBox 1559">
          <a:extLst>
            <a:ext uri="{FF2B5EF4-FFF2-40B4-BE49-F238E27FC236}">
              <a16:creationId xmlns:a16="http://schemas.microsoft.com/office/drawing/2014/main" id="{00000000-0008-0000-0400-00001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1" name="TextBox 1560">
          <a:extLst>
            <a:ext uri="{FF2B5EF4-FFF2-40B4-BE49-F238E27FC236}">
              <a16:creationId xmlns:a16="http://schemas.microsoft.com/office/drawing/2014/main" id="{00000000-0008-0000-0400-00001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2" name="TextBox 1561">
          <a:extLst>
            <a:ext uri="{FF2B5EF4-FFF2-40B4-BE49-F238E27FC236}">
              <a16:creationId xmlns:a16="http://schemas.microsoft.com/office/drawing/2014/main" id="{00000000-0008-0000-0400-00001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3" name="TextBox 1562">
          <a:extLst>
            <a:ext uri="{FF2B5EF4-FFF2-40B4-BE49-F238E27FC236}">
              <a16:creationId xmlns:a16="http://schemas.microsoft.com/office/drawing/2014/main" id="{00000000-0008-0000-0400-00001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4" name="TextBox 1563">
          <a:extLst>
            <a:ext uri="{FF2B5EF4-FFF2-40B4-BE49-F238E27FC236}">
              <a16:creationId xmlns:a16="http://schemas.microsoft.com/office/drawing/2014/main" id="{00000000-0008-0000-0400-00001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5" name="TextBox 1564">
          <a:extLst>
            <a:ext uri="{FF2B5EF4-FFF2-40B4-BE49-F238E27FC236}">
              <a16:creationId xmlns:a16="http://schemas.microsoft.com/office/drawing/2014/main" id="{00000000-0008-0000-0400-00001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6" name="TextBox 1565">
          <a:extLst>
            <a:ext uri="{FF2B5EF4-FFF2-40B4-BE49-F238E27FC236}">
              <a16:creationId xmlns:a16="http://schemas.microsoft.com/office/drawing/2014/main" id="{00000000-0008-0000-0400-00001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7" name="TextBox 1566">
          <a:extLst>
            <a:ext uri="{FF2B5EF4-FFF2-40B4-BE49-F238E27FC236}">
              <a16:creationId xmlns:a16="http://schemas.microsoft.com/office/drawing/2014/main" id="{00000000-0008-0000-0400-00001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8" name="TextBox 1567">
          <a:extLst>
            <a:ext uri="{FF2B5EF4-FFF2-40B4-BE49-F238E27FC236}">
              <a16:creationId xmlns:a16="http://schemas.microsoft.com/office/drawing/2014/main" id="{00000000-0008-0000-0400-00002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69" name="TextBox 1568">
          <a:extLst>
            <a:ext uri="{FF2B5EF4-FFF2-40B4-BE49-F238E27FC236}">
              <a16:creationId xmlns:a16="http://schemas.microsoft.com/office/drawing/2014/main" id="{00000000-0008-0000-0400-00002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0" name="TextBox 1569">
          <a:extLst>
            <a:ext uri="{FF2B5EF4-FFF2-40B4-BE49-F238E27FC236}">
              <a16:creationId xmlns:a16="http://schemas.microsoft.com/office/drawing/2014/main" id="{00000000-0008-0000-0400-00002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1" name="TextBox 1570">
          <a:extLst>
            <a:ext uri="{FF2B5EF4-FFF2-40B4-BE49-F238E27FC236}">
              <a16:creationId xmlns:a16="http://schemas.microsoft.com/office/drawing/2014/main" id="{00000000-0008-0000-0400-00002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2" name="TextBox 1571">
          <a:extLst>
            <a:ext uri="{FF2B5EF4-FFF2-40B4-BE49-F238E27FC236}">
              <a16:creationId xmlns:a16="http://schemas.microsoft.com/office/drawing/2014/main" id="{00000000-0008-0000-0400-00002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3" name="TextBox 1572">
          <a:extLst>
            <a:ext uri="{FF2B5EF4-FFF2-40B4-BE49-F238E27FC236}">
              <a16:creationId xmlns:a16="http://schemas.microsoft.com/office/drawing/2014/main" id="{00000000-0008-0000-0400-00002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4" name="TextBox 1573">
          <a:extLst>
            <a:ext uri="{FF2B5EF4-FFF2-40B4-BE49-F238E27FC236}">
              <a16:creationId xmlns:a16="http://schemas.microsoft.com/office/drawing/2014/main" id="{00000000-0008-0000-0400-00002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5" name="TextBox 1574">
          <a:extLst>
            <a:ext uri="{FF2B5EF4-FFF2-40B4-BE49-F238E27FC236}">
              <a16:creationId xmlns:a16="http://schemas.microsoft.com/office/drawing/2014/main" id="{00000000-0008-0000-0400-00002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6" name="TextBox 1575">
          <a:extLst>
            <a:ext uri="{FF2B5EF4-FFF2-40B4-BE49-F238E27FC236}">
              <a16:creationId xmlns:a16="http://schemas.microsoft.com/office/drawing/2014/main" id="{00000000-0008-0000-0400-00002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7" name="TextBox 1576">
          <a:extLst>
            <a:ext uri="{FF2B5EF4-FFF2-40B4-BE49-F238E27FC236}">
              <a16:creationId xmlns:a16="http://schemas.microsoft.com/office/drawing/2014/main" id="{00000000-0008-0000-0400-00002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8" name="TextBox 1577">
          <a:extLst>
            <a:ext uri="{FF2B5EF4-FFF2-40B4-BE49-F238E27FC236}">
              <a16:creationId xmlns:a16="http://schemas.microsoft.com/office/drawing/2014/main" id="{00000000-0008-0000-0400-00002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79" name="TextBox 1578">
          <a:extLst>
            <a:ext uri="{FF2B5EF4-FFF2-40B4-BE49-F238E27FC236}">
              <a16:creationId xmlns:a16="http://schemas.microsoft.com/office/drawing/2014/main" id="{00000000-0008-0000-0400-00002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0" name="TextBox 1579">
          <a:extLst>
            <a:ext uri="{FF2B5EF4-FFF2-40B4-BE49-F238E27FC236}">
              <a16:creationId xmlns:a16="http://schemas.microsoft.com/office/drawing/2014/main" id="{00000000-0008-0000-0400-00002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1" name="TextBox 1580">
          <a:extLst>
            <a:ext uri="{FF2B5EF4-FFF2-40B4-BE49-F238E27FC236}">
              <a16:creationId xmlns:a16="http://schemas.microsoft.com/office/drawing/2014/main" id="{00000000-0008-0000-0400-00002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2" name="TextBox 1581">
          <a:extLst>
            <a:ext uri="{FF2B5EF4-FFF2-40B4-BE49-F238E27FC236}">
              <a16:creationId xmlns:a16="http://schemas.microsoft.com/office/drawing/2014/main" id="{00000000-0008-0000-0400-00002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3" name="TextBox 1582">
          <a:extLst>
            <a:ext uri="{FF2B5EF4-FFF2-40B4-BE49-F238E27FC236}">
              <a16:creationId xmlns:a16="http://schemas.microsoft.com/office/drawing/2014/main" id="{00000000-0008-0000-0400-00002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4" name="TextBox 1583">
          <a:extLst>
            <a:ext uri="{FF2B5EF4-FFF2-40B4-BE49-F238E27FC236}">
              <a16:creationId xmlns:a16="http://schemas.microsoft.com/office/drawing/2014/main" id="{00000000-0008-0000-0400-00003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5" name="TextBox 1584">
          <a:extLst>
            <a:ext uri="{FF2B5EF4-FFF2-40B4-BE49-F238E27FC236}">
              <a16:creationId xmlns:a16="http://schemas.microsoft.com/office/drawing/2014/main" id="{00000000-0008-0000-0400-00003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6" name="TextBox 1585">
          <a:extLst>
            <a:ext uri="{FF2B5EF4-FFF2-40B4-BE49-F238E27FC236}">
              <a16:creationId xmlns:a16="http://schemas.microsoft.com/office/drawing/2014/main" id="{00000000-0008-0000-0400-00003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7" name="TextBox 1586">
          <a:extLst>
            <a:ext uri="{FF2B5EF4-FFF2-40B4-BE49-F238E27FC236}">
              <a16:creationId xmlns:a16="http://schemas.microsoft.com/office/drawing/2014/main" id="{00000000-0008-0000-0400-00003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8" name="TextBox 1587">
          <a:extLst>
            <a:ext uri="{FF2B5EF4-FFF2-40B4-BE49-F238E27FC236}">
              <a16:creationId xmlns:a16="http://schemas.microsoft.com/office/drawing/2014/main" id="{00000000-0008-0000-0400-00003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89" name="TextBox 1588">
          <a:extLst>
            <a:ext uri="{FF2B5EF4-FFF2-40B4-BE49-F238E27FC236}">
              <a16:creationId xmlns:a16="http://schemas.microsoft.com/office/drawing/2014/main" id="{00000000-0008-0000-0400-00003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0" name="TextBox 1589">
          <a:extLst>
            <a:ext uri="{FF2B5EF4-FFF2-40B4-BE49-F238E27FC236}">
              <a16:creationId xmlns:a16="http://schemas.microsoft.com/office/drawing/2014/main" id="{00000000-0008-0000-0400-00003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1" name="TextBox 1590">
          <a:extLst>
            <a:ext uri="{FF2B5EF4-FFF2-40B4-BE49-F238E27FC236}">
              <a16:creationId xmlns:a16="http://schemas.microsoft.com/office/drawing/2014/main" id="{00000000-0008-0000-0400-00003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2" name="TextBox 1591">
          <a:extLst>
            <a:ext uri="{FF2B5EF4-FFF2-40B4-BE49-F238E27FC236}">
              <a16:creationId xmlns:a16="http://schemas.microsoft.com/office/drawing/2014/main" id="{00000000-0008-0000-0400-00003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3" name="TextBox 1592">
          <a:extLst>
            <a:ext uri="{FF2B5EF4-FFF2-40B4-BE49-F238E27FC236}">
              <a16:creationId xmlns:a16="http://schemas.microsoft.com/office/drawing/2014/main" id="{00000000-0008-0000-0400-00003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4" name="TextBox 1593">
          <a:extLst>
            <a:ext uri="{FF2B5EF4-FFF2-40B4-BE49-F238E27FC236}">
              <a16:creationId xmlns:a16="http://schemas.microsoft.com/office/drawing/2014/main" id="{00000000-0008-0000-0400-00003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5" name="TextBox 1594">
          <a:extLst>
            <a:ext uri="{FF2B5EF4-FFF2-40B4-BE49-F238E27FC236}">
              <a16:creationId xmlns:a16="http://schemas.microsoft.com/office/drawing/2014/main" id="{00000000-0008-0000-0400-00003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6" name="TextBox 1595">
          <a:extLst>
            <a:ext uri="{FF2B5EF4-FFF2-40B4-BE49-F238E27FC236}">
              <a16:creationId xmlns:a16="http://schemas.microsoft.com/office/drawing/2014/main" id="{00000000-0008-0000-0400-00003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7" name="TextBox 1596">
          <a:extLst>
            <a:ext uri="{FF2B5EF4-FFF2-40B4-BE49-F238E27FC236}">
              <a16:creationId xmlns:a16="http://schemas.microsoft.com/office/drawing/2014/main" id="{00000000-0008-0000-0400-00003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8" name="TextBox 1597">
          <a:extLst>
            <a:ext uri="{FF2B5EF4-FFF2-40B4-BE49-F238E27FC236}">
              <a16:creationId xmlns:a16="http://schemas.microsoft.com/office/drawing/2014/main" id="{00000000-0008-0000-0400-00003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599" name="TextBox 1598">
          <a:extLst>
            <a:ext uri="{FF2B5EF4-FFF2-40B4-BE49-F238E27FC236}">
              <a16:creationId xmlns:a16="http://schemas.microsoft.com/office/drawing/2014/main" id="{00000000-0008-0000-0400-00003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0" name="TextBox 1599">
          <a:extLst>
            <a:ext uri="{FF2B5EF4-FFF2-40B4-BE49-F238E27FC236}">
              <a16:creationId xmlns:a16="http://schemas.microsoft.com/office/drawing/2014/main" id="{00000000-0008-0000-0400-00004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1" name="TextBox 1600">
          <a:extLst>
            <a:ext uri="{FF2B5EF4-FFF2-40B4-BE49-F238E27FC236}">
              <a16:creationId xmlns:a16="http://schemas.microsoft.com/office/drawing/2014/main" id="{00000000-0008-0000-0400-00004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2" name="TextBox 1601">
          <a:extLst>
            <a:ext uri="{FF2B5EF4-FFF2-40B4-BE49-F238E27FC236}">
              <a16:creationId xmlns:a16="http://schemas.microsoft.com/office/drawing/2014/main" id="{00000000-0008-0000-0400-00004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3" name="TextBox 1602">
          <a:extLst>
            <a:ext uri="{FF2B5EF4-FFF2-40B4-BE49-F238E27FC236}">
              <a16:creationId xmlns:a16="http://schemas.microsoft.com/office/drawing/2014/main" id="{00000000-0008-0000-0400-00004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4" name="TextBox 1603">
          <a:extLst>
            <a:ext uri="{FF2B5EF4-FFF2-40B4-BE49-F238E27FC236}">
              <a16:creationId xmlns:a16="http://schemas.microsoft.com/office/drawing/2014/main" id="{00000000-0008-0000-0400-00004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5" name="TextBox 1604">
          <a:extLst>
            <a:ext uri="{FF2B5EF4-FFF2-40B4-BE49-F238E27FC236}">
              <a16:creationId xmlns:a16="http://schemas.microsoft.com/office/drawing/2014/main" id="{00000000-0008-0000-0400-00004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6" name="TextBox 1605">
          <a:extLst>
            <a:ext uri="{FF2B5EF4-FFF2-40B4-BE49-F238E27FC236}">
              <a16:creationId xmlns:a16="http://schemas.microsoft.com/office/drawing/2014/main" id="{00000000-0008-0000-0400-00004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7" name="TextBox 1606">
          <a:extLst>
            <a:ext uri="{FF2B5EF4-FFF2-40B4-BE49-F238E27FC236}">
              <a16:creationId xmlns:a16="http://schemas.microsoft.com/office/drawing/2014/main" id="{00000000-0008-0000-0400-00004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8" name="TextBox 1607">
          <a:extLst>
            <a:ext uri="{FF2B5EF4-FFF2-40B4-BE49-F238E27FC236}">
              <a16:creationId xmlns:a16="http://schemas.microsoft.com/office/drawing/2014/main" id="{00000000-0008-0000-0400-00004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09" name="TextBox 1608">
          <a:extLst>
            <a:ext uri="{FF2B5EF4-FFF2-40B4-BE49-F238E27FC236}">
              <a16:creationId xmlns:a16="http://schemas.microsoft.com/office/drawing/2014/main" id="{00000000-0008-0000-0400-00004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0" name="TextBox 1609">
          <a:extLst>
            <a:ext uri="{FF2B5EF4-FFF2-40B4-BE49-F238E27FC236}">
              <a16:creationId xmlns:a16="http://schemas.microsoft.com/office/drawing/2014/main" id="{00000000-0008-0000-0400-00004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1" name="TextBox 1610">
          <a:extLst>
            <a:ext uri="{FF2B5EF4-FFF2-40B4-BE49-F238E27FC236}">
              <a16:creationId xmlns:a16="http://schemas.microsoft.com/office/drawing/2014/main" id="{00000000-0008-0000-0400-00004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2" name="TextBox 1611">
          <a:extLst>
            <a:ext uri="{FF2B5EF4-FFF2-40B4-BE49-F238E27FC236}">
              <a16:creationId xmlns:a16="http://schemas.microsoft.com/office/drawing/2014/main" id="{00000000-0008-0000-0400-00004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3" name="TextBox 1612">
          <a:extLst>
            <a:ext uri="{FF2B5EF4-FFF2-40B4-BE49-F238E27FC236}">
              <a16:creationId xmlns:a16="http://schemas.microsoft.com/office/drawing/2014/main" id="{00000000-0008-0000-0400-00004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4" name="TextBox 1613">
          <a:extLst>
            <a:ext uri="{FF2B5EF4-FFF2-40B4-BE49-F238E27FC236}">
              <a16:creationId xmlns:a16="http://schemas.microsoft.com/office/drawing/2014/main" id="{00000000-0008-0000-0400-00004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5" name="TextBox 1614">
          <a:extLst>
            <a:ext uri="{FF2B5EF4-FFF2-40B4-BE49-F238E27FC236}">
              <a16:creationId xmlns:a16="http://schemas.microsoft.com/office/drawing/2014/main" id="{00000000-0008-0000-0400-00004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6" name="TextBox 1615">
          <a:extLst>
            <a:ext uri="{FF2B5EF4-FFF2-40B4-BE49-F238E27FC236}">
              <a16:creationId xmlns:a16="http://schemas.microsoft.com/office/drawing/2014/main" id="{00000000-0008-0000-0400-00005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7" name="TextBox 1616">
          <a:extLst>
            <a:ext uri="{FF2B5EF4-FFF2-40B4-BE49-F238E27FC236}">
              <a16:creationId xmlns:a16="http://schemas.microsoft.com/office/drawing/2014/main" id="{00000000-0008-0000-0400-00005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8" name="TextBox 1617">
          <a:extLst>
            <a:ext uri="{FF2B5EF4-FFF2-40B4-BE49-F238E27FC236}">
              <a16:creationId xmlns:a16="http://schemas.microsoft.com/office/drawing/2014/main" id="{00000000-0008-0000-0400-00005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19" name="TextBox 1618">
          <a:extLst>
            <a:ext uri="{FF2B5EF4-FFF2-40B4-BE49-F238E27FC236}">
              <a16:creationId xmlns:a16="http://schemas.microsoft.com/office/drawing/2014/main" id="{00000000-0008-0000-0400-00005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0" name="TextBox 1619">
          <a:extLst>
            <a:ext uri="{FF2B5EF4-FFF2-40B4-BE49-F238E27FC236}">
              <a16:creationId xmlns:a16="http://schemas.microsoft.com/office/drawing/2014/main" id="{00000000-0008-0000-0400-00005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1" name="TextBox 1620">
          <a:extLst>
            <a:ext uri="{FF2B5EF4-FFF2-40B4-BE49-F238E27FC236}">
              <a16:creationId xmlns:a16="http://schemas.microsoft.com/office/drawing/2014/main" id="{00000000-0008-0000-0400-00005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2" name="TextBox 1621">
          <a:extLst>
            <a:ext uri="{FF2B5EF4-FFF2-40B4-BE49-F238E27FC236}">
              <a16:creationId xmlns:a16="http://schemas.microsoft.com/office/drawing/2014/main" id="{00000000-0008-0000-0400-00005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3" name="TextBox 1622">
          <a:extLst>
            <a:ext uri="{FF2B5EF4-FFF2-40B4-BE49-F238E27FC236}">
              <a16:creationId xmlns:a16="http://schemas.microsoft.com/office/drawing/2014/main" id="{00000000-0008-0000-0400-00005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4" name="TextBox 1623">
          <a:extLst>
            <a:ext uri="{FF2B5EF4-FFF2-40B4-BE49-F238E27FC236}">
              <a16:creationId xmlns:a16="http://schemas.microsoft.com/office/drawing/2014/main" id="{00000000-0008-0000-0400-00005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5" name="TextBox 1624">
          <a:extLst>
            <a:ext uri="{FF2B5EF4-FFF2-40B4-BE49-F238E27FC236}">
              <a16:creationId xmlns:a16="http://schemas.microsoft.com/office/drawing/2014/main" id="{00000000-0008-0000-0400-00005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6" name="TextBox 1625">
          <a:extLst>
            <a:ext uri="{FF2B5EF4-FFF2-40B4-BE49-F238E27FC236}">
              <a16:creationId xmlns:a16="http://schemas.microsoft.com/office/drawing/2014/main" id="{00000000-0008-0000-0400-00005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7" name="TextBox 1626">
          <a:extLst>
            <a:ext uri="{FF2B5EF4-FFF2-40B4-BE49-F238E27FC236}">
              <a16:creationId xmlns:a16="http://schemas.microsoft.com/office/drawing/2014/main" id="{00000000-0008-0000-0400-00005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8" name="TextBox 1627">
          <a:extLst>
            <a:ext uri="{FF2B5EF4-FFF2-40B4-BE49-F238E27FC236}">
              <a16:creationId xmlns:a16="http://schemas.microsoft.com/office/drawing/2014/main" id="{00000000-0008-0000-0400-00005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29" name="TextBox 1628">
          <a:extLst>
            <a:ext uri="{FF2B5EF4-FFF2-40B4-BE49-F238E27FC236}">
              <a16:creationId xmlns:a16="http://schemas.microsoft.com/office/drawing/2014/main" id="{00000000-0008-0000-0400-00005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0" name="TextBox 1629">
          <a:extLst>
            <a:ext uri="{FF2B5EF4-FFF2-40B4-BE49-F238E27FC236}">
              <a16:creationId xmlns:a16="http://schemas.microsoft.com/office/drawing/2014/main" id="{00000000-0008-0000-0400-00005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1" name="TextBox 1630">
          <a:extLst>
            <a:ext uri="{FF2B5EF4-FFF2-40B4-BE49-F238E27FC236}">
              <a16:creationId xmlns:a16="http://schemas.microsoft.com/office/drawing/2014/main" id="{00000000-0008-0000-0400-00005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2" name="TextBox 1631">
          <a:extLst>
            <a:ext uri="{FF2B5EF4-FFF2-40B4-BE49-F238E27FC236}">
              <a16:creationId xmlns:a16="http://schemas.microsoft.com/office/drawing/2014/main" id="{00000000-0008-0000-0400-00006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3" name="TextBox 1632">
          <a:extLst>
            <a:ext uri="{FF2B5EF4-FFF2-40B4-BE49-F238E27FC236}">
              <a16:creationId xmlns:a16="http://schemas.microsoft.com/office/drawing/2014/main" id="{00000000-0008-0000-0400-00006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4" name="TextBox 1633">
          <a:extLst>
            <a:ext uri="{FF2B5EF4-FFF2-40B4-BE49-F238E27FC236}">
              <a16:creationId xmlns:a16="http://schemas.microsoft.com/office/drawing/2014/main" id="{00000000-0008-0000-0400-00006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5" name="TextBox 1634">
          <a:extLst>
            <a:ext uri="{FF2B5EF4-FFF2-40B4-BE49-F238E27FC236}">
              <a16:creationId xmlns:a16="http://schemas.microsoft.com/office/drawing/2014/main" id="{00000000-0008-0000-0400-00006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6" name="TextBox 1635">
          <a:extLst>
            <a:ext uri="{FF2B5EF4-FFF2-40B4-BE49-F238E27FC236}">
              <a16:creationId xmlns:a16="http://schemas.microsoft.com/office/drawing/2014/main" id="{00000000-0008-0000-0400-00006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7" name="TextBox 1636">
          <a:extLst>
            <a:ext uri="{FF2B5EF4-FFF2-40B4-BE49-F238E27FC236}">
              <a16:creationId xmlns:a16="http://schemas.microsoft.com/office/drawing/2014/main" id="{00000000-0008-0000-0400-00006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8" name="TextBox 1637">
          <a:extLst>
            <a:ext uri="{FF2B5EF4-FFF2-40B4-BE49-F238E27FC236}">
              <a16:creationId xmlns:a16="http://schemas.microsoft.com/office/drawing/2014/main" id="{00000000-0008-0000-0400-00006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39" name="TextBox 1638">
          <a:extLst>
            <a:ext uri="{FF2B5EF4-FFF2-40B4-BE49-F238E27FC236}">
              <a16:creationId xmlns:a16="http://schemas.microsoft.com/office/drawing/2014/main" id="{00000000-0008-0000-0400-00006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0" name="TextBox 1639">
          <a:extLst>
            <a:ext uri="{FF2B5EF4-FFF2-40B4-BE49-F238E27FC236}">
              <a16:creationId xmlns:a16="http://schemas.microsoft.com/office/drawing/2014/main" id="{00000000-0008-0000-0400-00006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1" name="TextBox 1640">
          <a:extLst>
            <a:ext uri="{FF2B5EF4-FFF2-40B4-BE49-F238E27FC236}">
              <a16:creationId xmlns:a16="http://schemas.microsoft.com/office/drawing/2014/main" id="{00000000-0008-0000-0400-00006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2" name="TextBox 1641">
          <a:extLst>
            <a:ext uri="{FF2B5EF4-FFF2-40B4-BE49-F238E27FC236}">
              <a16:creationId xmlns:a16="http://schemas.microsoft.com/office/drawing/2014/main" id="{00000000-0008-0000-0400-00006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3" name="TextBox 1642">
          <a:extLst>
            <a:ext uri="{FF2B5EF4-FFF2-40B4-BE49-F238E27FC236}">
              <a16:creationId xmlns:a16="http://schemas.microsoft.com/office/drawing/2014/main" id="{00000000-0008-0000-0400-00006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4" name="TextBox 1643">
          <a:extLst>
            <a:ext uri="{FF2B5EF4-FFF2-40B4-BE49-F238E27FC236}">
              <a16:creationId xmlns:a16="http://schemas.microsoft.com/office/drawing/2014/main" id="{00000000-0008-0000-0400-00006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5" name="TextBox 1644">
          <a:extLst>
            <a:ext uri="{FF2B5EF4-FFF2-40B4-BE49-F238E27FC236}">
              <a16:creationId xmlns:a16="http://schemas.microsoft.com/office/drawing/2014/main" id="{00000000-0008-0000-0400-00006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6" name="TextBox 1645">
          <a:extLst>
            <a:ext uri="{FF2B5EF4-FFF2-40B4-BE49-F238E27FC236}">
              <a16:creationId xmlns:a16="http://schemas.microsoft.com/office/drawing/2014/main" id="{00000000-0008-0000-0400-00006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7" name="TextBox 1646">
          <a:extLst>
            <a:ext uri="{FF2B5EF4-FFF2-40B4-BE49-F238E27FC236}">
              <a16:creationId xmlns:a16="http://schemas.microsoft.com/office/drawing/2014/main" id="{00000000-0008-0000-0400-00006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8" name="TextBox 1647">
          <a:extLst>
            <a:ext uri="{FF2B5EF4-FFF2-40B4-BE49-F238E27FC236}">
              <a16:creationId xmlns:a16="http://schemas.microsoft.com/office/drawing/2014/main" id="{00000000-0008-0000-0400-00007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49" name="TextBox 1648">
          <a:extLst>
            <a:ext uri="{FF2B5EF4-FFF2-40B4-BE49-F238E27FC236}">
              <a16:creationId xmlns:a16="http://schemas.microsoft.com/office/drawing/2014/main" id="{00000000-0008-0000-0400-00007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0" name="TextBox 1649">
          <a:extLst>
            <a:ext uri="{FF2B5EF4-FFF2-40B4-BE49-F238E27FC236}">
              <a16:creationId xmlns:a16="http://schemas.microsoft.com/office/drawing/2014/main" id="{00000000-0008-0000-0400-00007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1" name="TextBox 1650">
          <a:extLst>
            <a:ext uri="{FF2B5EF4-FFF2-40B4-BE49-F238E27FC236}">
              <a16:creationId xmlns:a16="http://schemas.microsoft.com/office/drawing/2014/main" id="{00000000-0008-0000-0400-00007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2" name="TextBox 1651">
          <a:extLst>
            <a:ext uri="{FF2B5EF4-FFF2-40B4-BE49-F238E27FC236}">
              <a16:creationId xmlns:a16="http://schemas.microsoft.com/office/drawing/2014/main" id="{00000000-0008-0000-0400-00007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3" name="TextBox 1652">
          <a:extLst>
            <a:ext uri="{FF2B5EF4-FFF2-40B4-BE49-F238E27FC236}">
              <a16:creationId xmlns:a16="http://schemas.microsoft.com/office/drawing/2014/main" id="{00000000-0008-0000-0400-00007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4" name="TextBox 1653">
          <a:extLst>
            <a:ext uri="{FF2B5EF4-FFF2-40B4-BE49-F238E27FC236}">
              <a16:creationId xmlns:a16="http://schemas.microsoft.com/office/drawing/2014/main" id="{00000000-0008-0000-0400-00007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5" name="TextBox 1654">
          <a:extLst>
            <a:ext uri="{FF2B5EF4-FFF2-40B4-BE49-F238E27FC236}">
              <a16:creationId xmlns:a16="http://schemas.microsoft.com/office/drawing/2014/main" id="{00000000-0008-0000-0400-00007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6" name="TextBox 1655">
          <a:extLst>
            <a:ext uri="{FF2B5EF4-FFF2-40B4-BE49-F238E27FC236}">
              <a16:creationId xmlns:a16="http://schemas.microsoft.com/office/drawing/2014/main" id="{00000000-0008-0000-0400-00007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7" name="TextBox 1656">
          <a:extLst>
            <a:ext uri="{FF2B5EF4-FFF2-40B4-BE49-F238E27FC236}">
              <a16:creationId xmlns:a16="http://schemas.microsoft.com/office/drawing/2014/main" id="{00000000-0008-0000-0400-00007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8" name="TextBox 1657">
          <a:extLst>
            <a:ext uri="{FF2B5EF4-FFF2-40B4-BE49-F238E27FC236}">
              <a16:creationId xmlns:a16="http://schemas.microsoft.com/office/drawing/2014/main" id="{00000000-0008-0000-0400-00007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59" name="TextBox 1658">
          <a:extLst>
            <a:ext uri="{FF2B5EF4-FFF2-40B4-BE49-F238E27FC236}">
              <a16:creationId xmlns:a16="http://schemas.microsoft.com/office/drawing/2014/main" id="{00000000-0008-0000-0400-00007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0" name="TextBox 1659">
          <a:extLst>
            <a:ext uri="{FF2B5EF4-FFF2-40B4-BE49-F238E27FC236}">
              <a16:creationId xmlns:a16="http://schemas.microsoft.com/office/drawing/2014/main" id="{00000000-0008-0000-0400-00007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1" name="TextBox 1660">
          <a:extLst>
            <a:ext uri="{FF2B5EF4-FFF2-40B4-BE49-F238E27FC236}">
              <a16:creationId xmlns:a16="http://schemas.microsoft.com/office/drawing/2014/main" id="{00000000-0008-0000-0400-00007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2" name="TextBox 1661">
          <a:extLst>
            <a:ext uri="{FF2B5EF4-FFF2-40B4-BE49-F238E27FC236}">
              <a16:creationId xmlns:a16="http://schemas.microsoft.com/office/drawing/2014/main" id="{00000000-0008-0000-0400-00007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3" name="TextBox 1662">
          <a:extLst>
            <a:ext uri="{FF2B5EF4-FFF2-40B4-BE49-F238E27FC236}">
              <a16:creationId xmlns:a16="http://schemas.microsoft.com/office/drawing/2014/main" id="{00000000-0008-0000-0400-00007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4" name="TextBox 1663">
          <a:extLst>
            <a:ext uri="{FF2B5EF4-FFF2-40B4-BE49-F238E27FC236}">
              <a16:creationId xmlns:a16="http://schemas.microsoft.com/office/drawing/2014/main" id="{00000000-0008-0000-0400-00008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5" name="TextBox 1664">
          <a:extLst>
            <a:ext uri="{FF2B5EF4-FFF2-40B4-BE49-F238E27FC236}">
              <a16:creationId xmlns:a16="http://schemas.microsoft.com/office/drawing/2014/main" id="{00000000-0008-0000-0400-00008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6" name="TextBox 1665">
          <a:extLst>
            <a:ext uri="{FF2B5EF4-FFF2-40B4-BE49-F238E27FC236}">
              <a16:creationId xmlns:a16="http://schemas.microsoft.com/office/drawing/2014/main" id="{00000000-0008-0000-0400-00008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7" name="TextBox 1666">
          <a:extLst>
            <a:ext uri="{FF2B5EF4-FFF2-40B4-BE49-F238E27FC236}">
              <a16:creationId xmlns:a16="http://schemas.microsoft.com/office/drawing/2014/main" id="{00000000-0008-0000-0400-00008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8" name="TextBox 1667">
          <a:extLst>
            <a:ext uri="{FF2B5EF4-FFF2-40B4-BE49-F238E27FC236}">
              <a16:creationId xmlns:a16="http://schemas.microsoft.com/office/drawing/2014/main" id="{00000000-0008-0000-0400-00008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69" name="TextBox 1668">
          <a:extLst>
            <a:ext uri="{FF2B5EF4-FFF2-40B4-BE49-F238E27FC236}">
              <a16:creationId xmlns:a16="http://schemas.microsoft.com/office/drawing/2014/main" id="{00000000-0008-0000-0400-00008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0" name="TextBox 1669">
          <a:extLst>
            <a:ext uri="{FF2B5EF4-FFF2-40B4-BE49-F238E27FC236}">
              <a16:creationId xmlns:a16="http://schemas.microsoft.com/office/drawing/2014/main" id="{00000000-0008-0000-0400-00008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1" name="TextBox 1670">
          <a:extLst>
            <a:ext uri="{FF2B5EF4-FFF2-40B4-BE49-F238E27FC236}">
              <a16:creationId xmlns:a16="http://schemas.microsoft.com/office/drawing/2014/main" id="{00000000-0008-0000-0400-00008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2" name="TextBox 1671">
          <a:extLst>
            <a:ext uri="{FF2B5EF4-FFF2-40B4-BE49-F238E27FC236}">
              <a16:creationId xmlns:a16="http://schemas.microsoft.com/office/drawing/2014/main" id="{00000000-0008-0000-0400-00008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3" name="TextBox 1672">
          <a:extLst>
            <a:ext uri="{FF2B5EF4-FFF2-40B4-BE49-F238E27FC236}">
              <a16:creationId xmlns:a16="http://schemas.microsoft.com/office/drawing/2014/main" id="{00000000-0008-0000-0400-00008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4" name="TextBox 1673">
          <a:extLst>
            <a:ext uri="{FF2B5EF4-FFF2-40B4-BE49-F238E27FC236}">
              <a16:creationId xmlns:a16="http://schemas.microsoft.com/office/drawing/2014/main" id="{00000000-0008-0000-0400-00008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5" name="TextBox 1674">
          <a:extLst>
            <a:ext uri="{FF2B5EF4-FFF2-40B4-BE49-F238E27FC236}">
              <a16:creationId xmlns:a16="http://schemas.microsoft.com/office/drawing/2014/main" id="{00000000-0008-0000-0400-00008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6" name="TextBox 1675">
          <a:extLst>
            <a:ext uri="{FF2B5EF4-FFF2-40B4-BE49-F238E27FC236}">
              <a16:creationId xmlns:a16="http://schemas.microsoft.com/office/drawing/2014/main" id="{00000000-0008-0000-0400-00008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7" name="TextBox 1676">
          <a:extLst>
            <a:ext uri="{FF2B5EF4-FFF2-40B4-BE49-F238E27FC236}">
              <a16:creationId xmlns:a16="http://schemas.microsoft.com/office/drawing/2014/main" id="{00000000-0008-0000-0400-00008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8" name="TextBox 1677">
          <a:extLst>
            <a:ext uri="{FF2B5EF4-FFF2-40B4-BE49-F238E27FC236}">
              <a16:creationId xmlns:a16="http://schemas.microsoft.com/office/drawing/2014/main" id="{00000000-0008-0000-0400-00008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79" name="TextBox 1678">
          <a:extLst>
            <a:ext uri="{FF2B5EF4-FFF2-40B4-BE49-F238E27FC236}">
              <a16:creationId xmlns:a16="http://schemas.microsoft.com/office/drawing/2014/main" id="{00000000-0008-0000-0400-00008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0" name="TextBox 1679">
          <a:extLst>
            <a:ext uri="{FF2B5EF4-FFF2-40B4-BE49-F238E27FC236}">
              <a16:creationId xmlns:a16="http://schemas.microsoft.com/office/drawing/2014/main" id="{00000000-0008-0000-0400-00009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1" name="TextBox 1680">
          <a:extLst>
            <a:ext uri="{FF2B5EF4-FFF2-40B4-BE49-F238E27FC236}">
              <a16:creationId xmlns:a16="http://schemas.microsoft.com/office/drawing/2014/main" id="{00000000-0008-0000-0400-00009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2" name="TextBox 1681">
          <a:extLst>
            <a:ext uri="{FF2B5EF4-FFF2-40B4-BE49-F238E27FC236}">
              <a16:creationId xmlns:a16="http://schemas.microsoft.com/office/drawing/2014/main" id="{00000000-0008-0000-0400-00009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3" name="TextBox 1682">
          <a:extLst>
            <a:ext uri="{FF2B5EF4-FFF2-40B4-BE49-F238E27FC236}">
              <a16:creationId xmlns:a16="http://schemas.microsoft.com/office/drawing/2014/main" id="{00000000-0008-0000-0400-00009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4" name="TextBox 1683">
          <a:extLst>
            <a:ext uri="{FF2B5EF4-FFF2-40B4-BE49-F238E27FC236}">
              <a16:creationId xmlns:a16="http://schemas.microsoft.com/office/drawing/2014/main" id="{00000000-0008-0000-0400-00009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5" name="TextBox 1684">
          <a:extLst>
            <a:ext uri="{FF2B5EF4-FFF2-40B4-BE49-F238E27FC236}">
              <a16:creationId xmlns:a16="http://schemas.microsoft.com/office/drawing/2014/main" id="{00000000-0008-0000-0400-00009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6" name="TextBox 1685">
          <a:extLst>
            <a:ext uri="{FF2B5EF4-FFF2-40B4-BE49-F238E27FC236}">
              <a16:creationId xmlns:a16="http://schemas.microsoft.com/office/drawing/2014/main" id="{00000000-0008-0000-0400-00009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7" name="TextBox 1686">
          <a:extLst>
            <a:ext uri="{FF2B5EF4-FFF2-40B4-BE49-F238E27FC236}">
              <a16:creationId xmlns:a16="http://schemas.microsoft.com/office/drawing/2014/main" id="{00000000-0008-0000-0400-00009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8" name="TextBox 1687">
          <a:extLst>
            <a:ext uri="{FF2B5EF4-FFF2-40B4-BE49-F238E27FC236}">
              <a16:creationId xmlns:a16="http://schemas.microsoft.com/office/drawing/2014/main" id="{00000000-0008-0000-0400-00009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89" name="TextBox 1688">
          <a:extLst>
            <a:ext uri="{FF2B5EF4-FFF2-40B4-BE49-F238E27FC236}">
              <a16:creationId xmlns:a16="http://schemas.microsoft.com/office/drawing/2014/main" id="{00000000-0008-0000-0400-00009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0" name="TextBox 1689">
          <a:extLst>
            <a:ext uri="{FF2B5EF4-FFF2-40B4-BE49-F238E27FC236}">
              <a16:creationId xmlns:a16="http://schemas.microsoft.com/office/drawing/2014/main" id="{00000000-0008-0000-0400-00009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1" name="TextBox 1690">
          <a:extLst>
            <a:ext uri="{FF2B5EF4-FFF2-40B4-BE49-F238E27FC236}">
              <a16:creationId xmlns:a16="http://schemas.microsoft.com/office/drawing/2014/main" id="{00000000-0008-0000-0400-00009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2" name="TextBox 1691">
          <a:extLst>
            <a:ext uri="{FF2B5EF4-FFF2-40B4-BE49-F238E27FC236}">
              <a16:creationId xmlns:a16="http://schemas.microsoft.com/office/drawing/2014/main" id="{00000000-0008-0000-0400-00009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3" name="TextBox 1692">
          <a:extLst>
            <a:ext uri="{FF2B5EF4-FFF2-40B4-BE49-F238E27FC236}">
              <a16:creationId xmlns:a16="http://schemas.microsoft.com/office/drawing/2014/main" id="{00000000-0008-0000-0400-00009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4" name="TextBox 1693">
          <a:extLst>
            <a:ext uri="{FF2B5EF4-FFF2-40B4-BE49-F238E27FC236}">
              <a16:creationId xmlns:a16="http://schemas.microsoft.com/office/drawing/2014/main" id="{00000000-0008-0000-0400-00009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5" name="TextBox 1694">
          <a:extLst>
            <a:ext uri="{FF2B5EF4-FFF2-40B4-BE49-F238E27FC236}">
              <a16:creationId xmlns:a16="http://schemas.microsoft.com/office/drawing/2014/main" id="{00000000-0008-0000-0400-00009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6" name="TextBox 1695">
          <a:extLst>
            <a:ext uri="{FF2B5EF4-FFF2-40B4-BE49-F238E27FC236}">
              <a16:creationId xmlns:a16="http://schemas.microsoft.com/office/drawing/2014/main" id="{00000000-0008-0000-0400-0000A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7" name="TextBox 1696">
          <a:extLst>
            <a:ext uri="{FF2B5EF4-FFF2-40B4-BE49-F238E27FC236}">
              <a16:creationId xmlns:a16="http://schemas.microsoft.com/office/drawing/2014/main" id="{00000000-0008-0000-0400-0000A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8" name="TextBox 1697">
          <a:extLst>
            <a:ext uri="{FF2B5EF4-FFF2-40B4-BE49-F238E27FC236}">
              <a16:creationId xmlns:a16="http://schemas.microsoft.com/office/drawing/2014/main" id="{00000000-0008-0000-0400-0000A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699" name="TextBox 1698">
          <a:extLst>
            <a:ext uri="{FF2B5EF4-FFF2-40B4-BE49-F238E27FC236}">
              <a16:creationId xmlns:a16="http://schemas.microsoft.com/office/drawing/2014/main" id="{00000000-0008-0000-0400-0000A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0" name="TextBox 1699">
          <a:extLst>
            <a:ext uri="{FF2B5EF4-FFF2-40B4-BE49-F238E27FC236}">
              <a16:creationId xmlns:a16="http://schemas.microsoft.com/office/drawing/2014/main" id="{00000000-0008-0000-0400-0000A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1" name="TextBox 1700">
          <a:extLst>
            <a:ext uri="{FF2B5EF4-FFF2-40B4-BE49-F238E27FC236}">
              <a16:creationId xmlns:a16="http://schemas.microsoft.com/office/drawing/2014/main" id="{00000000-0008-0000-0400-0000A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2" name="TextBox 1701">
          <a:extLst>
            <a:ext uri="{FF2B5EF4-FFF2-40B4-BE49-F238E27FC236}">
              <a16:creationId xmlns:a16="http://schemas.microsoft.com/office/drawing/2014/main" id="{00000000-0008-0000-0400-0000A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3" name="TextBox 1702">
          <a:extLst>
            <a:ext uri="{FF2B5EF4-FFF2-40B4-BE49-F238E27FC236}">
              <a16:creationId xmlns:a16="http://schemas.microsoft.com/office/drawing/2014/main" id="{00000000-0008-0000-0400-0000A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4" name="TextBox 1703">
          <a:extLst>
            <a:ext uri="{FF2B5EF4-FFF2-40B4-BE49-F238E27FC236}">
              <a16:creationId xmlns:a16="http://schemas.microsoft.com/office/drawing/2014/main" id="{00000000-0008-0000-0400-0000A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5" name="TextBox 1704">
          <a:extLst>
            <a:ext uri="{FF2B5EF4-FFF2-40B4-BE49-F238E27FC236}">
              <a16:creationId xmlns:a16="http://schemas.microsoft.com/office/drawing/2014/main" id="{00000000-0008-0000-0400-0000A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6" name="TextBox 1705">
          <a:extLst>
            <a:ext uri="{FF2B5EF4-FFF2-40B4-BE49-F238E27FC236}">
              <a16:creationId xmlns:a16="http://schemas.microsoft.com/office/drawing/2014/main" id="{00000000-0008-0000-0400-0000A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7" name="TextBox 1706">
          <a:extLst>
            <a:ext uri="{FF2B5EF4-FFF2-40B4-BE49-F238E27FC236}">
              <a16:creationId xmlns:a16="http://schemas.microsoft.com/office/drawing/2014/main" id="{00000000-0008-0000-0400-0000A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8" name="TextBox 1707">
          <a:extLst>
            <a:ext uri="{FF2B5EF4-FFF2-40B4-BE49-F238E27FC236}">
              <a16:creationId xmlns:a16="http://schemas.microsoft.com/office/drawing/2014/main" id="{00000000-0008-0000-0400-0000A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09" name="TextBox 1708">
          <a:extLst>
            <a:ext uri="{FF2B5EF4-FFF2-40B4-BE49-F238E27FC236}">
              <a16:creationId xmlns:a16="http://schemas.microsoft.com/office/drawing/2014/main" id="{00000000-0008-0000-0400-0000A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0" name="TextBox 1709">
          <a:extLst>
            <a:ext uri="{FF2B5EF4-FFF2-40B4-BE49-F238E27FC236}">
              <a16:creationId xmlns:a16="http://schemas.microsoft.com/office/drawing/2014/main" id="{00000000-0008-0000-0400-0000A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1" name="TextBox 1710">
          <a:extLst>
            <a:ext uri="{FF2B5EF4-FFF2-40B4-BE49-F238E27FC236}">
              <a16:creationId xmlns:a16="http://schemas.microsoft.com/office/drawing/2014/main" id="{00000000-0008-0000-0400-0000A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2" name="TextBox 1711">
          <a:extLst>
            <a:ext uri="{FF2B5EF4-FFF2-40B4-BE49-F238E27FC236}">
              <a16:creationId xmlns:a16="http://schemas.microsoft.com/office/drawing/2014/main" id="{00000000-0008-0000-0400-0000B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3" name="TextBox 1712">
          <a:extLst>
            <a:ext uri="{FF2B5EF4-FFF2-40B4-BE49-F238E27FC236}">
              <a16:creationId xmlns:a16="http://schemas.microsoft.com/office/drawing/2014/main" id="{00000000-0008-0000-0400-0000B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4" name="TextBox 1713">
          <a:extLst>
            <a:ext uri="{FF2B5EF4-FFF2-40B4-BE49-F238E27FC236}">
              <a16:creationId xmlns:a16="http://schemas.microsoft.com/office/drawing/2014/main" id="{00000000-0008-0000-0400-0000B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5" name="TextBox 1714">
          <a:extLst>
            <a:ext uri="{FF2B5EF4-FFF2-40B4-BE49-F238E27FC236}">
              <a16:creationId xmlns:a16="http://schemas.microsoft.com/office/drawing/2014/main" id="{00000000-0008-0000-0400-0000B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6" name="TextBox 1715">
          <a:extLst>
            <a:ext uri="{FF2B5EF4-FFF2-40B4-BE49-F238E27FC236}">
              <a16:creationId xmlns:a16="http://schemas.microsoft.com/office/drawing/2014/main" id="{00000000-0008-0000-0400-0000B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7" name="TextBox 1716">
          <a:extLst>
            <a:ext uri="{FF2B5EF4-FFF2-40B4-BE49-F238E27FC236}">
              <a16:creationId xmlns:a16="http://schemas.microsoft.com/office/drawing/2014/main" id="{00000000-0008-0000-0400-0000B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8" name="TextBox 1717">
          <a:extLst>
            <a:ext uri="{FF2B5EF4-FFF2-40B4-BE49-F238E27FC236}">
              <a16:creationId xmlns:a16="http://schemas.microsoft.com/office/drawing/2014/main" id="{00000000-0008-0000-0400-0000B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19" name="TextBox 1718">
          <a:extLst>
            <a:ext uri="{FF2B5EF4-FFF2-40B4-BE49-F238E27FC236}">
              <a16:creationId xmlns:a16="http://schemas.microsoft.com/office/drawing/2014/main" id="{00000000-0008-0000-0400-0000B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0" name="TextBox 1719">
          <a:extLst>
            <a:ext uri="{FF2B5EF4-FFF2-40B4-BE49-F238E27FC236}">
              <a16:creationId xmlns:a16="http://schemas.microsoft.com/office/drawing/2014/main" id="{00000000-0008-0000-0400-0000B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1" name="TextBox 1720">
          <a:extLst>
            <a:ext uri="{FF2B5EF4-FFF2-40B4-BE49-F238E27FC236}">
              <a16:creationId xmlns:a16="http://schemas.microsoft.com/office/drawing/2014/main" id="{00000000-0008-0000-0400-0000B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2" name="TextBox 1721">
          <a:extLst>
            <a:ext uri="{FF2B5EF4-FFF2-40B4-BE49-F238E27FC236}">
              <a16:creationId xmlns:a16="http://schemas.microsoft.com/office/drawing/2014/main" id="{00000000-0008-0000-0400-0000B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3" name="TextBox 1722">
          <a:extLst>
            <a:ext uri="{FF2B5EF4-FFF2-40B4-BE49-F238E27FC236}">
              <a16:creationId xmlns:a16="http://schemas.microsoft.com/office/drawing/2014/main" id="{00000000-0008-0000-0400-0000B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4" name="TextBox 1723">
          <a:extLst>
            <a:ext uri="{FF2B5EF4-FFF2-40B4-BE49-F238E27FC236}">
              <a16:creationId xmlns:a16="http://schemas.microsoft.com/office/drawing/2014/main" id="{00000000-0008-0000-0400-0000B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5" name="TextBox 1724">
          <a:extLst>
            <a:ext uri="{FF2B5EF4-FFF2-40B4-BE49-F238E27FC236}">
              <a16:creationId xmlns:a16="http://schemas.microsoft.com/office/drawing/2014/main" id="{00000000-0008-0000-0400-0000B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6" name="TextBox 1725">
          <a:extLst>
            <a:ext uri="{FF2B5EF4-FFF2-40B4-BE49-F238E27FC236}">
              <a16:creationId xmlns:a16="http://schemas.microsoft.com/office/drawing/2014/main" id="{00000000-0008-0000-0400-0000B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7" name="TextBox 1726">
          <a:extLst>
            <a:ext uri="{FF2B5EF4-FFF2-40B4-BE49-F238E27FC236}">
              <a16:creationId xmlns:a16="http://schemas.microsoft.com/office/drawing/2014/main" id="{00000000-0008-0000-0400-0000B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8" name="TextBox 1727">
          <a:extLst>
            <a:ext uri="{FF2B5EF4-FFF2-40B4-BE49-F238E27FC236}">
              <a16:creationId xmlns:a16="http://schemas.microsoft.com/office/drawing/2014/main" id="{00000000-0008-0000-0400-0000C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29" name="TextBox 1728">
          <a:extLst>
            <a:ext uri="{FF2B5EF4-FFF2-40B4-BE49-F238E27FC236}">
              <a16:creationId xmlns:a16="http://schemas.microsoft.com/office/drawing/2014/main" id="{00000000-0008-0000-0400-0000C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0" name="TextBox 1729">
          <a:extLst>
            <a:ext uri="{FF2B5EF4-FFF2-40B4-BE49-F238E27FC236}">
              <a16:creationId xmlns:a16="http://schemas.microsoft.com/office/drawing/2014/main" id="{00000000-0008-0000-0400-0000C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1" name="TextBox 1730">
          <a:extLst>
            <a:ext uri="{FF2B5EF4-FFF2-40B4-BE49-F238E27FC236}">
              <a16:creationId xmlns:a16="http://schemas.microsoft.com/office/drawing/2014/main" id="{00000000-0008-0000-0400-0000C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2" name="TextBox 1731">
          <a:extLst>
            <a:ext uri="{FF2B5EF4-FFF2-40B4-BE49-F238E27FC236}">
              <a16:creationId xmlns:a16="http://schemas.microsoft.com/office/drawing/2014/main" id="{00000000-0008-0000-0400-0000C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3" name="TextBox 1732">
          <a:extLst>
            <a:ext uri="{FF2B5EF4-FFF2-40B4-BE49-F238E27FC236}">
              <a16:creationId xmlns:a16="http://schemas.microsoft.com/office/drawing/2014/main" id="{00000000-0008-0000-0400-0000C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4" name="TextBox 1733">
          <a:extLst>
            <a:ext uri="{FF2B5EF4-FFF2-40B4-BE49-F238E27FC236}">
              <a16:creationId xmlns:a16="http://schemas.microsoft.com/office/drawing/2014/main" id="{00000000-0008-0000-0400-0000C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5" name="TextBox 1734">
          <a:extLst>
            <a:ext uri="{FF2B5EF4-FFF2-40B4-BE49-F238E27FC236}">
              <a16:creationId xmlns:a16="http://schemas.microsoft.com/office/drawing/2014/main" id="{00000000-0008-0000-0400-0000C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6" name="TextBox 1735">
          <a:extLst>
            <a:ext uri="{FF2B5EF4-FFF2-40B4-BE49-F238E27FC236}">
              <a16:creationId xmlns:a16="http://schemas.microsoft.com/office/drawing/2014/main" id="{00000000-0008-0000-0400-0000C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7" name="TextBox 1736">
          <a:extLst>
            <a:ext uri="{FF2B5EF4-FFF2-40B4-BE49-F238E27FC236}">
              <a16:creationId xmlns:a16="http://schemas.microsoft.com/office/drawing/2014/main" id="{00000000-0008-0000-0400-0000C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8" name="TextBox 1737">
          <a:extLst>
            <a:ext uri="{FF2B5EF4-FFF2-40B4-BE49-F238E27FC236}">
              <a16:creationId xmlns:a16="http://schemas.microsoft.com/office/drawing/2014/main" id="{00000000-0008-0000-0400-0000C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39" name="TextBox 1738">
          <a:extLst>
            <a:ext uri="{FF2B5EF4-FFF2-40B4-BE49-F238E27FC236}">
              <a16:creationId xmlns:a16="http://schemas.microsoft.com/office/drawing/2014/main" id="{00000000-0008-0000-0400-0000C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0" name="TextBox 1739">
          <a:extLst>
            <a:ext uri="{FF2B5EF4-FFF2-40B4-BE49-F238E27FC236}">
              <a16:creationId xmlns:a16="http://schemas.microsoft.com/office/drawing/2014/main" id="{00000000-0008-0000-0400-0000C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1" name="TextBox 1740">
          <a:extLst>
            <a:ext uri="{FF2B5EF4-FFF2-40B4-BE49-F238E27FC236}">
              <a16:creationId xmlns:a16="http://schemas.microsoft.com/office/drawing/2014/main" id="{00000000-0008-0000-0400-0000C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2" name="TextBox 1741">
          <a:extLst>
            <a:ext uri="{FF2B5EF4-FFF2-40B4-BE49-F238E27FC236}">
              <a16:creationId xmlns:a16="http://schemas.microsoft.com/office/drawing/2014/main" id="{00000000-0008-0000-0400-0000C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3" name="TextBox 1742">
          <a:extLst>
            <a:ext uri="{FF2B5EF4-FFF2-40B4-BE49-F238E27FC236}">
              <a16:creationId xmlns:a16="http://schemas.microsoft.com/office/drawing/2014/main" id="{00000000-0008-0000-0400-0000C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4" name="TextBox 1743">
          <a:extLst>
            <a:ext uri="{FF2B5EF4-FFF2-40B4-BE49-F238E27FC236}">
              <a16:creationId xmlns:a16="http://schemas.microsoft.com/office/drawing/2014/main" id="{00000000-0008-0000-0400-0000D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5" name="TextBox 1744">
          <a:extLst>
            <a:ext uri="{FF2B5EF4-FFF2-40B4-BE49-F238E27FC236}">
              <a16:creationId xmlns:a16="http://schemas.microsoft.com/office/drawing/2014/main" id="{00000000-0008-0000-0400-0000D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6" name="TextBox 1745">
          <a:extLst>
            <a:ext uri="{FF2B5EF4-FFF2-40B4-BE49-F238E27FC236}">
              <a16:creationId xmlns:a16="http://schemas.microsoft.com/office/drawing/2014/main" id="{00000000-0008-0000-0400-0000D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7" name="TextBox 1746">
          <a:extLst>
            <a:ext uri="{FF2B5EF4-FFF2-40B4-BE49-F238E27FC236}">
              <a16:creationId xmlns:a16="http://schemas.microsoft.com/office/drawing/2014/main" id="{00000000-0008-0000-0400-0000D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8" name="TextBox 1747">
          <a:extLst>
            <a:ext uri="{FF2B5EF4-FFF2-40B4-BE49-F238E27FC236}">
              <a16:creationId xmlns:a16="http://schemas.microsoft.com/office/drawing/2014/main" id="{00000000-0008-0000-0400-0000D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49" name="TextBox 1748">
          <a:extLst>
            <a:ext uri="{FF2B5EF4-FFF2-40B4-BE49-F238E27FC236}">
              <a16:creationId xmlns:a16="http://schemas.microsoft.com/office/drawing/2014/main" id="{00000000-0008-0000-0400-0000D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0" name="TextBox 1749">
          <a:extLst>
            <a:ext uri="{FF2B5EF4-FFF2-40B4-BE49-F238E27FC236}">
              <a16:creationId xmlns:a16="http://schemas.microsoft.com/office/drawing/2014/main" id="{00000000-0008-0000-0400-0000D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1" name="TextBox 1750">
          <a:extLst>
            <a:ext uri="{FF2B5EF4-FFF2-40B4-BE49-F238E27FC236}">
              <a16:creationId xmlns:a16="http://schemas.microsoft.com/office/drawing/2014/main" id="{00000000-0008-0000-0400-0000D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2" name="TextBox 1751">
          <a:extLst>
            <a:ext uri="{FF2B5EF4-FFF2-40B4-BE49-F238E27FC236}">
              <a16:creationId xmlns:a16="http://schemas.microsoft.com/office/drawing/2014/main" id="{00000000-0008-0000-0400-0000D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3" name="TextBox 1752">
          <a:extLst>
            <a:ext uri="{FF2B5EF4-FFF2-40B4-BE49-F238E27FC236}">
              <a16:creationId xmlns:a16="http://schemas.microsoft.com/office/drawing/2014/main" id="{00000000-0008-0000-0400-0000D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4" name="TextBox 1753">
          <a:extLst>
            <a:ext uri="{FF2B5EF4-FFF2-40B4-BE49-F238E27FC236}">
              <a16:creationId xmlns:a16="http://schemas.microsoft.com/office/drawing/2014/main" id="{00000000-0008-0000-0400-0000D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5" name="TextBox 1754">
          <a:extLst>
            <a:ext uri="{FF2B5EF4-FFF2-40B4-BE49-F238E27FC236}">
              <a16:creationId xmlns:a16="http://schemas.microsoft.com/office/drawing/2014/main" id="{00000000-0008-0000-0400-0000D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6" name="TextBox 1755">
          <a:extLst>
            <a:ext uri="{FF2B5EF4-FFF2-40B4-BE49-F238E27FC236}">
              <a16:creationId xmlns:a16="http://schemas.microsoft.com/office/drawing/2014/main" id="{00000000-0008-0000-0400-0000D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7" name="TextBox 1756">
          <a:extLst>
            <a:ext uri="{FF2B5EF4-FFF2-40B4-BE49-F238E27FC236}">
              <a16:creationId xmlns:a16="http://schemas.microsoft.com/office/drawing/2014/main" id="{00000000-0008-0000-0400-0000D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8" name="TextBox 1757">
          <a:extLst>
            <a:ext uri="{FF2B5EF4-FFF2-40B4-BE49-F238E27FC236}">
              <a16:creationId xmlns:a16="http://schemas.microsoft.com/office/drawing/2014/main" id="{00000000-0008-0000-0400-0000D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59" name="TextBox 1758">
          <a:extLst>
            <a:ext uri="{FF2B5EF4-FFF2-40B4-BE49-F238E27FC236}">
              <a16:creationId xmlns:a16="http://schemas.microsoft.com/office/drawing/2014/main" id="{00000000-0008-0000-0400-0000D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0" name="TextBox 1759">
          <a:extLst>
            <a:ext uri="{FF2B5EF4-FFF2-40B4-BE49-F238E27FC236}">
              <a16:creationId xmlns:a16="http://schemas.microsoft.com/office/drawing/2014/main" id="{00000000-0008-0000-0400-0000E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1" name="TextBox 1760">
          <a:extLst>
            <a:ext uri="{FF2B5EF4-FFF2-40B4-BE49-F238E27FC236}">
              <a16:creationId xmlns:a16="http://schemas.microsoft.com/office/drawing/2014/main" id="{00000000-0008-0000-0400-0000E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2" name="TextBox 1761">
          <a:extLst>
            <a:ext uri="{FF2B5EF4-FFF2-40B4-BE49-F238E27FC236}">
              <a16:creationId xmlns:a16="http://schemas.microsoft.com/office/drawing/2014/main" id="{00000000-0008-0000-0400-0000E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3" name="TextBox 1762">
          <a:extLst>
            <a:ext uri="{FF2B5EF4-FFF2-40B4-BE49-F238E27FC236}">
              <a16:creationId xmlns:a16="http://schemas.microsoft.com/office/drawing/2014/main" id="{00000000-0008-0000-0400-0000E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4" name="TextBox 1763">
          <a:extLst>
            <a:ext uri="{FF2B5EF4-FFF2-40B4-BE49-F238E27FC236}">
              <a16:creationId xmlns:a16="http://schemas.microsoft.com/office/drawing/2014/main" id="{00000000-0008-0000-0400-0000E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5" name="TextBox 1764">
          <a:extLst>
            <a:ext uri="{FF2B5EF4-FFF2-40B4-BE49-F238E27FC236}">
              <a16:creationId xmlns:a16="http://schemas.microsoft.com/office/drawing/2014/main" id="{00000000-0008-0000-0400-0000E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6" name="TextBox 1765">
          <a:extLst>
            <a:ext uri="{FF2B5EF4-FFF2-40B4-BE49-F238E27FC236}">
              <a16:creationId xmlns:a16="http://schemas.microsoft.com/office/drawing/2014/main" id="{00000000-0008-0000-0400-0000E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7" name="TextBox 1766">
          <a:extLst>
            <a:ext uri="{FF2B5EF4-FFF2-40B4-BE49-F238E27FC236}">
              <a16:creationId xmlns:a16="http://schemas.microsoft.com/office/drawing/2014/main" id="{00000000-0008-0000-0400-0000E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8" name="TextBox 1767">
          <a:extLst>
            <a:ext uri="{FF2B5EF4-FFF2-40B4-BE49-F238E27FC236}">
              <a16:creationId xmlns:a16="http://schemas.microsoft.com/office/drawing/2014/main" id="{00000000-0008-0000-0400-0000E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69" name="TextBox 1768">
          <a:extLst>
            <a:ext uri="{FF2B5EF4-FFF2-40B4-BE49-F238E27FC236}">
              <a16:creationId xmlns:a16="http://schemas.microsoft.com/office/drawing/2014/main" id="{00000000-0008-0000-0400-0000E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0" name="TextBox 1769">
          <a:extLst>
            <a:ext uri="{FF2B5EF4-FFF2-40B4-BE49-F238E27FC236}">
              <a16:creationId xmlns:a16="http://schemas.microsoft.com/office/drawing/2014/main" id="{00000000-0008-0000-0400-0000E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1" name="TextBox 1770">
          <a:extLst>
            <a:ext uri="{FF2B5EF4-FFF2-40B4-BE49-F238E27FC236}">
              <a16:creationId xmlns:a16="http://schemas.microsoft.com/office/drawing/2014/main" id="{00000000-0008-0000-0400-0000E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2" name="TextBox 1771">
          <a:extLst>
            <a:ext uri="{FF2B5EF4-FFF2-40B4-BE49-F238E27FC236}">
              <a16:creationId xmlns:a16="http://schemas.microsoft.com/office/drawing/2014/main" id="{00000000-0008-0000-0400-0000E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3" name="TextBox 1772">
          <a:extLst>
            <a:ext uri="{FF2B5EF4-FFF2-40B4-BE49-F238E27FC236}">
              <a16:creationId xmlns:a16="http://schemas.microsoft.com/office/drawing/2014/main" id="{00000000-0008-0000-0400-0000E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4" name="TextBox 1773">
          <a:extLst>
            <a:ext uri="{FF2B5EF4-FFF2-40B4-BE49-F238E27FC236}">
              <a16:creationId xmlns:a16="http://schemas.microsoft.com/office/drawing/2014/main" id="{00000000-0008-0000-0400-0000E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5" name="TextBox 1774">
          <a:extLst>
            <a:ext uri="{FF2B5EF4-FFF2-40B4-BE49-F238E27FC236}">
              <a16:creationId xmlns:a16="http://schemas.microsoft.com/office/drawing/2014/main" id="{00000000-0008-0000-0400-0000E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6" name="TextBox 1775">
          <a:extLst>
            <a:ext uri="{FF2B5EF4-FFF2-40B4-BE49-F238E27FC236}">
              <a16:creationId xmlns:a16="http://schemas.microsoft.com/office/drawing/2014/main" id="{00000000-0008-0000-0400-0000F0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7" name="TextBox 1776">
          <a:extLst>
            <a:ext uri="{FF2B5EF4-FFF2-40B4-BE49-F238E27FC236}">
              <a16:creationId xmlns:a16="http://schemas.microsoft.com/office/drawing/2014/main" id="{00000000-0008-0000-0400-0000F1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8" name="TextBox 1777">
          <a:extLst>
            <a:ext uri="{FF2B5EF4-FFF2-40B4-BE49-F238E27FC236}">
              <a16:creationId xmlns:a16="http://schemas.microsoft.com/office/drawing/2014/main" id="{00000000-0008-0000-0400-0000F2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79" name="TextBox 1778">
          <a:extLst>
            <a:ext uri="{FF2B5EF4-FFF2-40B4-BE49-F238E27FC236}">
              <a16:creationId xmlns:a16="http://schemas.microsoft.com/office/drawing/2014/main" id="{00000000-0008-0000-0400-0000F3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0" name="TextBox 1779">
          <a:extLst>
            <a:ext uri="{FF2B5EF4-FFF2-40B4-BE49-F238E27FC236}">
              <a16:creationId xmlns:a16="http://schemas.microsoft.com/office/drawing/2014/main" id="{00000000-0008-0000-0400-0000F4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1" name="TextBox 1780">
          <a:extLst>
            <a:ext uri="{FF2B5EF4-FFF2-40B4-BE49-F238E27FC236}">
              <a16:creationId xmlns:a16="http://schemas.microsoft.com/office/drawing/2014/main" id="{00000000-0008-0000-0400-0000F5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2" name="TextBox 1781">
          <a:extLst>
            <a:ext uri="{FF2B5EF4-FFF2-40B4-BE49-F238E27FC236}">
              <a16:creationId xmlns:a16="http://schemas.microsoft.com/office/drawing/2014/main" id="{00000000-0008-0000-0400-0000F6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3" name="TextBox 1782">
          <a:extLst>
            <a:ext uri="{FF2B5EF4-FFF2-40B4-BE49-F238E27FC236}">
              <a16:creationId xmlns:a16="http://schemas.microsoft.com/office/drawing/2014/main" id="{00000000-0008-0000-0400-0000F7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4" name="TextBox 1783">
          <a:extLst>
            <a:ext uri="{FF2B5EF4-FFF2-40B4-BE49-F238E27FC236}">
              <a16:creationId xmlns:a16="http://schemas.microsoft.com/office/drawing/2014/main" id="{00000000-0008-0000-0400-0000F8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5" name="TextBox 1784">
          <a:extLst>
            <a:ext uri="{FF2B5EF4-FFF2-40B4-BE49-F238E27FC236}">
              <a16:creationId xmlns:a16="http://schemas.microsoft.com/office/drawing/2014/main" id="{00000000-0008-0000-0400-0000F9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6" name="TextBox 1785">
          <a:extLst>
            <a:ext uri="{FF2B5EF4-FFF2-40B4-BE49-F238E27FC236}">
              <a16:creationId xmlns:a16="http://schemas.microsoft.com/office/drawing/2014/main" id="{00000000-0008-0000-0400-0000FA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7" name="TextBox 1786">
          <a:extLst>
            <a:ext uri="{FF2B5EF4-FFF2-40B4-BE49-F238E27FC236}">
              <a16:creationId xmlns:a16="http://schemas.microsoft.com/office/drawing/2014/main" id="{00000000-0008-0000-0400-0000FB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8" name="TextBox 1787">
          <a:extLst>
            <a:ext uri="{FF2B5EF4-FFF2-40B4-BE49-F238E27FC236}">
              <a16:creationId xmlns:a16="http://schemas.microsoft.com/office/drawing/2014/main" id="{00000000-0008-0000-0400-0000FC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89" name="TextBox 1788">
          <a:extLst>
            <a:ext uri="{FF2B5EF4-FFF2-40B4-BE49-F238E27FC236}">
              <a16:creationId xmlns:a16="http://schemas.microsoft.com/office/drawing/2014/main" id="{00000000-0008-0000-0400-0000FD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0" name="TextBox 1789">
          <a:extLst>
            <a:ext uri="{FF2B5EF4-FFF2-40B4-BE49-F238E27FC236}">
              <a16:creationId xmlns:a16="http://schemas.microsoft.com/office/drawing/2014/main" id="{00000000-0008-0000-0400-0000FE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1" name="TextBox 1790">
          <a:extLst>
            <a:ext uri="{FF2B5EF4-FFF2-40B4-BE49-F238E27FC236}">
              <a16:creationId xmlns:a16="http://schemas.microsoft.com/office/drawing/2014/main" id="{00000000-0008-0000-0400-0000FF0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2" name="TextBox 1791">
          <a:extLst>
            <a:ext uri="{FF2B5EF4-FFF2-40B4-BE49-F238E27FC236}">
              <a16:creationId xmlns:a16="http://schemas.microsoft.com/office/drawing/2014/main" id="{00000000-0008-0000-0400-00000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3" name="TextBox 1792">
          <a:extLst>
            <a:ext uri="{FF2B5EF4-FFF2-40B4-BE49-F238E27FC236}">
              <a16:creationId xmlns:a16="http://schemas.microsoft.com/office/drawing/2014/main" id="{00000000-0008-0000-0400-00000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4" name="TextBox 1793">
          <a:extLst>
            <a:ext uri="{FF2B5EF4-FFF2-40B4-BE49-F238E27FC236}">
              <a16:creationId xmlns:a16="http://schemas.microsoft.com/office/drawing/2014/main" id="{00000000-0008-0000-0400-00000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5" name="TextBox 1794">
          <a:extLst>
            <a:ext uri="{FF2B5EF4-FFF2-40B4-BE49-F238E27FC236}">
              <a16:creationId xmlns:a16="http://schemas.microsoft.com/office/drawing/2014/main" id="{00000000-0008-0000-0400-00000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6" name="TextBox 1795">
          <a:extLst>
            <a:ext uri="{FF2B5EF4-FFF2-40B4-BE49-F238E27FC236}">
              <a16:creationId xmlns:a16="http://schemas.microsoft.com/office/drawing/2014/main" id="{00000000-0008-0000-0400-00000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7" name="TextBox 1796">
          <a:extLst>
            <a:ext uri="{FF2B5EF4-FFF2-40B4-BE49-F238E27FC236}">
              <a16:creationId xmlns:a16="http://schemas.microsoft.com/office/drawing/2014/main" id="{00000000-0008-0000-0400-00000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8" name="TextBox 1797">
          <a:extLst>
            <a:ext uri="{FF2B5EF4-FFF2-40B4-BE49-F238E27FC236}">
              <a16:creationId xmlns:a16="http://schemas.microsoft.com/office/drawing/2014/main" id="{00000000-0008-0000-0400-00000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799" name="TextBox 1798">
          <a:extLst>
            <a:ext uri="{FF2B5EF4-FFF2-40B4-BE49-F238E27FC236}">
              <a16:creationId xmlns:a16="http://schemas.microsoft.com/office/drawing/2014/main" id="{00000000-0008-0000-0400-00000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0" name="TextBox 1799">
          <a:extLst>
            <a:ext uri="{FF2B5EF4-FFF2-40B4-BE49-F238E27FC236}">
              <a16:creationId xmlns:a16="http://schemas.microsoft.com/office/drawing/2014/main" id="{00000000-0008-0000-0400-00000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1" name="TextBox 1800">
          <a:extLst>
            <a:ext uri="{FF2B5EF4-FFF2-40B4-BE49-F238E27FC236}">
              <a16:creationId xmlns:a16="http://schemas.microsoft.com/office/drawing/2014/main" id="{00000000-0008-0000-0400-00000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2" name="TextBox 1801">
          <a:extLst>
            <a:ext uri="{FF2B5EF4-FFF2-40B4-BE49-F238E27FC236}">
              <a16:creationId xmlns:a16="http://schemas.microsoft.com/office/drawing/2014/main" id="{00000000-0008-0000-0400-00000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3" name="TextBox 1802">
          <a:extLst>
            <a:ext uri="{FF2B5EF4-FFF2-40B4-BE49-F238E27FC236}">
              <a16:creationId xmlns:a16="http://schemas.microsoft.com/office/drawing/2014/main" id="{00000000-0008-0000-0400-00000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4" name="TextBox 1803">
          <a:extLst>
            <a:ext uri="{FF2B5EF4-FFF2-40B4-BE49-F238E27FC236}">
              <a16:creationId xmlns:a16="http://schemas.microsoft.com/office/drawing/2014/main" id="{00000000-0008-0000-0400-00000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5" name="TextBox 1804">
          <a:extLst>
            <a:ext uri="{FF2B5EF4-FFF2-40B4-BE49-F238E27FC236}">
              <a16:creationId xmlns:a16="http://schemas.microsoft.com/office/drawing/2014/main" id="{00000000-0008-0000-0400-00000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6" name="TextBox 1805">
          <a:extLst>
            <a:ext uri="{FF2B5EF4-FFF2-40B4-BE49-F238E27FC236}">
              <a16:creationId xmlns:a16="http://schemas.microsoft.com/office/drawing/2014/main" id="{00000000-0008-0000-0400-00000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7" name="TextBox 1806">
          <a:extLst>
            <a:ext uri="{FF2B5EF4-FFF2-40B4-BE49-F238E27FC236}">
              <a16:creationId xmlns:a16="http://schemas.microsoft.com/office/drawing/2014/main" id="{00000000-0008-0000-0400-00000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8" name="TextBox 1807">
          <a:extLst>
            <a:ext uri="{FF2B5EF4-FFF2-40B4-BE49-F238E27FC236}">
              <a16:creationId xmlns:a16="http://schemas.microsoft.com/office/drawing/2014/main" id="{00000000-0008-0000-0400-00001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09" name="TextBox 1808">
          <a:extLst>
            <a:ext uri="{FF2B5EF4-FFF2-40B4-BE49-F238E27FC236}">
              <a16:creationId xmlns:a16="http://schemas.microsoft.com/office/drawing/2014/main" id="{00000000-0008-0000-0400-00001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0" name="TextBox 1809">
          <a:extLst>
            <a:ext uri="{FF2B5EF4-FFF2-40B4-BE49-F238E27FC236}">
              <a16:creationId xmlns:a16="http://schemas.microsoft.com/office/drawing/2014/main" id="{00000000-0008-0000-0400-00001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1" name="TextBox 1810">
          <a:extLst>
            <a:ext uri="{FF2B5EF4-FFF2-40B4-BE49-F238E27FC236}">
              <a16:creationId xmlns:a16="http://schemas.microsoft.com/office/drawing/2014/main" id="{00000000-0008-0000-0400-00001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2" name="TextBox 1811">
          <a:extLst>
            <a:ext uri="{FF2B5EF4-FFF2-40B4-BE49-F238E27FC236}">
              <a16:creationId xmlns:a16="http://schemas.microsoft.com/office/drawing/2014/main" id="{00000000-0008-0000-0400-00001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3" name="TextBox 1812">
          <a:extLst>
            <a:ext uri="{FF2B5EF4-FFF2-40B4-BE49-F238E27FC236}">
              <a16:creationId xmlns:a16="http://schemas.microsoft.com/office/drawing/2014/main" id="{00000000-0008-0000-0400-00001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4" name="TextBox 1813">
          <a:extLst>
            <a:ext uri="{FF2B5EF4-FFF2-40B4-BE49-F238E27FC236}">
              <a16:creationId xmlns:a16="http://schemas.microsoft.com/office/drawing/2014/main" id="{00000000-0008-0000-0400-00001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5" name="TextBox 1814">
          <a:extLst>
            <a:ext uri="{FF2B5EF4-FFF2-40B4-BE49-F238E27FC236}">
              <a16:creationId xmlns:a16="http://schemas.microsoft.com/office/drawing/2014/main" id="{00000000-0008-0000-0400-00001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6" name="TextBox 1815">
          <a:extLst>
            <a:ext uri="{FF2B5EF4-FFF2-40B4-BE49-F238E27FC236}">
              <a16:creationId xmlns:a16="http://schemas.microsoft.com/office/drawing/2014/main" id="{00000000-0008-0000-0400-00001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7" name="TextBox 1816">
          <a:extLst>
            <a:ext uri="{FF2B5EF4-FFF2-40B4-BE49-F238E27FC236}">
              <a16:creationId xmlns:a16="http://schemas.microsoft.com/office/drawing/2014/main" id="{00000000-0008-0000-0400-00001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8" name="TextBox 1817">
          <a:extLst>
            <a:ext uri="{FF2B5EF4-FFF2-40B4-BE49-F238E27FC236}">
              <a16:creationId xmlns:a16="http://schemas.microsoft.com/office/drawing/2014/main" id="{00000000-0008-0000-0400-00001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19" name="TextBox 1818">
          <a:extLst>
            <a:ext uri="{FF2B5EF4-FFF2-40B4-BE49-F238E27FC236}">
              <a16:creationId xmlns:a16="http://schemas.microsoft.com/office/drawing/2014/main" id="{00000000-0008-0000-0400-00001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0" name="TextBox 1819">
          <a:extLst>
            <a:ext uri="{FF2B5EF4-FFF2-40B4-BE49-F238E27FC236}">
              <a16:creationId xmlns:a16="http://schemas.microsoft.com/office/drawing/2014/main" id="{00000000-0008-0000-0400-00001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1" name="TextBox 1820">
          <a:extLst>
            <a:ext uri="{FF2B5EF4-FFF2-40B4-BE49-F238E27FC236}">
              <a16:creationId xmlns:a16="http://schemas.microsoft.com/office/drawing/2014/main" id="{00000000-0008-0000-0400-00001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2" name="TextBox 1821">
          <a:extLst>
            <a:ext uri="{FF2B5EF4-FFF2-40B4-BE49-F238E27FC236}">
              <a16:creationId xmlns:a16="http://schemas.microsoft.com/office/drawing/2014/main" id="{00000000-0008-0000-0400-00001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3" name="TextBox 1822">
          <a:extLst>
            <a:ext uri="{FF2B5EF4-FFF2-40B4-BE49-F238E27FC236}">
              <a16:creationId xmlns:a16="http://schemas.microsoft.com/office/drawing/2014/main" id="{00000000-0008-0000-0400-00001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4" name="TextBox 1823">
          <a:extLst>
            <a:ext uri="{FF2B5EF4-FFF2-40B4-BE49-F238E27FC236}">
              <a16:creationId xmlns:a16="http://schemas.microsoft.com/office/drawing/2014/main" id="{00000000-0008-0000-0400-00002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5" name="TextBox 1824">
          <a:extLst>
            <a:ext uri="{FF2B5EF4-FFF2-40B4-BE49-F238E27FC236}">
              <a16:creationId xmlns:a16="http://schemas.microsoft.com/office/drawing/2014/main" id="{00000000-0008-0000-0400-00002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6" name="TextBox 1825">
          <a:extLst>
            <a:ext uri="{FF2B5EF4-FFF2-40B4-BE49-F238E27FC236}">
              <a16:creationId xmlns:a16="http://schemas.microsoft.com/office/drawing/2014/main" id="{00000000-0008-0000-0400-00002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7" name="TextBox 1826">
          <a:extLst>
            <a:ext uri="{FF2B5EF4-FFF2-40B4-BE49-F238E27FC236}">
              <a16:creationId xmlns:a16="http://schemas.microsoft.com/office/drawing/2014/main" id="{00000000-0008-0000-0400-00002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8" name="TextBox 1827">
          <a:extLst>
            <a:ext uri="{FF2B5EF4-FFF2-40B4-BE49-F238E27FC236}">
              <a16:creationId xmlns:a16="http://schemas.microsoft.com/office/drawing/2014/main" id="{00000000-0008-0000-0400-00002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29" name="TextBox 1828">
          <a:extLst>
            <a:ext uri="{FF2B5EF4-FFF2-40B4-BE49-F238E27FC236}">
              <a16:creationId xmlns:a16="http://schemas.microsoft.com/office/drawing/2014/main" id="{00000000-0008-0000-0400-00002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0" name="TextBox 1829">
          <a:extLst>
            <a:ext uri="{FF2B5EF4-FFF2-40B4-BE49-F238E27FC236}">
              <a16:creationId xmlns:a16="http://schemas.microsoft.com/office/drawing/2014/main" id="{00000000-0008-0000-0400-00002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1" name="TextBox 1830">
          <a:extLst>
            <a:ext uri="{FF2B5EF4-FFF2-40B4-BE49-F238E27FC236}">
              <a16:creationId xmlns:a16="http://schemas.microsoft.com/office/drawing/2014/main" id="{00000000-0008-0000-0400-00002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2" name="TextBox 1831">
          <a:extLst>
            <a:ext uri="{FF2B5EF4-FFF2-40B4-BE49-F238E27FC236}">
              <a16:creationId xmlns:a16="http://schemas.microsoft.com/office/drawing/2014/main" id="{00000000-0008-0000-0400-00002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3" name="TextBox 1832">
          <a:extLst>
            <a:ext uri="{FF2B5EF4-FFF2-40B4-BE49-F238E27FC236}">
              <a16:creationId xmlns:a16="http://schemas.microsoft.com/office/drawing/2014/main" id="{00000000-0008-0000-0400-00002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4" name="TextBox 1833">
          <a:extLst>
            <a:ext uri="{FF2B5EF4-FFF2-40B4-BE49-F238E27FC236}">
              <a16:creationId xmlns:a16="http://schemas.microsoft.com/office/drawing/2014/main" id="{00000000-0008-0000-0400-00002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5" name="TextBox 1834">
          <a:extLst>
            <a:ext uri="{FF2B5EF4-FFF2-40B4-BE49-F238E27FC236}">
              <a16:creationId xmlns:a16="http://schemas.microsoft.com/office/drawing/2014/main" id="{00000000-0008-0000-0400-00002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6" name="TextBox 1835">
          <a:extLst>
            <a:ext uri="{FF2B5EF4-FFF2-40B4-BE49-F238E27FC236}">
              <a16:creationId xmlns:a16="http://schemas.microsoft.com/office/drawing/2014/main" id="{00000000-0008-0000-0400-00002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7" name="TextBox 1836">
          <a:extLst>
            <a:ext uri="{FF2B5EF4-FFF2-40B4-BE49-F238E27FC236}">
              <a16:creationId xmlns:a16="http://schemas.microsoft.com/office/drawing/2014/main" id="{00000000-0008-0000-0400-00002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8" name="TextBox 1837">
          <a:extLst>
            <a:ext uri="{FF2B5EF4-FFF2-40B4-BE49-F238E27FC236}">
              <a16:creationId xmlns:a16="http://schemas.microsoft.com/office/drawing/2014/main" id="{00000000-0008-0000-0400-00002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39" name="TextBox 1838">
          <a:extLst>
            <a:ext uri="{FF2B5EF4-FFF2-40B4-BE49-F238E27FC236}">
              <a16:creationId xmlns:a16="http://schemas.microsoft.com/office/drawing/2014/main" id="{00000000-0008-0000-0400-00002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0" name="TextBox 1839">
          <a:extLst>
            <a:ext uri="{FF2B5EF4-FFF2-40B4-BE49-F238E27FC236}">
              <a16:creationId xmlns:a16="http://schemas.microsoft.com/office/drawing/2014/main" id="{00000000-0008-0000-0400-00003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1" name="TextBox 1840">
          <a:extLst>
            <a:ext uri="{FF2B5EF4-FFF2-40B4-BE49-F238E27FC236}">
              <a16:creationId xmlns:a16="http://schemas.microsoft.com/office/drawing/2014/main" id="{00000000-0008-0000-0400-00003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2" name="TextBox 1841">
          <a:extLst>
            <a:ext uri="{FF2B5EF4-FFF2-40B4-BE49-F238E27FC236}">
              <a16:creationId xmlns:a16="http://schemas.microsoft.com/office/drawing/2014/main" id="{00000000-0008-0000-0400-00003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3" name="TextBox 1842">
          <a:extLst>
            <a:ext uri="{FF2B5EF4-FFF2-40B4-BE49-F238E27FC236}">
              <a16:creationId xmlns:a16="http://schemas.microsoft.com/office/drawing/2014/main" id="{00000000-0008-0000-0400-00003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4" name="TextBox 1843">
          <a:extLst>
            <a:ext uri="{FF2B5EF4-FFF2-40B4-BE49-F238E27FC236}">
              <a16:creationId xmlns:a16="http://schemas.microsoft.com/office/drawing/2014/main" id="{00000000-0008-0000-0400-00003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5" name="TextBox 1844">
          <a:extLst>
            <a:ext uri="{FF2B5EF4-FFF2-40B4-BE49-F238E27FC236}">
              <a16:creationId xmlns:a16="http://schemas.microsoft.com/office/drawing/2014/main" id="{00000000-0008-0000-0400-00003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6" name="TextBox 1845">
          <a:extLst>
            <a:ext uri="{FF2B5EF4-FFF2-40B4-BE49-F238E27FC236}">
              <a16:creationId xmlns:a16="http://schemas.microsoft.com/office/drawing/2014/main" id="{00000000-0008-0000-0400-00003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7" name="TextBox 1846">
          <a:extLst>
            <a:ext uri="{FF2B5EF4-FFF2-40B4-BE49-F238E27FC236}">
              <a16:creationId xmlns:a16="http://schemas.microsoft.com/office/drawing/2014/main" id="{00000000-0008-0000-0400-00003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8" name="TextBox 1847">
          <a:extLst>
            <a:ext uri="{FF2B5EF4-FFF2-40B4-BE49-F238E27FC236}">
              <a16:creationId xmlns:a16="http://schemas.microsoft.com/office/drawing/2014/main" id="{00000000-0008-0000-0400-00003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49" name="TextBox 1848">
          <a:extLst>
            <a:ext uri="{FF2B5EF4-FFF2-40B4-BE49-F238E27FC236}">
              <a16:creationId xmlns:a16="http://schemas.microsoft.com/office/drawing/2014/main" id="{00000000-0008-0000-0400-00003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0" name="TextBox 1849">
          <a:extLst>
            <a:ext uri="{FF2B5EF4-FFF2-40B4-BE49-F238E27FC236}">
              <a16:creationId xmlns:a16="http://schemas.microsoft.com/office/drawing/2014/main" id="{00000000-0008-0000-0400-00003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1" name="TextBox 1850">
          <a:extLst>
            <a:ext uri="{FF2B5EF4-FFF2-40B4-BE49-F238E27FC236}">
              <a16:creationId xmlns:a16="http://schemas.microsoft.com/office/drawing/2014/main" id="{00000000-0008-0000-0400-00003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2" name="TextBox 1851">
          <a:extLst>
            <a:ext uri="{FF2B5EF4-FFF2-40B4-BE49-F238E27FC236}">
              <a16:creationId xmlns:a16="http://schemas.microsoft.com/office/drawing/2014/main" id="{00000000-0008-0000-0400-00003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3" name="TextBox 1852">
          <a:extLst>
            <a:ext uri="{FF2B5EF4-FFF2-40B4-BE49-F238E27FC236}">
              <a16:creationId xmlns:a16="http://schemas.microsoft.com/office/drawing/2014/main" id="{00000000-0008-0000-0400-00003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4" name="TextBox 1853">
          <a:extLst>
            <a:ext uri="{FF2B5EF4-FFF2-40B4-BE49-F238E27FC236}">
              <a16:creationId xmlns:a16="http://schemas.microsoft.com/office/drawing/2014/main" id="{00000000-0008-0000-0400-00003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5" name="TextBox 1854">
          <a:extLst>
            <a:ext uri="{FF2B5EF4-FFF2-40B4-BE49-F238E27FC236}">
              <a16:creationId xmlns:a16="http://schemas.microsoft.com/office/drawing/2014/main" id="{00000000-0008-0000-0400-00003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6" name="TextBox 1855">
          <a:extLst>
            <a:ext uri="{FF2B5EF4-FFF2-40B4-BE49-F238E27FC236}">
              <a16:creationId xmlns:a16="http://schemas.microsoft.com/office/drawing/2014/main" id="{00000000-0008-0000-0400-00004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7" name="TextBox 1856">
          <a:extLst>
            <a:ext uri="{FF2B5EF4-FFF2-40B4-BE49-F238E27FC236}">
              <a16:creationId xmlns:a16="http://schemas.microsoft.com/office/drawing/2014/main" id="{00000000-0008-0000-0400-00004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8" name="TextBox 1857">
          <a:extLst>
            <a:ext uri="{FF2B5EF4-FFF2-40B4-BE49-F238E27FC236}">
              <a16:creationId xmlns:a16="http://schemas.microsoft.com/office/drawing/2014/main" id="{00000000-0008-0000-0400-00004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59" name="TextBox 1858">
          <a:extLst>
            <a:ext uri="{FF2B5EF4-FFF2-40B4-BE49-F238E27FC236}">
              <a16:creationId xmlns:a16="http://schemas.microsoft.com/office/drawing/2014/main" id="{00000000-0008-0000-0400-00004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0" name="TextBox 1859">
          <a:extLst>
            <a:ext uri="{FF2B5EF4-FFF2-40B4-BE49-F238E27FC236}">
              <a16:creationId xmlns:a16="http://schemas.microsoft.com/office/drawing/2014/main" id="{00000000-0008-0000-0400-00004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1" name="TextBox 1860">
          <a:extLst>
            <a:ext uri="{FF2B5EF4-FFF2-40B4-BE49-F238E27FC236}">
              <a16:creationId xmlns:a16="http://schemas.microsoft.com/office/drawing/2014/main" id="{00000000-0008-0000-0400-00004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2" name="TextBox 1861">
          <a:extLst>
            <a:ext uri="{FF2B5EF4-FFF2-40B4-BE49-F238E27FC236}">
              <a16:creationId xmlns:a16="http://schemas.microsoft.com/office/drawing/2014/main" id="{00000000-0008-0000-0400-00004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3" name="TextBox 1862">
          <a:extLst>
            <a:ext uri="{FF2B5EF4-FFF2-40B4-BE49-F238E27FC236}">
              <a16:creationId xmlns:a16="http://schemas.microsoft.com/office/drawing/2014/main" id="{00000000-0008-0000-0400-00004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4" name="TextBox 1863">
          <a:extLst>
            <a:ext uri="{FF2B5EF4-FFF2-40B4-BE49-F238E27FC236}">
              <a16:creationId xmlns:a16="http://schemas.microsoft.com/office/drawing/2014/main" id="{00000000-0008-0000-0400-00004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5" name="TextBox 1864">
          <a:extLst>
            <a:ext uri="{FF2B5EF4-FFF2-40B4-BE49-F238E27FC236}">
              <a16:creationId xmlns:a16="http://schemas.microsoft.com/office/drawing/2014/main" id="{00000000-0008-0000-0400-00004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6" name="TextBox 1865">
          <a:extLst>
            <a:ext uri="{FF2B5EF4-FFF2-40B4-BE49-F238E27FC236}">
              <a16:creationId xmlns:a16="http://schemas.microsoft.com/office/drawing/2014/main" id="{00000000-0008-0000-0400-00004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7" name="TextBox 1866">
          <a:extLst>
            <a:ext uri="{FF2B5EF4-FFF2-40B4-BE49-F238E27FC236}">
              <a16:creationId xmlns:a16="http://schemas.microsoft.com/office/drawing/2014/main" id="{00000000-0008-0000-0400-00004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8" name="TextBox 1867">
          <a:extLst>
            <a:ext uri="{FF2B5EF4-FFF2-40B4-BE49-F238E27FC236}">
              <a16:creationId xmlns:a16="http://schemas.microsoft.com/office/drawing/2014/main" id="{00000000-0008-0000-0400-00004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69" name="TextBox 1868">
          <a:extLst>
            <a:ext uri="{FF2B5EF4-FFF2-40B4-BE49-F238E27FC236}">
              <a16:creationId xmlns:a16="http://schemas.microsoft.com/office/drawing/2014/main" id="{00000000-0008-0000-0400-00004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0" name="TextBox 1869">
          <a:extLst>
            <a:ext uri="{FF2B5EF4-FFF2-40B4-BE49-F238E27FC236}">
              <a16:creationId xmlns:a16="http://schemas.microsoft.com/office/drawing/2014/main" id="{00000000-0008-0000-0400-00004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1" name="TextBox 1870">
          <a:extLst>
            <a:ext uri="{FF2B5EF4-FFF2-40B4-BE49-F238E27FC236}">
              <a16:creationId xmlns:a16="http://schemas.microsoft.com/office/drawing/2014/main" id="{00000000-0008-0000-0400-00004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2" name="TextBox 1871">
          <a:extLst>
            <a:ext uri="{FF2B5EF4-FFF2-40B4-BE49-F238E27FC236}">
              <a16:creationId xmlns:a16="http://schemas.microsoft.com/office/drawing/2014/main" id="{00000000-0008-0000-0400-00005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3" name="TextBox 1872">
          <a:extLst>
            <a:ext uri="{FF2B5EF4-FFF2-40B4-BE49-F238E27FC236}">
              <a16:creationId xmlns:a16="http://schemas.microsoft.com/office/drawing/2014/main" id="{00000000-0008-0000-0400-00005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4" name="TextBox 1873">
          <a:extLst>
            <a:ext uri="{FF2B5EF4-FFF2-40B4-BE49-F238E27FC236}">
              <a16:creationId xmlns:a16="http://schemas.microsoft.com/office/drawing/2014/main" id="{00000000-0008-0000-0400-00005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5" name="TextBox 1874">
          <a:extLst>
            <a:ext uri="{FF2B5EF4-FFF2-40B4-BE49-F238E27FC236}">
              <a16:creationId xmlns:a16="http://schemas.microsoft.com/office/drawing/2014/main" id="{00000000-0008-0000-0400-00005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6" name="TextBox 1875">
          <a:extLst>
            <a:ext uri="{FF2B5EF4-FFF2-40B4-BE49-F238E27FC236}">
              <a16:creationId xmlns:a16="http://schemas.microsoft.com/office/drawing/2014/main" id="{00000000-0008-0000-0400-00005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7" name="TextBox 1876">
          <a:extLst>
            <a:ext uri="{FF2B5EF4-FFF2-40B4-BE49-F238E27FC236}">
              <a16:creationId xmlns:a16="http://schemas.microsoft.com/office/drawing/2014/main" id="{00000000-0008-0000-0400-00005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8" name="TextBox 1877">
          <a:extLst>
            <a:ext uri="{FF2B5EF4-FFF2-40B4-BE49-F238E27FC236}">
              <a16:creationId xmlns:a16="http://schemas.microsoft.com/office/drawing/2014/main" id="{00000000-0008-0000-0400-00005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79" name="TextBox 1878">
          <a:extLst>
            <a:ext uri="{FF2B5EF4-FFF2-40B4-BE49-F238E27FC236}">
              <a16:creationId xmlns:a16="http://schemas.microsoft.com/office/drawing/2014/main" id="{00000000-0008-0000-0400-00005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0" name="TextBox 1879">
          <a:extLst>
            <a:ext uri="{FF2B5EF4-FFF2-40B4-BE49-F238E27FC236}">
              <a16:creationId xmlns:a16="http://schemas.microsoft.com/office/drawing/2014/main" id="{00000000-0008-0000-0400-00005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1" name="TextBox 1880">
          <a:extLst>
            <a:ext uri="{FF2B5EF4-FFF2-40B4-BE49-F238E27FC236}">
              <a16:creationId xmlns:a16="http://schemas.microsoft.com/office/drawing/2014/main" id="{00000000-0008-0000-0400-00005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2" name="TextBox 1881">
          <a:extLst>
            <a:ext uri="{FF2B5EF4-FFF2-40B4-BE49-F238E27FC236}">
              <a16:creationId xmlns:a16="http://schemas.microsoft.com/office/drawing/2014/main" id="{00000000-0008-0000-0400-00005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3" name="TextBox 1882">
          <a:extLst>
            <a:ext uri="{FF2B5EF4-FFF2-40B4-BE49-F238E27FC236}">
              <a16:creationId xmlns:a16="http://schemas.microsoft.com/office/drawing/2014/main" id="{00000000-0008-0000-0400-00005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4" name="TextBox 1883">
          <a:extLst>
            <a:ext uri="{FF2B5EF4-FFF2-40B4-BE49-F238E27FC236}">
              <a16:creationId xmlns:a16="http://schemas.microsoft.com/office/drawing/2014/main" id="{00000000-0008-0000-0400-00005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5" name="TextBox 1884">
          <a:extLst>
            <a:ext uri="{FF2B5EF4-FFF2-40B4-BE49-F238E27FC236}">
              <a16:creationId xmlns:a16="http://schemas.microsoft.com/office/drawing/2014/main" id="{00000000-0008-0000-0400-00005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6" name="TextBox 1885">
          <a:extLst>
            <a:ext uri="{FF2B5EF4-FFF2-40B4-BE49-F238E27FC236}">
              <a16:creationId xmlns:a16="http://schemas.microsoft.com/office/drawing/2014/main" id="{00000000-0008-0000-0400-00005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7" name="TextBox 1886">
          <a:extLst>
            <a:ext uri="{FF2B5EF4-FFF2-40B4-BE49-F238E27FC236}">
              <a16:creationId xmlns:a16="http://schemas.microsoft.com/office/drawing/2014/main" id="{00000000-0008-0000-0400-00005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8" name="TextBox 1887">
          <a:extLst>
            <a:ext uri="{FF2B5EF4-FFF2-40B4-BE49-F238E27FC236}">
              <a16:creationId xmlns:a16="http://schemas.microsoft.com/office/drawing/2014/main" id="{00000000-0008-0000-0400-00006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89" name="TextBox 1888">
          <a:extLst>
            <a:ext uri="{FF2B5EF4-FFF2-40B4-BE49-F238E27FC236}">
              <a16:creationId xmlns:a16="http://schemas.microsoft.com/office/drawing/2014/main" id="{00000000-0008-0000-0400-00006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0" name="TextBox 1889">
          <a:extLst>
            <a:ext uri="{FF2B5EF4-FFF2-40B4-BE49-F238E27FC236}">
              <a16:creationId xmlns:a16="http://schemas.microsoft.com/office/drawing/2014/main" id="{00000000-0008-0000-0400-00006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1" name="TextBox 1890">
          <a:extLst>
            <a:ext uri="{FF2B5EF4-FFF2-40B4-BE49-F238E27FC236}">
              <a16:creationId xmlns:a16="http://schemas.microsoft.com/office/drawing/2014/main" id="{00000000-0008-0000-0400-00006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2" name="TextBox 1891">
          <a:extLst>
            <a:ext uri="{FF2B5EF4-FFF2-40B4-BE49-F238E27FC236}">
              <a16:creationId xmlns:a16="http://schemas.microsoft.com/office/drawing/2014/main" id="{00000000-0008-0000-0400-00006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3" name="TextBox 1892">
          <a:extLst>
            <a:ext uri="{FF2B5EF4-FFF2-40B4-BE49-F238E27FC236}">
              <a16:creationId xmlns:a16="http://schemas.microsoft.com/office/drawing/2014/main" id="{00000000-0008-0000-0400-00006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4" name="TextBox 1893">
          <a:extLst>
            <a:ext uri="{FF2B5EF4-FFF2-40B4-BE49-F238E27FC236}">
              <a16:creationId xmlns:a16="http://schemas.microsoft.com/office/drawing/2014/main" id="{00000000-0008-0000-0400-00006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5" name="TextBox 1894">
          <a:extLst>
            <a:ext uri="{FF2B5EF4-FFF2-40B4-BE49-F238E27FC236}">
              <a16:creationId xmlns:a16="http://schemas.microsoft.com/office/drawing/2014/main" id="{00000000-0008-0000-0400-00006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6" name="TextBox 1895">
          <a:extLst>
            <a:ext uri="{FF2B5EF4-FFF2-40B4-BE49-F238E27FC236}">
              <a16:creationId xmlns:a16="http://schemas.microsoft.com/office/drawing/2014/main" id="{00000000-0008-0000-0400-00006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7" name="TextBox 1896">
          <a:extLst>
            <a:ext uri="{FF2B5EF4-FFF2-40B4-BE49-F238E27FC236}">
              <a16:creationId xmlns:a16="http://schemas.microsoft.com/office/drawing/2014/main" id="{00000000-0008-0000-0400-00006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8" name="TextBox 1897">
          <a:extLst>
            <a:ext uri="{FF2B5EF4-FFF2-40B4-BE49-F238E27FC236}">
              <a16:creationId xmlns:a16="http://schemas.microsoft.com/office/drawing/2014/main" id="{00000000-0008-0000-0400-00006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899" name="TextBox 1898">
          <a:extLst>
            <a:ext uri="{FF2B5EF4-FFF2-40B4-BE49-F238E27FC236}">
              <a16:creationId xmlns:a16="http://schemas.microsoft.com/office/drawing/2014/main" id="{00000000-0008-0000-0400-00006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0" name="TextBox 1899">
          <a:extLst>
            <a:ext uri="{FF2B5EF4-FFF2-40B4-BE49-F238E27FC236}">
              <a16:creationId xmlns:a16="http://schemas.microsoft.com/office/drawing/2014/main" id="{00000000-0008-0000-0400-00006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1" name="TextBox 1900">
          <a:extLst>
            <a:ext uri="{FF2B5EF4-FFF2-40B4-BE49-F238E27FC236}">
              <a16:creationId xmlns:a16="http://schemas.microsoft.com/office/drawing/2014/main" id="{00000000-0008-0000-0400-00006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2" name="TextBox 1901">
          <a:extLst>
            <a:ext uri="{FF2B5EF4-FFF2-40B4-BE49-F238E27FC236}">
              <a16:creationId xmlns:a16="http://schemas.microsoft.com/office/drawing/2014/main" id="{00000000-0008-0000-0400-00006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3" name="TextBox 1902">
          <a:extLst>
            <a:ext uri="{FF2B5EF4-FFF2-40B4-BE49-F238E27FC236}">
              <a16:creationId xmlns:a16="http://schemas.microsoft.com/office/drawing/2014/main" id="{00000000-0008-0000-0400-00006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4" name="TextBox 1903">
          <a:extLst>
            <a:ext uri="{FF2B5EF4-FFF2-40B4-BE49-F238E27FC236}">
              <a16:creationId xmlns:a16="http://schemas.microsoft.com/office/drawing/2014/main" id="{00000000-0008-0000-0400-00007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5" name="TextBox 1904">
          <a:extLst>
            <a:ext uri="{FF2B5EF4-FFF2-40B4-BE49-F238E27FC236}">
              <a16:creationId xmlns:a16="http://schemas.microsoft.com/office/drawing/2014/main" id="{00000000-0008-0000-0400-00007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6" name="TextBox 1905">
          <a:extLst>
            <a:ext uri="{FF2B5EF4-FFF2-40B4-BE49-F238E27FC236}">
              <a16:creationId xmlns:a16="http://schemas.microsoft.com/office/drawing/2014/main" id="{00000000-0008-0000-0400-00007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7" name="TextBox 1906">
          <a:extLst>
            <a:ext uri="{FF2B5EF4-FFF2-40B4-BE49-F238E27FC236}">
              <a16:creationId xmlns:a16="http://schemas.microsoft.com/office/drawing/2014/main" id="{00000000-0008-0000-0400-00007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8" name="TextBox 1907">
          <a:extLst>
            <a:ext uri="{FF2B5EF4-FFF2-40B4-BE49-F238E27FC236}">
              <a16:creationId xmlns:a16="http://schemas.microsoft.com/office/drawing/2014/main" id="{00000000-0008-0000-0400-00007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09" name="TextBox 1908">
          <a:extLst>
            <a:ext uri="{FF2B5EF4-FFF2-40B4-BE49-F238E27FC236}">
              <a16:creationId xmlns:a16="http://schemas.microsoft.com/office/drawing/2014/main" id="{00000000-0008-0000-0400-00007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0" name="TextBox 1909">
          <a:extLst>
            <a:ext uri="{FF2B5EF4-FFF2-40B4-BE49-F238E27FC236}">
              <a16:creationId xmlns:a16="http://schemas.microsoft.com/office/drawing/2014/main" id="{00000000-0008-0000-0400-00007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1" name="TextBox 1910">
          <a:extLst>
            <a:ext uri="{FF2B5EF4-FFF2-40B4-BE49-F238E27FC236}">
              <a16:creationId xmlns:a16="http://schemas.microsoft.com/office/drawing/2014/main" id="{00000000-0008-0000-0400-00007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2" name="TextBox 1911">
          <a:extLst>
            <a:ext uri="{FF2B5EF4-FFF2-40B4-BE49-F238E27FC236}">
              <a16:creationId xmlns:a16="http://schemas.microsoft.com/office/drawing/2014/main" id="{00000000-0008-0000-0400-00007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3" name="TextBox 1912">
          <a:extLst>
            <a:ext uri="{FF2B5EF4-FFF2-40B4-BE49-F238E27FC236}">
              <a16:creationId xmlns:a16="http://schemas.microsoft.com/office/drawing/2014/main" id="{00000000-0008-0000-0400-00007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4" name="TextBox 1913">
          <a:extLst>
            <a:ext uri="{FF2B5EF4-FFF2-40B4-BE49-F238E27FC236}">
              <a16:creationId xmlns:a16="http://schemas.microsoft.com/office/drawing/2014/main" id="{00000000-0008-0000-0400-00007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5" name="TextBox 1914">
          <a:extLst>
            <a:ext uri="{FF2B5EF4-FFF2-40B4-BE49-F238E27FC236}">
              <a16:creationId xmlns:a16="http://schemas.microsoft.com/office/drawing/2014/main" id="{00000000-0008-0000-0400-00007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6" name="TextBox 1915">
          <a:extLst>
            <a:ext uri="{FF2B5EF4-FFF2-40B4-BE49-F238E27FC236}">
              <a16:creationId xmlns:a16="http://schemas.microsoft.com/office/drawing/2014/main" id="{00000000-0008-0000-0400-00007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7" name="TextBox 1916">
          <a:extLst>
            <a:ext uri="{FF2B5EF4-FFF2-40B4-BE49-F238E27FC236}">
              <a16:creationId xmlns:a16="http://schemas.microsoft.com/office/drawing/2014/main" id="{00000000-0008-0000-0400-00007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8" name="TextBox 1917">
          <a:extLst>
            <a:ext uri="{FF2B5EF4-FFF2-40B4-BE49-F238E27FC236}">
              <a16:creationId xmlns:a16="http://schemas.microsoft.com/office/drawing/2014/main" id="{00000000-0008-0000-0400-00007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19" name="TextBox 1918">
          <a:extLst>
            <a:ext uri="{FF2B5EF4-FFF2-40B4-BE49-F238E27FC236}">
              <a16:creationId xmlns:a16="http://schemas.microsoft.com/office/drawing/2014/main" id="{00000000-0008-0000-0400-00007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0" name="TextBox 1919">
          <a:extLst>
            <a:ext uri="{FF2B5EF4-FFF2-40B4-BE49-F238E27FC236}">
              <a16:creationId xmlns:a16="http://schemas.microsoft.com/office/drawing/2014/main" id="{00000000-0008-0000-0400-00008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1" name="TextBox 1920">
          <a:extLst>
            <a:ext uri="{FF2B5EF4-FFF2-40B4-BE49-F238E27FC236}">
              <a16:creationId xmlns:a16="http://schemas.microsoft.com/office/drawing/2014/main" id="{00000000-0008-0000-0400-00008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2" name="TextBox 1921">
          <a:extLst>
            <a:ext uri="{FF2B5EF4-FFF2-40B4-BE49-F238E27FC236}">
              <a16:creationId xmlns:a16="http://schemas.microsoft.com/office/drawing/2014/main" id="{00000000-0008-0000-0400-00008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3" name="TextBox 1922">
          <a:extLst>
            <a:ext uri="{FF2B5EF4-FFF2-40B4-BE49-F238E27FC236}">
              <a16:creationId xmlns:a16="http://schemas.microsoft.com/office/drawing/2014/main" id="{00000000-0008-0000-0400-00008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4" name="TextBox 1923">
          <a:extLst>
            <a:ext uri="{FF2B5EF4-FFF2-40B4-BE49-F238E27FC236}">
              <a16:creationId xmlns:a16="http://schemas.microsoft.com/office/drawing/2014/main" id="{00000000-0008-0000-0400-00008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5" name="TextBox 1924">
          <a:extLst>
            <a:ext uri="{FF2B5EF4-FFF2-40B4-BE49-F238E27FC236}">
              <a16:creationId xmlns:a16="http://schemas.microsoft.com/office/drawing/2014/main" id="{00000000-0008-0000-0400-00008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6" name="TextBox 1925">
          <a:extLst>
            <a:ext uri="{FF2B5EF4-FFF2-40B4-BE49-F238E27FC236}">
              <a16:creationId xmlns:a16="http://schemas.microsoft.com/office/drawing/2014/main" id="{00000000-0008-0000-0400-00008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7" name="TextBox 1926">
          <a:extLst>
            <a:ext uri="{FF2B5EF4-FFF2-40B4-BE49-F238E27FC236}">
              <a16:creationId xmlns:a16="http://schemas.microsoft.com/office/drawing/2014/main" id="{00000000-0008-0000-0400-00008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8" name="TextBox 1927">
          <a:extLst>
            <a:ext uri="{FF2B5EF4-FFF2-40B4-BE49-F238E27FC236}">
              <a16:creationId xmlns:a16="http://schemas.microsoft.com/office/drawing/2014/main" id="{00000000-0008-0000-0400-00008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29" name="TextBox 1928">
          <a:extLst>
            <a:ext uri="{FF2B5EF4-FFF2-40B4-BE49-F238E27FC236}">
              <a16:creationId xmlns:a16="http://schemas.microsoft.com/office/drawing/2014/main" id="{00000000-0008-0000-0400-00008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0" name="TextBox 1929">
          <a:extLst>
            <a:ext uri="{FF2B5EF4-FFF2-40B4-BE49-F238E27FC236}">
              <a16:creationId xmlns:a16="http://schemas.microsoft.com/office/drawing/2014/main" id="{00000000-0008-0000-0400-00008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1" name="TextBox 1930">
          <a:extLst>
            <a:ext uri="{FF2B5EF4-FFF2-40B4-BE49-F238E27FC236}">
              <a16:creationId xmlns:a16="http://schemas.microsoft.com/office/drawing/2014/main" id="{00000000-0008-0000-0400-00008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2" name="TextBox 1931">
          <a:extLst>
            <a:ext uri="{FF2B5EF4-FFF2-40B4-BE49-F238E27FC236}">
              <a16:creationId xmlns:a16="http://schemas.microsoft.com/office/drawing/2014/main" id="{00000000-0008-0000-0400-00008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3" name="TextBox 1932">
          <a:extLst>
            <a:ext uri="{FF2B5EF4-FFF2-40B4-BE49-F238E27FC236}">
              <a16:creationId xmlns:a16="http://schemas.microsoft.com/office/drawing/2014/main" id="{00000000-0008-0000-0400-00008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4" name="TextBox 1933">
          <a:extLst>
            <a:ext uri="{FF2B5EF4-FFF2-40B4-BE49-F238E27FC236}">
              <a16:creationId xmlns:a16="http://schemas.microsoft.com/office/drawing/2014/main" id="{00000000-0008-0000-0400-00008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5" name="TextBox 1934">
          <a:extLst>
            <a:ext uri="{FF2B5EF4-FFF2-40B4-BE49-F238E27FC236}">
              <a16:creationId xmlns:a16="http://schemas.microsoft.com/office/drawing/2014/main" id="{00000000-0008-0000-0400-00008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6" name="TextBox 1935">
          <a:extLst>
            <a:ext uri="{FF2B5EF4-FFF2-40B4-BE49-F238E27FC236}">
              <a16:creationId xmlns:a16="http://schemas.microsoft.com/office/drawing/2014/main" id="{00000000-0008-0000-0400-00009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7" name="TextBox 1936">
          <a:extLst>
            <a:ext uri="{FF2B5EF4-FFF2-40B4-BE49-F238E27FC236}">
              <a16:creationId xmlns:a16="http://schemas.microsoft.com/office/drawing/2014/main" id="{00000000-0008-0000-0400-00009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8" name="TextBox 1937">
          <a:extLst>
            <a:ext uri="{FF2B5EF4-FFF2-40B4-BE49-F238E27FC236}">
              <a16:creationId xmlns:a16="http://schemas.microsoft.com/office/drawing/2014/main" id="{00000000-0008-0000-0400-00009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39" name="TextBox 1938">
          <a:extLst>
            <a:ext uri="{FF2B5EF4-FFF2-40B4-BE49-F238E27FC236}">
              <a16:creationId xmlns:a16="http://schemas.microsoft.com/office/drawing/2014/main" id="{00000000-0008-0000-0400-00009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0" name="TextBox 1939">
          <a:extLst>
            <a:ext uri="{FF2B5EF4-FFF2-40B4-BE49-F238E27FC236}">
              <a16:creationId xmlns:a16="http://schemas.microsoft.com/office/drawing/2014/main" id="{00000000-0008-0000-0400-00009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1" name="TextBox 1940">
          <a:extLst>
            <a:ext uri="{FF2B5EF4-FFF2-40B4-BE49-F238E27FC236}">
              <a16:creationId xmlns:a16="http://schemas.microsoft.com/office/drawing/2014/main" id="{00000000-0008-0000-0400-00009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2" name="TextBox 1941">
          <a:extLst>
            <a:ext uri="{FF2B5EF4-FFF2-40B4-BE49-F238E27FC236}">
              <a16:creationId xmlns:a16="http://schemas.microsoft.com/office/drawing/2014/main" id="{00000000-0008-0000-0400-00009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3" name="TextBox 1942">
          <a:extLst>
            <a:ext uri="{FF2B5EF4-FFF2-40B4-BE49-F238E27FC236}">
              <a16:creationId xmlns:a16="http://schemas.microsoft.com/office/drawing/2014/main" id="{00000000-0008-0000-0400-00009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4" name="TextBox 1943">
          <a:extLst>
            <a:ext uri="{FF2B5EF4-FFF2-40B4-BE49-F238E27FC236}">
              <a16:creationId xmlns:a16="http://schemas.microsoft.com/office/drawing/2014/main" id="{00000000-0008-0000-0400-00009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5" name="TextBox 1944">
          <a:extLst>
            <a:ext uri="{FF2B5EF4-FFF2-40B4-BE49-F238E27FC236}">
              <a16:creationId xmlns:a16="http://schemas.microsoft.com/office/drawing/2014/main" id="{00000000-0008-0000-0400-00009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6" name="TextBox 1945">
          <a:extLst>
            <a:ext uri="{FF2B5EF4-FFF2-40B4-BE49-F238E27FC236}">
              <a16:creationId xmlns:a16="http://schemas.microsoft.com/office/drawing/2014/main" id="{00000000-0008-0000-0400-00009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7" name="TextBox 1946">
          <a:extLst>
            <a:ext uri="{FF2B5EF4-FFF2-40B4-BE49-F238E27FC236}">
              <a16:creationId xmlns:a16="http://schemas.microsoft.com/office/drawing/2014/main" id="{00000000-0008-0000-0400-00009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8" name="TextBox 1947">
          <a:extLst>
            <a:ext uri="{FF2B5EF4-FFF2-40B4-BE49-F238E27FC236}">
              <a16:creationId xmlns:a16="http://schemas.microsoft.com/office/drawing/2014/main" id="{00000000-0008-0000-0400-00009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49" name="TextBox 1948">
          <a:extLst>
            <a:ext uri="{FF2B5EF4-FFF2-40B4-BE49-F238E27FC236}">
              <a16:creationId xmlns:a16="http://schemas.microsoft.com/office/drawing/2014/main" id="{00000000-0008-0000-0400-00009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0" name="TextBox 1949">
          <a:extLst>
            <a:ext uri="{FF2B5EF4-FFF2-40B4-BE49-F238E27FC236}">
              <a16:creationId xmlns:a16="http://schemas.microsoft.com/office/drawing/2014/main" id="{00000000-0008-0000-0400-00009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1" name="TextBox 1950">
          <a:extLst>
            <a:ext uri="{FF2B5EF4-FFF2-40B4-BE49-F238E27FC236}">
              <a16:creationId xmlns:a16="http://schemas.microsoft.com/office/drawing/2014/main" id="{00000000-0008-0000-0400-00009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2" name="TextBox 1951">
          <a:extLst>
            <a:ext uri="{FF2B5EF4-FFF2-40B4-BE49-F238E27FC236}">
              <a16:creationId xmlns:a16="http://schemas.microsoft.com/office/drawing/2014/main" id="{00000000-0008-0000-0400-0000A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3" name="TextBox 1952">
          <a:extLst>
            <a:ext uri="{FF2B5EF4-FFF2-40B4-BE49-F238E27FC236}">
              <a16:creationId xmlns:a16="http://schemas.microsoft.com/office/drawing/2014/main" id="{00000000-0008-0000-0400-0000A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4" name="TextBox 1953">
          <a:extLst>
            <a:ext uri="{FF2B5EF4-FFF2-40B4-BE49-F238E27FC236}">
              <a16:creationId xmlns:a16="http://schemas.microsoft.com/office/drawing/2014/main" id="{00000000-0008-0000-0400-0000A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5" name="TextBox 1954">
          <a:extLst>
            <a:ext uri="{FF2B5EF4-FFF2-40B4-BE49-F238E27FC236}">
              <a16:creationId xmlns:a16="http://schemas.microsoft.com/office/drawing/2014/main" id="{00000000-0008-0000-0400-0000A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6" name="TextBox 1955">
          <a:extLst>
            <a:ext uri="{FF2B5EF4-FFF2-40B4-BE49-F238E27FC236}">
              <a16:creationId xmlns:a16="http://schemas.microsoft.com/office/drawing/2014/main" id="{00000000-0008-0000-0400-0000A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7" name="TextBox 1956">
          <a:extLst>
            <a:ext uri="{FF2B5EF4-FFF2-40B4-BE49-F238E27FC236}">
              <a16:creationId xmlns:a16="http://schemas.microsoft.com/office/drawing/2014/main" id="{00000000-0008-0000-0400-0000A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8" name="TextBox 1957">
          <a:extLst>
            <a:ext uri="{FF2B5EF4-FFF2-40B4-BE49-F238E27FC236}">
              <a16:creationId xmlns:a16="http://schemas.microsoft.com/office/drawing/2014/main" id="{00000000-0008-0000-0400-0000A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59" name="TextBox 1958">
          <a:extLst>
            <a:ext uri="{FF2B5EF4-FFF2-40B4-BE49-F238E27FC236}">
              <a16:creationId xmlns:a16="http://schemas.microsoft.com/office/drawing/2014/main" id="{00000000-0008-0000-0400-0000A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0" name="TextBox 1959">
          <a:extLst>
            <a:ext uri="{FF2B5EF4-FFF2-40B4-BE49-F238E27FC236}">
              <a16:creationId xmlns:a16="http://schemas.microsoft.com/office/drawing/2014/main" id="{00000000-0008-0000-0400-0000A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1" name="TextBox 1960">
          <a:extLst>
            <a:ext uri="{FF2B5EF4-FFF2-40B4-BE49-F238E27FC236}">
              <a16:creationId xmlns:a16="http://schemas.microsoft.com/office/drawing/2014/main" id="{00000000-0008-0000-0400-0000A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2" name="TextBox 1961">
          <a:extLst>
            <a:ext uri="{FF2B5EF4-FFF2-40B4-BE49-F238E27FC236}">
              <a16:creationId xmlns:a16="http://schemas.microsoft.com/office/drawing/2014/main" id="{00000000-0008-0000-0400-0000A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3" name="TextBox 1962">
          <a:extLst>
            <a:ext uri="{FF2B5EF4-FFF2-40B4-BE49-F238E27FC236}">
              <a16:creationId xmlns:a16="http://schemas.microsoft.com/office/drawing/2014/main" id="{00000000-0008-0000-0400-0000A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4" name="TextBox 1963">
          <a:extLst>
            <a:ext uri="{FF2B5EF4-FFF2-40B4-BE49-F238E27FC236}">
              <a16:creationId xmlns:a16="http://schemas.microsoft.com/office/drawing/2014/main" id="{00000000-0008-0000-0400-0000A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5" name="TextBox 1964">
          <a:extLst>
            <a:ext uri="{FF2B5EF4-FFF2-40B4-BE49-F238E27FC236}">
              <a16:creationId xmlns:a16="http://schemas.microsoft.com/office/drawing/2014/main" id="{00000000-0008-0000-0400-0000A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6" name="TextBox 1965">
          <a:extLst>
            <a:ext uri="{FF2B5EF4-FFF2-40B4-BE49-F238E27FC236}">
              <a16:creationId xmlns:a16="http://schemas.microsoft.com/office/drawing/2014/main" id="{00000000-0008-0000-0400-0000A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7" name="TextBox 1966">
          <a:extLst>
            <a:ext uri="{FF2B5EF4-FFF2-40B4-BE49-F238E27FC236}">
              <a16:creationId xmlns:a16="http://schemas.microsoft.com/office/drawing/2014/main" id="{00000000-0008-0000-0400-0000A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8" name="TextBox 1967">
          <a:extLst>
            <a:ext uri="{FF2B5EF4-FFF2-40B4-BE49-F238E27FC236}">
              <a16:creationId xmlns:a16="http://schemas.microsoft.com/office/drawing/2014/main" id="{00000000-0008-0000-0400-0000B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69" name="TextBox 1968">
          <a:extLst>
            <a:ext uri="{FF2B5EF4-FFF2-40B4-BE49-F238E27FC236}">
              <a16:creationId xmlns:a16="http://schemas.microsoft.com/office/drawing/2014/main" id="{00000000-0008-0000-0400-0000B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0" name="TextBox 1969">
          <a:extLst>
            <a:ext uri="{FF2B5EF4-FFF2-40B4-BE49-F238E27FC236}">
              <a16:creationId xmlns:a16="http://schemas.microsoft.com/office/drawing/2014/main" id="{00000000-0008-0000-0400-0000B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1" name="TextBox 1970">
          <a:extLst>
            <a:ext uri="{FF2B5EF4-FFF2-40B4-BE49-F238E27FC236}">
              <a16:creationId xmlns:a16="http://schemas.microsoft.com/office/drawing/2014/main" id="{00000000-0008-0000-0400-0000B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2" name="TextBox 1971">
          <a:extLst>
            <a:ext uri="{FF2B5EF4-FFF2-40B4-BE49-F238E27FC236}">
              <a16:creationId xmlns:a16="http://schemas.microsoft.com/office/drawing/2014/main" id="{00000000-0008-0000-0400-0000B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3" name="TextBox 1972">
          <a:extLst>
            <a:ext uri="{FF2B5EF4-FFF2-40B4-BE49-F238E27FC236}">
              <a16:creationId xmlns:a16="http://schemas.microsoft.com/office/drawing/2014/main" id="{00000000-0008-0000-0400-0000B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4" name="TextBox 1973">
          <a:extLst>
            <a:ext uri="{FF2B5EF4-FFF2-40B4-BE49-F238E27FC236}">
              <a16:creationId xmlns:a16="http://schemas.microsoft.com/office/drawing/2014/main" id="{00000000-0008-0000-0400-0000B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5" name="TextBox 1974">
          <a:extLst>
            <a:ext uri="{FF2B5EF4-FFF2-40B4-BE49-F238E27FC236}">
              <a16:creationId xmlns:a16="http://schemas.microsoft.com/office/drawing/2014/main" id="{00000000-0008-0000-0400-0000B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6" name="TextBox 1975">
          <a:extLst>
            <a:ext uri="{FF2B5EF4-FFF2-40B4-BE49-F238E27FC236}">
              <a16:creationId xmlns:a16="http://schemas.microsoft.com/office/drawing/2014/main" id="{00000000-0008-0000-0400-0000B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7" name="TextBox 1976">
          <a:extLst>
            <a:ext uri="{FF2B5EF4-FFF2-40B4-BE49-F238E27FC236}">
              <a16:creationId xmlns:a16="http://schemas.microsoft.com/office/drawing/2014/main" id="{00000000-0008-0000-0400-0000B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8" name="TextBox 1977">
          <a:extLst>
            <a:ext uri="{FF2B5EF4-FFF2-40B4-BE49-F238E27FC236}">
              <a16:creationId xmlns:a16="http://schemas.microsoft.com/office/drawing/2014/main" id="{00000000-0008-0000-0400-0000B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79" name="TextBox 1978">
          <a:extLst>
            <a:ext uri="{FF2B5EF4-FFF2-40B4-BE49-F238E27FC236}">
              <a16:creationId xmlns:a16="http://schemas.microsoft.com/office/drawing/2014/main" id="{00000000-0008-0000-0400-0000B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0" name="TextBox 1979">
          <a:extLst>
            <a:ext uri="{FF2B5EF4-FFF2-40B4-BE49-F238E27FC236}">
              <a16:creationId xmlns:a16="http://schemas.microsoft.com/office/drawing/2014/main" id="{00000000-0008-0000-0400-0000B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1" name="TextBox 1980">
          <a:extLst>
            <a:ext uri="{FF2B5EF4-FFF2-40B4-BE49-F238E27FC236}">
              <a16:creationId xmlns:a16="http://schemas.microsoft.com/office/drawing/2014/main" id="{00000000-0008-0000-0400-0000B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2" name="TextBox 1981">
          <a:extLst>
            <a:ext uri="{FF2B5EF4-FFF2-40B4-BE49-F238E27FC236}">
              <a16:creationId xmlns:a16="http://schemas.microsoft.com/office/drawing/2014/main" id="{00000000-0008-0000-0400-0000B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3" name="TextBox 1982">
          <a:extLst>
            <a:ext uri="{FF2B5EF4-FFF2-40B4-BE49-F238E27FC236}">
              <a16:creationId xmlns:a16="http://schemas.microsoft.com/office/drawing/2014/main" id="{00000000-0008-0000-0400-0000B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4" name="TextBox 1983">
          <a:extLst>
            <a:ext uri="{FF2B5EF4-FFF2-40B4-BE49-F238E27FC236}">
              <a16:creationId xmlns:a16="http://schemas.microsoft.com/office/drawing/2014/main" id="{00000000-0008-0000-0400-0000C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5" name="TextBox 1984">
          <a:extLst>
            <a:ext uri="{FF2B5EF4-FFF2-40B4-BE49-F238E27FC236}">
              <a16:creationId xmlns:a16="http://schemas.microsoft.com/office/drawing/2014/main" id="{00000000-0008-0000-0400-0000C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6" name="TextBox 1985">
          <a:extLst>
            <a:ext uri="{FF2B5EF4-FFF2-40B4-BE49-F238E27FC236}">
              <a16:creationId xmlns:a16="http://schemas.microsoft.com/office/drawing/2014/main" id="{00000000-0008-0000-0400-0000C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7" name="TextBox 1986">
          <a:extLst>
            <a:ext uri="{FF2B5EF4-FFF2-40B4-BE49-F238E27FC236}">
              <a16:creationId xmlns:a16="http://schemas.microsoft.com/office/drawing/2014/main" id="{00000000-0008-0000-0400-0000C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8" name="TextBox 1987">
          <a:extLst>
            <a:ext uri="{FF2B5EF4-FFF2-40B4-BE49-F238E27FC236}">
              <a16:creationId xmlns:a16="http://schemas.microsoft.com/office/drawing/2014/main" id="{00000000-0008-0000-0400-0000C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89" name="TextBox 1988">
          <a:extLst>
            <a:ext uri="{FF2B5EF4-FFF2-40B4-BE49-F238E27FC236}">
              <a16:creationId xmlns:a16="http://schemas.microsoft.com/office/drawing/2014/main" id="{00000000-0008-0000-0400-0000C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0" name="TextBox 1989">
          <a:extLst>
            <a:ext uri="{FF2B5EF4-FFF2-40B4-BE49-F238E27FC236}">
              <a16:creationId xmlns:a16="http://schemas.microsoft.com/office/drawing/2014/main" id="{00000000-0008-0000-0400-0000C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1" name="TextBox 1990">
          <a:extLst>
            <a:ext uri="{FF2B5EF4-FFF2-40B4-BE49-F238E27FC236}">
              <a16:creationId xmlns:a16="http://schemas.microsoft.com/office/drawing/2014/main" id="{00000000-0008-0000-0400-0000C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2" name="TextBox 1991">
          <a:extLst>
            <a:ext uri="{FF2B5EF4-FFF2-40B4-BE49-F238E27FC236}">
              <a16:creationId xmlns:a16="http://schemas.microsoft.com/office/drawing/2014/main" id="{00000000-0008-0000-0400-0000C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3" name="TextBox 1992">
          <a:extLst>
            <a:ext uri="{FF2B5EF4-FFF2-40B4-BE49-F238E27FC236}">
              <a16:creationId xmlns:a16="http://schemas.microsoft.com/office/drawing/2014/main" id="{00000000-0008-0000-0400-0000C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4" name="TextBox 1993">
          <a:extLst>
            <a:ext uri="{FF2B5EF4-FFF2-40B4-BE49-F238E27FC236}">
              <a16:creationId xmlns:a16="http://schemas.microsoft.com/office/drawing/2014/main" id="{00000000-0008-0000-0400-0000C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5" name="TextBox 1994">
          <a:extLst>
            <a:ext uri="{FF2B5EF4-FFF2-40B4-BE49-F238E27FC236}">
              <a16:creationId xmlns:a16="http://schemas.microsoft.com/office/drawing/2014/main" id="{00000000-0008-0000-0400-0000C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6" name="TextBox 1995">
          <a:extLst>
            <a:ext uri="{FF2B5EF4-FFF2-40B4-BE49-F238E27FC236}">
              <a16:creationId xmlns:a16="http://schemas.microsoft.com/office/drawing/2014/main" id="{00000000-0008-0000-0400-0000C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7" name="TextBox 1996">
          <a:extLst>
            <a:ext uri="{FF2B5EF4-FFF2-40B4-BE49-F238E27FC236}">
              <a16:creationId xmlns:a16="http://schemas.microsoft.com/office/drawing/2014/main" id="{00000000-0008-0000-0400-0000C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8" name="TextBox 1997">
          <a:extLst>
            <a:ext uri="{FF2B5EF4-FFF2-40B4-BE49-F238E27FC236}">
              <a16:creationId xmlns:a16="http://schemas.microsoft.com/office/drawing/2014/main" id="{00000000-0008-0000-0400-0000C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1999" name="TextBox 1998">
          <a:extLst>
            <a:ext uri="{FF2B5EF4-FFF2-40B4-BE49-F238E27FC236}">
              <a16:creationId xmlns:a16="http://schemas.microsoft.com/office/drawing/2014/main" id="{00000000-0008-0000-0400-0000C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0" name="TextBox 1999">
          <a:extLst>
            <a:ext uri="{FF2B5EF4-FFF2-40B4-BE49-F238E27FC236}">
              <a16:creationId xmlns:a16="http://schemas.microsoft.com/office/drawing/2014/main" id="{00000000-0008-0000-0400-0000D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1" name="TextBox 2000">
          <a:extLst>
            <a:ext uri="{FF2B5EF4-FFF2-40B4-BE49-F238E27FC236}">
              <a16:creationId xmlns:a16="http://schemas.microsoft.com/office/drawing/2014/main" id="{00000000-0008-0000-0400-0000D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2" name="TextBox 2001">
          <a:extLst>
            <a:ext uri="{FF2B5EF4-FFF2-40B4-BE49-F238E27FC236}">
              <a16:creationId xmlns:a16="http://schemas.microsoft.com/office/drawing/2014/main" id="{00000000-0008-0000-0400-0000D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3" name="TextBox 2002">
          <a:extLst>
            <a:ext uri="{FF2B5EF4-FFF2-40B4-BE49-F238E27FC236}">
              <a16:creationId xmlns:a16="http://schemas.microsoft.com/office/drawing/2014/main" id="{00000000-0008-0000-0400-0000D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4" name="TextBox 2003">
          <a:extLst>
            <a:ext uri="{FF2B5EF4-FFF2-40B4-BE49-F238E27FC236}">
              <a16:creationId xmlns:a16="http://schemas.microsoft.com/office/drawing/2014/main" id="{00000000-0008-0000-0400-0000D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5" name="TextBox 2004">
          <a:extLst>
            <a:ext uri="{FF2B5EF4-FFF2-40B4-BE49-F238E27FC236}">
              <a16:creationId xmlns:a16="http://schemas.microsoft.com/office/drawing/2014/main" id="{00000000-0008-0000-0400-0000D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6" name="TextBox 2005">
          <a:extLst>
            <a:ext uri="{FF2B5EF4-FFF2-40B4-BE49-F238E27FC236}">
              <a16:creationId xmlns:a16="http://schemas.microsoft.com/office/drawing/2014/main" id="{00000000-0008-0000-0400-0000D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7" name="TextBox 2006">
          <a:extLst>
            <a:ext uri="{FF2B5EF4-FFF2-40B4-BE49-F238E27FC236}">
              <a16:creationId xmlns:a16="http://schemas.microsoft.com/office/drawing/2014/main" id="{00000000-0008-0000-0400-0000D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8" name="TextBox 2007">
          <a:extLst>
            <a:ext uri="{FF2B5EF4-FFF2-40B4-BE49-F238E27FC236}">
              <a16:creationId xmlns:a16="http://schemas.microsoft.com/office/drawing/2014/main" id="{00000000-0008-0000-0400-0000D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09" name="TextBox 2008">
          <a:extLst>
            <a:ext uri="{FF2B5EF4-FFF2-40B4-BE49-F238E27FC236}">
              <a16:creationId xmlns:a16="http://schemas.microsoft.com/office/drawing/2014/main" id="{00000000-0008-0000-0400-0000D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0" name="TextBox 2009">
          <a:extLst>
            <a:ext uri="{FF2B5EF4-FFF2-40B4-BE49-F238E27FC236}">
              <a16:creationId xmlns:a16="http://schemas.microsoft.com/office/drawing/2014/main" id="{00000000-0008-0000-0400-0000D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1" name="TextBox 2010">
          <a:extLst>
            <a:ext uri="{FF2B5EF4-FFF2-40B4-BE49-F238E27FC236}">
              <a16:creationId xmlns:a16="http://schemas.microsoft.com/office/drawing/2014/main" id="{00000000-0008-0000-0400-0000D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2" name="TextBox 2011">
          <a:extLst>
            <a:ext uri="{FF2B5EF4-FFF2-40B4-BE49-F238E27FC236}">
              <a16:creationId xmlns:a16="http://schemas.microsoft.com/office/drawing/2014/main" id="{00000000-0008-0000-0400-0000D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3" name="TextBox 2012">
          <a:extLst>
            <a:ext uri="{FF2B5EF4-FFF2-40B4-BE49-F238E27FC236}">
              <a16:creationId xmlns:a16="http://schemas.microsoft.com/office/drawing/2014/main" id="{00000000-0008-0000-0400-0000D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4" name="TextBox 2013">
          <a:extLst>
            <a:ext uri="{FF2B5EF4-FFF2-40B4-BE49-F238E27FC236}">
              <a16:creationId xmlns:a16="http://schemas.microsoft.com/office/drawing/2014/main" id="{00000000-0008-0000-0400-0000D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5" name="TextBox 2014">
          <a:extLst>
            <a:ext uri="{FF2B5EF4-FFF2-40B4-BE49-F238E27FC236}">
              <a16:creationId xmlns:a16="http://schemas.microsoft.com/office/drawing/2014/main" id="{00000000-0008-0000-0400-0000D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6" name="TextBox 2015">
          <a:extLst>
            <a:ext uri="{FF2B5EF4-FFF2-40B4-BE49-F238E27FC236}">
              <a16:creationId xmlns:a16="http://schemas.microsoft.com/office/drawing/2014/main" id="{00000000-0008-0000-0400-0000E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7" name="TextBox 2016">
          <a:extLst>
            <a:ext uri="{FF2B5EF4-FFF2-40B4-BE49-F238E27FC236}">
              <a16:creationId xmlns:a16="http://schemas.microsoft.com/office/drawing/2014/main" id="{00000000-0008-0000-0400-0000E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8" name="TextBox 2017">
          <a:extLst>
            <a:ext uri="{FF2B5EF4-FFF2-40B4-BE49-F238E27FC236}">
              <a16:creationId xmlns:a16="http://schemas.microsoft.com/office/drawing/2014/main" id="{00000000-0008-0000-0400-0000E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19" name="TextBox 2018">
          <a:extLst>
            <a:ext uri="{FF2B5EF4-FFF2-40B4-BE49-F238E27FC236}">
              <a16:creationId xmlns:a16="http://schemas.microsoft.com/office/drawing/2014/main" id="{00000000-0008-0000-0400-0000E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0" name="TextBox 2019">
          <a:extLst>
            <a:ext uri="{FF2B5EF4-FFF2-40B4-BE49-F238E27FC236}">
              <a16:creationId xmlns:a16="http://schemas.microsoft.com/office/drawing/2014/main" id="{00000000-0008-0000-0400-0000E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1" name="TextBox 2020">
          <a:extLst>
            <a:ext uri="{FF2B5EF4-FFF2-40B4-BE49-F238E27FC236}">
              <a16:creationId xmlns:a16="http://schemas.microsoft.com/office/drawing/2014/main" id="{00000000-0008-0000-0400-0000E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2" name="TextBox 2021">
          <a:extLst>
            <a:ext uri="{FF2B5EF4-FFF2-40B4-BE49-F238E27FC236}">
              <a16:creationId xmlns:a16="http://schemas.microsoft.com/office/drawing/2014/main" id="{00000000-0008-0000-0400-0000E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3" name="TextBox 2022">
          <a:extLst>
            <a:ext uri="{FF2B5EF4-FFF2-40B4-BE49-F238E27FC236}">
              <a16:creationId xmlns:a16="http://schemas.microsoft.com/office/drawing/2014/main" id="{00000000-0008-0000-0400-0000E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4" name="TextBox 2023">
          <a:extLst>
            <a:ext uri="{FF2B5EF4-FFF2-40B4-BE49-F238E27FC236}">
              <a16:creationId xmlns:a16="http://schemas.microsoft.com/office/drawing/2014/main" id="{00000000-0008-0000-0400-0000E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5" name="TextBox 2024">
          <a:extLst>
            <a:ext uri="{FF2B5EF4-FFF2-40B4-BE49-F238E27FC236}">
              <a16:creationId xmlns:a16="http://schemas.microsoft.com/office/drawing/2014/main" id="{00000000-0008-0000-0400-0000E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6" name="TextBox 2025">
          <a:extLst>
            <a:ext uri="{FF2B5EF4-FFF2-40B4-BE49-F238E27FC236}">
              <a16:creationId xmlns:a16="http://schemas.microsoft.com/office/drawing/2014/main" id="{00000000-0008-0000-0400-0000E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7" name="TextBox 2026">
          <a:extLst>
            <a:ext uri="{FF2B5EF4-FFF2-40B4-BE49-F238E27FC236}">
              <a16:creationId xmlns:a16="http://schemas.microsoft.com/office/drawing/2014/main" id="{00000000-0008-0000-0400-0000E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8" name="TextBox 2027">
          <a:extLst>
            <a:ext uri="{FF2B5EF4-FFF2-40B4-BE49-F238E27FC236}">
              <a16:creationId xmlns:a16="http://schemas.microsoft.com/office/drawing/2014/main" id="{00000000-0008-0000-0400-0000E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29" name="TextBox 2028">
          <a:extLst>
            <a:ext uri="{FF2B5EF4-FFF2-40B4-BE49-F238E27FC236}">
              <a16:creationId xmlns:a16="http://schemas.microsoft.com/office/drawing/2014/main" id="{00000000-0008-0000-0400-0000E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0" name="TextBox 2029">
          <a:extLst>
            <a:ext uri="{FF2B5EF4-FFF2-40B4-BE49-F238E27FC236}">
              <a16:creationId xmlns:a16="http://schemas.microsoft.com/office/drawing/2014/main" id="{00000000-0008-0000-0400-0000E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1" name="TextBox 2030">
          <a:extLst>
            <a:ext uri="{FF2B5EF4-FFF2-40B4-BE49-F238E27FC236}">
              <a16:creationId xmlns:a16="http://schemas.microsoft.com/office/drawing/2014/main" id="{00000000-0008-0000-0400-0000E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2" name="TextBox 2031">
          <a:extLst>
            <a:ext uri="{FF2B5EF4-FFF2-40B4-BE49-F238E27FC236}">
              <a16:creationId xmlns:a16="http://schemas.microsoft.com/office/drawing/2014/main" id="{00000000-0008-0000-0400-0000F0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3" name="TextBox 2032">
          <a:extLst>
            <a:ext uri="{FF2B5EF4-FFF2-40B4-BE49-F238E27FC236}">
              <a16:creationId xmlns:a16="http://schemas.microsoft.com/office/drawing/2014/main" id="{00000000-0008-0000-0400-0000F1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4" name="TextBox 2033">
          <a:extLst>
            <a:ext uri="{FF2B5EF4-FFF2-40B4-BE49-F238E27FC236}">
              <a16:creationId xmlns:a16="http://schemas.microsoft.com/office/drawing/2014/main" id="{00000000-0008-0000-0400-0000F2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5" name="TextBox 2034">
          <a:extLst>
            <a:ext uri="{FF2B5EF4-FFF2-40B4-BE49-F238E27FC236}">
              <a16:creationId xmlns:a16="http://schemas.microsoft.com/office/drawing/2014/main" id="{00000000-0008-0000-0400-0000F3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6" name="TextBox 2035">
          <a:extLst>
            <a:ext uri="{FF2B5EF4-FFF2-40B4-BE49-F238E27FC236}">
              <a16:creationId xmlns:a16="http://schemas.microsoft.com/office/drawing/2014/main" id="{00000000-0008-0000-0400-0000F4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7" name="TextBox 2036">
          <a:extLst>
            <a:ext uri="{FF2B5EF4-FFF2-40B4-BE49-F238E27FC236}">
              <a16:creationId xmlns:a16="http://schemas.microsoft.com/office/drawing/2014/main" id="{00000000-0008-0000-0400-0000F5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8" name="TextBox 2037">
          <a:extLst>
            <a:ext uri="{FF2B5EF4-FFF2-40B4-BE49-F238E27FC236}">
              <a16:creationId xmlns:a16="http://schemas.microsoft.com/office/drawing/2014/main" id="{00000000-0008-0000-0400-0000F6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39" name="TextBox 2038">
          <a:extLst>
            <a:ext uri="{FF2B5EF4-FFF2-40B4-BE49-F238E27FC236}">
              <a16:creationId xmlns:a16="http://schemas.microsoft.com/office/drawing/2014/main" id="{00000000-0008-0000-0400-0000F7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0" name="TextBox 2039">
          <a:extLst>
            <a:ext uri="{FF2B5EF4-FFF2-40B4-BE49-F238E27FC236}">
              <a16:creationId xmlns:a16="http://schemas.microsoft.com/office/drawing/2014/main" id="{00000000-0008-0000-0400-0000F8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1" name="TextBox 2040">
          <a:extLst>
            <a:ext uri="{FF2B5EF4-FFF2-40B4-BE49-F238E27FC236}">
              <a16:creationId xmlns:a16="http://schemas.microsoft.com/office/drawing/2014/main" id="{00000000-0008-0000-0400-0000F9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2" name="TextBox 2041">
          <a:extLst>
            <a:ext uri="{FF2B5EF4-FFF2-40B4-BE49-F238E27FC236}">
              <a16:creationId xmlns:a16="http://schemas.microsoft.com/office/drawing/2014/main" id="{00000000-0008-0000-0400-0000FA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3" name="TextBox 2042">
          <a:extLst>
            <a:ext uri="{FF2B5EF4-FFF2-40B4-BE49-F238E27FC236}">
              <a16:creationId xmlns:a16="http://schemas.microsoft.com/office/drawing/2014/main" id="{00000000-0008-0000-0400-0000FB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4" name="TextBox 2043">
          <a:extLst>
            <a:ext uri="{FF2B5EF4-FFF2-40B4-BE49-F238E27FC236}">
              <a16:creationId xmlns:a16="http://schemas.microsoft.com/office/drawing/2014/main" id="{00000000-0008-0000-0400-0000FC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5" name="TextBox 2044">
          <a:extLst>
            <a:ext uri="{FF2B5EF4-FFF2-40B4-BE49-F238E27FC236}">
              <a16:creationId xmlns:a16="http://schemas.microsoft.com/office/drawing/2014/main" id="{00000000-0008-0000-0400-0000FD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6" name="TextBox 2045">
          <a:extLst>
            <a:ext uri="{FF2B5EF4-FFF2-40B4-BE49-F238E27FC236}">
              <a16:creationId xmlns:a16="http://schemas.microsoft.com/office/drawing/2014/main" id="{00000000-0008-0000-0400-0000FE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7" name="TextBox 2046">
          <a:extLst>
            <a:ext uri="{FF2B5EF4-FFF2-40B4-BE49-F238E27FC236}">
              <a16:creationId xmlns:a16="http://schemas.microsoft.com/office/drawing/2014/main" id="{00000000-0008-0000-0400-0000FF07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8" name="TextBox 2047">
          <a:extLst>
            <a:ext uri="{FF2B5EF4-FFF2-40B4-BE49-F238E27FC236}">
              <a16:creationId xmlns:a16="http://schemas.microsoft.com/office/drawing/2014/main" id="{00000000-0008-0000-0400-00000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49" name="TextBox 2048">
          <a:extLst>
            <a:ext uri="{FF2B5EF4-FFF2-40B4-BE49-F238E27FC236}">
              <a16:creationId xmlns:a16="http://schemas.microsoft.com/office/drawing/2014/main" id="{00000000-0008-0000-0400-00000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0" name="TextBox 2049">
          <a:extLst>
            <a:ext uri="{FF2B5EF4-FFF2-40B4-BE49-F238E27FC236}">
              <a16:creationId xmlns:a16="http://schemas.microsoft.com/office/drawing/2014/main" id="{00000000-0008-0000-0400-00000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1" name="TextBox 2050">
          <a:extLst>
            <a:ext uri="{FF2B5EF4-FFF2-40B4-BE49-F238E27FC236}">
              <a16:creationId xmlns:a16="http://schemas.microsoft.com/office/drawing/2014/main" id="{00000000-0008-0000-0400-00000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2" name="TextBox 2051">
          <a:extLst>
            <a:ext uri="{FF2B5EF4-FFF2-40B4-BE49-F238E27FC236}">
              <a16:creationId xmlns:a16="http://schemas.microsoft.com/office/drawing/2014/main" id="{00000000-0008-0000-0400-00000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3" name="TextBox 2052">
          <a:extLst>
            <a:ext uri="{FF2B5EF4-FFF2-40B4-BE49-F238E27FC236}">
              <a16:creationId xmlns:a16="http://schemas.microsoft.com/office/drawing/2014/main" id="{00000000-0008-0000-0400-00000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4" name="TextBox 2053">
          <a:extLst>
            <a:ext uri="{FF2B5EF4-FFF2-40B4-BE49-F238E27FC236}">
              <a16:creationId xmlns:a16="http://schemas.microsoft.com/office/drawing/2014/main" id="{00000000-0008-0000-0400-00000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5" name="TextBox 2054">
          <a:extLst>
            <a:ext uri="{FF2B5EF4-FFF2-40B4-BE49-F238E27FC236}">
              <a16:creationId xmlns:a16="http://schemas.microsoft.com/office/drawing/2014/main" id="{00000000-0008-0000-0400-00000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6" name="TextBox 2055">
          <a:extLst>
            <a:ext uri="{FF2B5EF4-FFF2-40B4-BE49-F238E27FC236}">
              <a16:creationId xmlns:a16="http://schemas.microsoft.com/office/drawing/2014/main" id="{00000000-0008-0000-0400-00000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7" name="TextBox 2056">
          <a:extLst>
            <a:ext uri="{FF2B5EF4-FFF2-40B4-BE49-F238E27FC236}">
              <a16:creationId xmlns:a16="http://schemas.microsoft.com/office/drawing/2014/main" id="{00000000-0008-0000-0400-00000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8" name="TextBox 2057">
          <a:extLst>
            <a:ext uri="{FF2B5EF4-FFF2-40B4-BE49-F238E27FC236}">
              <a16:creationId xmlns:a16="http://schemas.microsoft.com/office/drawing/2014/main" id="{00000000-0008-0000-0400-00000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59" name="TextBox 2058">
          <a:extLst>
            <a:ext uri="{FF2B5EF4-FFF2-40B4-BE49-F238E27FC236}">
              <a16:creationId xmlns:a16="http://schemas.microsoft.com/office/drawing/2014/main" id="{00000000-0008-0000-0400-00000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0" name="TextBox 2059">
          <a:extLst>
            <a:ext uri="{FF2B5EF4-FFF2-40B4-BE49-F238E27FC236}">
              <a16:creationId xmlns:a16="http://schemas.microsoft.com/office/drawing/2014/main" id="{00000000-0008-0000-0400-00000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1" name="TextBox 2060">
          <a:extLst>
            <a:ext uri="{FF2B5EF4-FFF2-40B4-BE49-F238E27FC236}">
              <a16:creationId xmlns:a16="http://schemas.microsoft.com/office/drawing/2014/main" id="{00000000-0008-0000-0400-00000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2" name="TextBox 2061">
          <a:extLst>
            <a:ext uri="{FF2B5EF4-FFF2-40B4-BE49-F238E27FC236}">
              <a16:creationId xmlns:a16="http://schemas.microsoft.com/office/drawing/2014/main" id="{00000000-0008-0000-0400-00000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3" name="TextBox 2062">
          <a:extLst>
            <a:ext uri="{FF2B5EF4-FFF2-40B4-BE49-F238E27FC236}">
              <a16:creationId xmlns:a16="http://schemas.microsoft.com/office/drawing/2014/main" id="{00000000-0008-0000-0400-00000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4" name="TextBox 2063">
          <a:extLst>
            <a:ext uri="{FF2B5EF4-FFF2-40B4-BE49-F238E27FC236}">
              <a16:creationId xmlns:a16="http://schemas.microsoft.com/office/drawing/2014/main" id="{00000000-0008-0000-0400-00001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5" name="TextBox 2064">
          <a:extLst>
            <a:ext uri="{FF2B5EF4-FFF2-40B4-BE49-F238E27FC236}">
              <a16:creationId xmlns:a16="http://schemas.microsoft.com/office/drawing/2014/main" id="{00000000-0008-0000-0400-00001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6" name="TextBox 2065">
          <a:extLst>
            <a:ext uri="{FF2B5EF4-FFF2-40B4-BE49-F238E27FC236}">
              <a16:creationId xmlns:a16="http://schemas.microsoft.com/office/drawing/2014/main" id="{00000000-0008-0000-0400-00001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7" name="TextBox 2066">
          <a:extLst>
            <a:ext uri="{FF2B5EF4-FFF2-40B4-BE49-F238E27FC236}">
              <a16:creationId xmlns:a16="http://schemas.microsoft.com/office/drawing/2014/main" id="{00000000-0008-0000-0400-00001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8" name="TextBox 2067">
          <a:extLst>
            <a:ext uri="{FF2B5EF4-FFF2-40B4-BE49-F238E27FC236}">
              <a16:creationId xmlns:a16="http://schemas.microsoft.com/office/drawing/2014/main" id="{00000000-0008-0000-0400-00001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69" name="TextBox 2068">
          <a:extLst>
            <a:ext uri="{FF2B5EF4-FFF2-40B4-BE49-F238E27FC236}">
              <a16:creationId xmlns:a16="http://schemas.microsoft.com/office/drawing/2014/main" id="{00000000-0008-0000-0400-00001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0" name="TextBox 2069">
          <a:extLst>
            <a:ext uri="{FF2B5EF4-FFF2-40B4-BE49-F238E27FC236}">
              <a16:creationId xmlns:a16="http://schemas.microsoft.com/office/drawing/2014/main" id="{00000000-0008-0000-0400-00001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1" name="TextBox 2070">
          <a:extLst>
            <a:ext uri="{FF2B5EF4-FFF2-40B4-BE49-F238E27FC236}">
              <a16:creationId xmlns:a16="http://schemas.microsoft.com/office/drawing/2014/main" id="{00000000-0008-0000-0400-00001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2" name="TextBox 2071">
          <a:extLst>
            <a:ext uri="{FF2B5EF4-FFF2-40B4-BE49-F238E27FC236}">
              <a16:creationId xmlns:a16="http://schemas.microsoft.com/office/drawing/2014/main" id="{00000000-0008-0000-0400-00001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3" name="TextBox 2072">
          <a:extLst>
            <a:ext uri="{FF2B5EF4-FFF2-40B4-BE49-F238E27FC236}">
              <a16:creationId xmlns:a16="http://schemas.microsoft.com/office/drawing/2014/main" id="{00000000-0008-0000-0400-00001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4" name="TextBox 2073">
          <a:extLst>
            <a:ext uri="{FF2B5EF4-FFF2-40B4-BE49-F238E27FC236}">
              <a16:creationId xmlns:a16="http://schemas.microsoft.com/office/drawing/2014/main" id="{00000000-0008-0000-0400-00001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5" name="TextBox 2074">
          <a:extLst>
            <a:ext uri="{FF2B5EF4-FFF2-40B4-BE49-F238E27FC236}">
              <a16:creationId xmlns:a16="http://schemas.microsoft.com/office/drawing/2014/main" id="{00000000-0008-0000-0400-00001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6" name="TextBox 2075">
          <a:extLst>
            <a:ext uri="{FF2B5EF4-FFF2-40B4-BE49-F238E27FC236}">
              <a16:creationId xmlns:a16="http://schemas.microsoft.com/office/drawing/2014/main" id="{00000000-0008-0000-0400-00001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7" name="TextBox 2076">
          <a:extLst>
            <a:ext uri="{FF2B5EF4-FFF2-40B4-BE49-F238E27FC236}">
              <a16:creationId xmlns:a16="http://schemas.microsoft.com/office/drawing/2014/main" id="{00000000-0008-0000-0400-00001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8" name="TextBox 2077">
          <a:extLst>
            <a:ext uri="{FF2B5EF4-FFF2-40B4-BE49-F238E27FC236}">
              <a16:creationId xmlns:a16="http://schemas.microsoft.com/office/drawing/2014/main" id="{00000000-0008-0000-0400-00001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79" name="TextBox 2078">
          <a:extLst>
            <a:ext uri="{FF2B5EF4-FFF2-40B4-BE49-F238E27FC236}">
              <a16:creationId xmlns:a16="http://schemas.microsoft.com/office/drawing/2014/main" id="{00000000-0008-0000-0400-00001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0" name="TextBox 2079">
          <a:extLst>
            <a:ext uri="{FF2B5EF4-FFF2-40B4-BE49-F238E27FC236}">
              <a16:creationId xmlns:a16="http://schemas.microsoft.com/office/drawing/2014/main" id="{00000000-0008-0000-0400-00002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1" name="TextBox 2080">
          <a:extLst>
            <a:ext uri="{FF2B5EF4-FFF2-40B4-BE49-F238E27FC236}">
              <a16:creationId xmlns:a16="http://schemas.microsoft.com/office/drawing/2014/main" id="{00000000-0008-0000-0400-00002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2" name="TextBox 2081">
          <a:extLst>
            <a:ext uri="{FF2B5EF4-FFF2-40B4-BE49-F238E27FC236}">
              <a16:creationId xmlns:a16="http://schemas.microsoft.com/office/drawing/2014/main" id="{00000000-0008-0000-0400-00002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3" name="TextBox 2082">
          <a:extLst>
            <a:ext uri="{FF2B5EF4-FFF2-40B4-BE49-F238E27FC236}">
              <a16:creationId xmlns:a16="http://schemas.microsoft.com/office/drawing/2014/main" id="{00000000-0008-0000-0400-00002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4" name="TextBox 2083">
          <a:extLst>
            <a:ext uri="{FF2B5EF4-FFF2-40B4-BE49-F238E27FC236}">
              <a16:creationId xmlns:a16="http://schemas.microsoft.com/office/drawing/2014/main" id="{00000000-0008-0000-0400-00002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5" name="TextBox 2084">
          <a:extLst>
            <a:ext uri="{FF2B5EF4-FFF2-40B4-BE49-F238E27FC236}">
              <a16:creationId xmlns:a16="http://schemas.microsoft.com/office/drawing/2014/main" id="{00000000-0008-0000-0400-00002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6" name="TextBox 2085">
          <a:extLst>
            <a:ext uri="{FF2B5EF4-FFF2-40B4-BE49-F238E27FC236}">
              <a16:creationId xmlns:a16="http://schemas.microsoft.com/office/drawing/2014/main" id="{00000000-0008-0000-0400-00002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7" name="TextBox 2086">
          <a:extLst>
            <a:ext uri="{FF2B5EF4-FFF2-40B4-BE49-F238E27FC236}">
              <a16:creationId xmlns:a16="http://schemas.microsoft.com/office/drawing/2014/main" id="{00000000-0008-0000-0400-00002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8" name="TextBox 2087">
          <a:extLst>
            <a:ext uri="{FF2B5EF4-FFF2-40B4-BE49-F238E27FC236}">
              <a16:creationId xmlns:a16="http://schemas.microsoft.com/office/drawing/2014/main" id="{00000000-0008-0000-0400-00002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89" name="TextBox 2088">
          <a:extLst>
            <a:ext uri="{FF2B5EF4-FFF2-40B4-BE49-F238E27FC236}">
              <a16:creationId xmlns:a16="http://schemas.microsoft.com/office/drawing/2014/main" id="{00000000-0008-0000-0400-00002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0" name="TextBox 2089">
          <a:extLst>
            <a:ext uri="{FF2B5EF4-FFF2-40B4-BE49-F238E27FC236}">
              <a16:creationId xmlns:a16="http://schemas.microsoft.com/office/drawing/2014/main" id="{00000000-0008-0000-0400-00002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1" name="TextBox 2090">
          <a:extLst>
            <a:ext uri="{FF2B5EF4-FFF2-40B4-BE49-F238E27FC236}">
              <a16:creationId xmlns:a16="http://schemas.microsoft.com/office/drawing/2014/main" id="{00000000-0008-0000-0400-00002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2" name="TextBox 2091">
          <a:extLst>
            <a:ext uri="{FF2B5EF4-FFF2-40B4-BE49-F238E27FC236}">
              <a16:creationId xmlns:a16="http://schemas.microsoft.com/office/drawing/2014/main" id="{00000000-0008-0000-0400-00002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3" name="TextBox 2092">
          <a:extLst>
            <a:ext uri="{FF2B5EF4-FFF2-40B4-BE49-F238E27FC236}">
              <a16:creationId xmlns:a16="http://schemas.microsoft.com/office/drawing/2014/main" id="{00000000-0008-0000-0400-00002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4" name="TextBox 2093">
          <a:extLst>
            <a:ext uri="{FF2B5EF4-FFF2-40B4-BE49-F238E27FC236}">
              <a16:creationId xmlns:a16="http://schemas.microsoft.com/office/drawing/2014/main" id="{00000000-0008-0000-0400-00002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5" name="TextBox 2094">
          <a:extLst>
            <a:ext uri="{FF2B5EF4-FFF2-40B4-BE49-F238E27FC236}">
              <a16:creationId xmlns:a16="http://schemas.microsoft.com/office/drawing/2014/main" id="{00000000-0008-0000-0400-00002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6" name="TextBox 2095">
          <a:extLst>
            <a:ext uri="{FF2B5EF4-FFF2-40B4-BE49-F238E27FC236}">
              <a16:creationId xmlns:a16="http://schemas.microsoft.com/office/drawing/2014/main" id="{00000000-0008-0000-0400-00003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7" name="TextBox 2096">
          <a:extLst>
            <a:ext uri="{FF2B5EF4-FFF2-40B4-BE49-F238E27FC236}">
              <a16:creationId xmlns:a16="http://schemas.microsoft.com/office/drawing/2014/main" id="{00000000-0008-0000-0400-00003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8" name="TextBox 2097">
          <a:extLst>
            <a:ext uri="{FF2B5EF4-FFF2-40B4-BE49-F238E27FC236}">
              <a16:creationId xmlns:a16="http://schemas.microsoft.com/office/drawing/2014/main" id="{00000000-0008-0000-0400-00003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099" name="TextBox 2098">
          <a:extLst>
            <a:ext uri="{FF2B5EF4-FFF2-40B4-BE49-F238E27FC236}">
              <a16:creationId xmlns:a16="http://schemas.microsoft.com/office/drawing/2014/main" id="{00000000-0008-0000-0400-00003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0" name="TextBox 2099">
          <a:extLst>
            <a:ext uri="{FF2B5EF4-FFF2-40B4-BE49-F238E27FC236}">
              <a16:creationId xmlns:a16="http://schemas.microsoft.com/office/drawing/2014/main" id="{00000000-0008-0000-0400-00003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1" name="TextBox 2100">
          <a:extLst>
            <a:ext uri="{FF2B5EF4-FFF2-40B4-BE49-F238E27FC236}">
              <a16:creationId xmlns:a16="http://schemas.microsoft.com/office/drawing/2014/main" id="{00000000-0008-0000-0400-00003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2" name="TextBox 2101">
          <a:extLst>
            <a:ext uri="{FF2B5EF4-FFF2-40B4-BE49-F238E27FC236}">
              <a16:creationId xmlns:a16="http://schemas.microsoft.com/office/drawing/2014/main" id="{00000000-0008-0000-0400-00003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3" name="TextBox 2102">
          <a:extLst>
            <a:ext uri="{FF2B5EF4-FFF2-40B4-BE49-F238E27FC236}">
              <a16:creationId xmlns:a16="http://schemas.microsoft.com/office/drawing/2014/main" id="{00000000-0008-0000-0400-00003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4" name="TextBox 2103">
          <a:extLst>
            <a:ext uri="{FF2B5EF4-FFF2-40B4-BE49-F238E27FC236}">
              <a16:creationId xmlns:a16="http://schemas.microsoft.com/office/drawing/2014/main" id="{00000000-0008-0000-0400-00003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5" name="TextBox 2104">
          <a:extLst>
            <a:ext uri="{FF2B5EF4-FFF2-40B4-BE49-F238E27FC236}">
              <a16:creationId xmlns:a16="http://schemas.microsoft.com/office/drawing/2014/main" id="{00000000-0008-0000-0400-00003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6" name="TextBox 2105">
          <a:extLst>
            <a:ext uri="{FF2B5EF4-FFF2-40B4-BE49-F238E27FC236}">
              <a16:creationId xmlns:a16="http://schemas.microsoft.com/office/drawing/2014/main" id="{00000000-0008-0000-0400-00003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7" name="TextBox 2106">
          <a:extLst>
            <a:ext uri="{FF2B5EF4-FFF2-40B4-BE49-F238E27FC236}">
              <a16:creationId xmlns:a16="http://schemas.microsoft.com/office/drawing/2014/main" id="{00000000-0008-0000-0400-00003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8" name="TextBox 2107">
          <a:extLst>
            <a:ext uri="{FF2B5EF4-FFF2-40B4-BE49-F238E27FC236}">
              <a16:creationId xmlns:a16="http://schemas.microsoft.com/office/drawing/2014/main" id="{00000000-0008-0000-0400-00003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09" name="TextBox 2108">
          <a:extLst>
            <a:ext uri="{FF2B5EF4-FFF2-40B4-BE49-F238E27FC236}">
              <a16:creationId xmlns:a16="http://schemas.microsoft.com/office/drawing/2014/main" id="{00000000-0008-0000-0400-00003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0" name="TextBox 2109">
          <a:extLst>
            <a:ext uri="{FF2B5EF4-FFF2-40B4-BE49-F238E27FC236}">
              <a16:creationId xmlns:a16="http://schemas.microsoft.com/office/drawing/2014/main" id="{00000000-0008-0000-0400-00003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1" name="TextBox 2110">
          <a:extLst>
            <a:ext uri="{FF2B5EF4-FFF2-40B4-BE49-F238E27FC236}">
              <a16:creationId xmlns:a16="http://schemas.microsoft.com/office/drawing/2014/main" id="{00000000-0008-0000-0400-00003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2" name="TextBox 2111">
          <a:extLst>
            <a:ext uri="{FF2B5EF4-FFF2-40B4-BE49-F238E27FC236}">
              <a16:creationId xmlns:a16="http://schemas.microsoft.com/office/drawing/2014/main" id="{00000000-0008-0000-0400-00004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3" name="TextBox 2112">
          <a:extLst>
            <a:ext uri="{FF2B5EF4-FFF2-40B4-BE49-F238E27FC236}">
              <a16:creationId xmlns:a16="http://schemas.microsoft.com/office/drawing/2014/main" id="{00000000-0008-0000-0400-00004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4" name="TextBox 2113">
          <a:extLst>
            <a:ext uri="{FF2B5EF4-FFF2-40B4-BE49-F238E27FC236}">
              <a16:creationId xmlns:a16="http://schemas.microsoft.com/office/drawing/2014/main" id="{00000000-0008-0000-0400-00004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5" name="TextBox 2114">
          <a:extLst>
            <a:ext uri="{FF2B5EF4-FFF2-40B4-BE49-F238E27FC236}">
              <a16:creationId xmlns:a16="http://schemas.microsoft.com/office/drawing/2014/main" id="{00000000-0008-0000-0400-00004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6" name="TextBox 2115">
          <a:extLst>
            <a:ext uri="{FF2B5EF4-FFF2-40B4-BE49-F238E27FC236}">
              <a16:creationId xmlns:a16="http://schemas.microsoft.com/office/drawing/2014/main" id="{00000000-0008-0000-0400-00004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7" name="TextBox 2116">
          <a:extLst>
            <a:ext uri="{FF2B5EF4-FFF2-40B4-BE49-F238E27FC236}">
              <a16:creationId xmlns:a16="http://schemas.microsoft.com/office/drawing/2014/main" id="{00000000-0008-0000-0400-00004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8" name="TextBox 2117">
          <a:extLst>
            <a:ext uri="{FF2B5EF4-FFF2-40B4-BE49-F238E27FC236}">
              <a16:creationId xmlns:a16="http://schemas.microsoft.com/office/drawing/2014/main" id="{00000000-0008-0000-0400-00004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19" name="TextBox 2118">
          <a:extLst>
            <a:ext uri="{FF2B5EF4-FFF2-40B4-BE49-F238E27FC236}">
              <a16:creationId xmlns:a16="http://schemas.microsoft.com/office/drawing/2014/main" id="{00000000-0008-0000-0400-00004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0" name="TextBox 2119">
          <a:extLst>
            <a:ext uri="{FF2B5EF4-FFF2-40B4-BE49-F238E27FC236}">
              <a16:creationId xmlns:a16="http://schemas.microsoft.com/office/drawing/2014/main" id="{00000000-0008-0000-0400-00004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1" name="TextBox 2120">
          <a:extLst>
            <a:ext uri="{FF2B5EF4-FFF2-40B4-BE49-F238E27FC236}">
              <a16:creationId xmlns:a16="http://schemas.microsoft.com/office/drawing/2014/main" id="{00000000-0008-0000-0400-00004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2" name="TextBox 2121">
          <a:extLst>
            <a:ext uri="{FF2B5EF4-FFF2-40B4-BE49-F238E27FC236}">
              <a16:creationId xmlns:a16="http://schemas.microsoft.com/office/drawing/2014/main" id="{00000000-0008-0000-0400-00004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3" name="TextBox 2122">
          <a:extLst>
            <a:ext uri="{FF2B5EF4-FFF2-40B4-BE49-F238E27FC236}">
              <a16:creationId xmlns:a16="http://schemas.microsoft.com/office/drawing/2014/main" id="{00000000-0008-0000-0400-00004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4" name="TextBox 2123">
          <a:extLst>
            <a:ext uri="{FF2B5EF4-FFF2-40B4-BE49-F238E27FC236}">
              <a16:creationId xmlns:a16="http://schemas.microsoft.com/office/drawing/2014/main" id="{00000000-0008-0000-0400-00004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5" name="TextBox 2124">
          <a:extLst>
            <a:ext uri="{FF2B5EF4-FFF2-40B4-BE49-F238E27FC236}">
              <a16:creationId xmlns:a16="http://schemas.microsoft.com/office/drawing/2014/main" id="{00000000-0008-0000-0400-00004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6" name="TextBox 2125">
          <a:extLst>
            <a:ext uri="{FF2B5EF4-FFF2-40B4-BE49-F238E27FC236}">
              <a16:creationId xmlns:a16="http://schemas.microsoft.com/office/drawing/2014/main" id="{00000000-0008-0000-0400-00004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7" name="TextBox 2126">
          <a:extLst>
            <a:ext uri="{FF2B5EF4-FFF2-40B4-BE49-F238E27FC236}">
              <a16:creationId xmlns:a16="http://schemas.microsoft.com/office/drawing/2014/main" id="{00000000-0008-0000-0400-00004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8" name="TextBox 2127">
          <a:extLst>
            <a:ext uri="{FF2B5EF4-FFF2-40B4-BE49-F238E27FC236}">
              <a16:creationId xmlns:a16="http://schemas.microsoft.com/office/drawing/2014/main" id="{00000000-0008-0000-0400-00005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29" name="TextBox 2128">
          <a:extLst>
            <a:ext uri="{FF2B5EF4-FFF2-40B4-BE49-F238E27FC236}">
              <a16:creationId xmlns:a16="http://schemas.microsoft.com/office/drawing/2014/main" id="{00000000-0008-0000-0400-00005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0" name="TextBox 2129">
          <a:extLst>
            <a:ext uri="{FF2B5EF4-FFF2-40B4-BE49-F238E27FC236}">
              <a16:creationId xmlns:a16="http://schemas.microsoft.com/office/drawing/2014/main" id="{00000000-0008-0000-0400-00005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1" name="TextBox 2130">
          <a:extLst>
            <a:ext uri="{FF2B5EF4-FFF2-40B4-BE49-F238E27FC236}">
              <a16:creationId xmlns:a16="http://schemas.microsoft.com/office/drawing/2014/main" id="{00000000-0008-0000-0400-00005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2" name="TextBox 2131">
          <a:extLst>
            <a:ext uri="{FF2B5EF4-FFF2-40B4-BE49-F238E27FC236}">
              <a16:creationId xmlns:a16="http://schemas.microsoft.com/office/drawing/2014/main" id="{00000000-0008-0000-0400-00005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3" name="TextBox 2132">
          <a:extLst>
            <a:ext uri="{FF2B5EF4-FFF2-40B4-BE49-F238E27FC236}">
              <a16:creationId xmlns:a16="http://schemas.microsoft.com/office/drawing/2014/main" id="{00000000-0008-0000-0400-00005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4" name="TextBox 2133">
          <a:extLst>
            <a:ext uri="{FF2B5EF4-FFF2-40B4-BE49-F238E27FC236}">
              <a16:creationId xmlns:a16="http://schemas.microsoft.com/office/drawing/2014/main" id="{00000000-0008-0000-0400-00005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5" name="TextBox 2134">
          <a:extLst>
            <a:ext uri="{FF2B5EF4-FFF2-40B4-BE49-F238E27FC236}">
              <a16:creationId xmlns:a16="http://schemas.microsoft.com/office/drawing/2014/main" id="{00000000-0008-0000-0400-00005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6" name="TextBox 2135">
          <a:extLst>
            <a:ext uri="{FF2B5EF4-FFF2-40B4-BE49-F238E27FC236}">
              <a16:creationId xmlns:a16="http://schemas.microsoft.com/office/drawing/2014/main" id="{00000000-0008-0000-0400-00005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7" name="TextBox 2136">
          <a:extLst>
            <a:ext uri="{FF2B5EF4-FFF2-40B4-BE49-F238E27FC236}">
              <a16:creationId xmlns:a16="http://schemas.microsoft.com/office/drawing/2014/main" id="{00000000-0008-0000-0400-00005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8" name="TextBox 2137">
          <a:extLst>
            <a:ext uri="{FF2B5EF4-FFF2-40B4-BE49-F238E27FC236}">
              <a16:creationId xmlns:a16="http://schemas.microsoft.com/office/drawing/2014/main" id="{00000000-0008-0000-0400-00005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39" name="TextBox 2138">
          <a:extLst>
            <a:ext uri="{FF2B5EF4-FFF2-40B4-BE49-F238E27FC236}">
              <a16:creationId xmlns:a16="http://schemas.microsoft.com/office/drawing/2014/main" id="{00000000-0008-0000-0400-00005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0" name="TextBox 2139">
          <a:extLst>
            <a:ext uri="{FF2B5EF4-FFF2-40B4-BE49-F238E27FC236}">
              <a16:creationId xmlns:a16="http://schemas.microsoft.com/office/drawing/2014/main" id="{00000000-0008-0000-0400-00005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1" name="TextBox 2140">
          <a:extLst>
            <a:ext uri="{FF2B5EF4-FFF2-40B4-BE49-F238E27FC236}">
              <a16:creationId xmlns:a16="http://schemas.microsoft.com/office/drawing/2014/main" id="{00000000-0008-0000-0400-00005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2" name="TextBox 2141">
          <a:extLst>
            <a:ext uri="{FF2B5EF4-FFF2-40B4-BE49-F238E27FC236}">
              <a16:creationId xmlns:a16="http://schemas.microsoft.com/office/drawing/2014/main" id="{00000000-0008-0000-0400-00005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3" name="TextBox 2142">
          <a:extLst>
            <a:ext uri="{FF2B5EF4-FFF2-40B4-BE49-F238E27FC236}">
              <a16:creationId xmlns:a16="http://schemas.microsoft.com/office/drawing/2014/main" id="{00000000-0008-0000-0400-00005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4" name="TextBox 2143">
          <a:extLst>
            <a:ext uri="{FF2B5EF4-FFF2-40B4-BE49-F238E27FC236}">
              <a16:creationId xmlns:a16="http://schemas.microsoft.com/office/drawing/2014/main" id="{00000000-0008-0000-0400-00006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5" name="TextBox 2144">
          <a:extLst>
            <a:ext uri="{FF2B5EF4-FFF2-40B4-BE49-F238E27FC236}">
              <a16:creationId xmlns:a16="http://schemas.microsoft.com/office/drawing/2014/main" id="{00000000-0008-0000-0400-00006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6" name="TextBox 2145">
          <a:extLst>
            <a:ext uri="{FF2B5EF4-FFF2-40B4-BE49-F238E27FC236}">
              <a16:creationId xmlns:a16="http://schemas.microsoft.com/office/drawing/2014/main" id="{00000000-0008-0000-0400-00006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7" name="TextBox 2146">
          <a:extLst>
            <a:ext uri="{FF2B5EF4-FFF2-40B4-BE49-F238E27FC236}">
              <a16:creationId xmlns:a16="http://schemas.microsoft.com/office/drawing/2014/main" id="{00000000-0008-0000-0400-00006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8" name="TextBox 2147">
          <a:extLst>
            <a:ext uri="{FF2B5EF4-FFF2-40B4-BE49-F238E27FC236}">
              <a16:creationId xmlns:a16="http://schemas.microsoft.com/office/drawing/2014/main" id="{00000000-0008-0000-0400-00006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49" name="TextBox 2148">
          <a:extLst>
            <a:ext uri="{FF2B5EF4-FFF2-40B4-BE49-F238E27FC236}">
              <a16:creationId xmlns:a16="http://schemas.microsoft.com/office/drawing/2014/main" id="{00000000-0008-0000-0400-00006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0" name="TextBox 2149">
          <a:extLst>
            <a:ext uri="{FF2B5EF4-FFF2-40B4-BE49-F238E27FC236}">
              <a16:creationId xmlns:a16="http://schemas.microsoft.com/office/drawing/2014/main" id="{00000000-0008-0000-0400-00006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1" name="TextBox 2150">
          <a:extLst>
            <a:ext uri="{FF2B5EF4-FFF2-40B4-BE49-F238E27FC236}">
              <a16:creationId xmlns:a16="http://schemas.microsoft.com/office/drawing/2014/main" id="{00000000-0008-0000-0400-00006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2" name="TextBox 2151">
          <a:extLst>
            <a:ext uri="{FF2B5EF4-FFF2-40B4-BE49-F238E27FC236}">
              <a16:creationId xmlns:a16="http://schemas.microsoft.com/office/drawing/2014/main" id="{00000000-0008-0000-0400-00006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3" name="TextBox 2152">
          <a:extLst>
            <a:ext uri="{FF2B5EF4-FFF2-40B4-BE49-F238E27FC236}">
              <a16:creationId xmlns:a16="http://schemas.microsoft.com/office/drawing/2014/main" id="{00000000-0008-0000-0400-00006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4" name="TextBox 2153">
          <a:extLst>
            <a:ext uri="{FF2B5EF4-FFF2-40B4-BE49-F238E27FC236}">
              <a16:creationId xmlns:a16="http://schemas.microsoft.com/office/drawing/2014/main" id="{00000000-0008-0000-0400-00006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5" name="TextBox 2154">
          <a:extLst>
            <a:ext uri="{FF2B5EF4-FFF2-40B4-BE49-F238E27FC236}">
              <a16:creationId xmlns:a16="http://schemas.microsoft.com/office/drawing/2014/main" id="{00000000-0008-0000-0400-00006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6" name="TextBox 2155">
          <a:extLst>
            <a:ext uri="{FF2B5EF4-FFF2-40B4-BE49-F238E27FC236}">
              <a16:creationId xmlns:a16="http://schemas.microsoft.com/office/drawing/2014/main" id="{00000000-0008-0000-0400-00006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7" name="TextBox 2156">
          <a:extLst>
            <a:ext uri="{FF2B5EF4-FFF2-40B4-BE49-F238E27FC236}">
              <a16:creationId xmlns:a16="http://schemas.microsoft.com/office/drawing/2014/main" id="{00000000-0008-0000-0400-00006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8" name="TextBox 2157">
          <a:extLst>
            <a:ext uri="{FF2B5EF4-FFF2-40B4-BE49-F238E27FC236}">
              <a16:creationId xmlns:a16="http://schemas.microsoft.com/office/drawing/2014/main" id="{00000000-0008-0000-0400-00006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59" name="TextBox 2158">
          <a:extLst>
            <a:ext uri="{FF2B5EF4-FFF2-40B4-BE49-F238E27FC236}">
              <a16:creationId xmlns:a16="http://schemas.microsoft.com/office/drawing/2014/main" id="{00000000-0008-0000-0400-00006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0" name="TextBox 2159">
          <a:extLst>
            <a:ext uri="{FF2B5EF4-FFF2-40B4-BE49-F238E27FC236}">
              <a16:creationId xmlns:a16="http://schemas.microsoft.com/office/drawing/2014/main" id="{00000000-0008-0000-0400-00007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1" name="TextBox 2160">
          <a:extLst>
            <a:ext uri="{FF2B5EF4-FFF2-40B4-BE49-F238E27FC236}">
              <a16:creationId xmlns:a16="http://schemas.microsoft.com/office/drawing/2014/main" id="{00000000-0008-0000-0400-00007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2" name="TextBox 2161">
          <a:extLst>
            <a:ext uri="{FF2B5EF4-FFF2-40B4-BE49-F238E27FC236}">
              <a16:creationId xmlns:a16="http://schemas.microsoft.com/office/drawing/2014/main" id="{00000000-0008-0000-0400-00007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3" name="TextBox 2162">
          <a:extLst>
            <a:ext uri="{FF2B5EF4-FFF2-40B4-BE49-F238E27FC236}">
              <a16:creationId xmlns:a16="http://schemas.microsoft.com/office/drawing/2014/main" id="{00000000-0008-0000-0400-00007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4" name="TextBox 2163">
          <a:extLst>
            <a:ext uri="{FF2B5EF4-FFF2-40B4-BE49-F238E27FC236}">
              <a16:creationId xmlns:a16="http://schemas.microsoft.com/office/drawing/2014/main" id="{00000000-0008-0000-0400-00007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5" name="TextBox 2164">
          <a:extLst>
            <a:ext uri="{FF2B5EF4-FFF2-40B4-BE49-F238E27FC236}">
              <a16:creationId xmlns:a16="http://schemas.microsoft.com/office/drawing/2014/main" id="{00000000-0008-0000-0400-00007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6" name="TextBox 2165">
          <a:extLst>
            <a:ext uri="{FF2B5EF4-FFF2-40B4-BE49-F238E27FC236}">
              <a16:creationId xmlns:a16="http://schemas.microsoft.com/office/drawing/2014/main" id="{00000000-0008-0000-0400-00007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7" name="TextBox 2166">
          <a:extLst>
            <a:ext uri="{FF2B5EF4-FFF2-40B4-BE49-F238E27FC236}">
              <a16:creationId xmlns:a16="http://schemas.microsoft.com/office/drawing/2014/main" id="{00000000-0008-0000-0400-00007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8" name="TextBox 2167">
          <a:extLst>
            <a:ext uri="{FF2B5EF4-FFF2-40B4-BE49-F238E27FC236}">
              <a16:creationId xmlns:a16="http://schemas.microsoft.com/office/drawing/2014/main" id="{00000000-0008-0000-0400-00007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69" name="TextBox 2168">
          <a:extLst>
            <a:ext uri="{FF2B5EF4-FFF2-40B4-BE49-F238E27FC236}">
              <a16:creationId xmlns:a16="http://schemas.microsoft.com/office/drawing/2014/main" id="{00000000-0008-0000-0400-00007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0" name="TextBox 2169">
          <a:extLst>
            <a:ext uri="{FF2B5EF4-FFF2-40B4-BE49-F238E27FC236}">
              <a16:creationId xmlns:a16="http://schemas.microsoft.com/office/drawing/2014/main" id="{00000000-0008-0000-0400-00007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1" name="TextBox 2170">
          <a:extLst>
            <a:ext uri="{FF2B5EF4-FFF2-40B4-BE49-F238E27FC236}">
              <a16:creationId xmlns:a16="http://schemas.microsoft.com/office/drawing/2014/main" id="{00000000-0008-0000-0400-00007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2" name="TextBox 2171">
          <a:extLst>
            <a:ext uri="{FF2B5EF4-FFF2-40B4-BE49-F238E27FC236}">
              <a16:creationId xmlns:a16="http://schemas.microsoft.com/office/drawing/2014/main" id="{00000000-0008-0000-0400-00007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3" name="TextBox 2172">
          <a:extLst>
            <a:ext uri="{FF2B5EF4-FFF2-40B4-BE49-F238E27FC236}">
              <a16:creationId xmlns:a16="http://schemas.microsoft.com/office/drawing/2014/main" id="{00000000-0008-0000-0400-00007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4" name="TextBox 2173">
          <a:extLst>
            <a:ext uri="{FF2B5EF4-FFF2-40B4-BE49-F238E27FC236}">
              <a16:creationId xmlns:a16="http://schemas.microsoft.com/office/drawing/2014/main" id="{00000000-0008-0000-0400-00007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5" name="TextBox 2174">
          <a:extLst>
            <a:ext uri="{FF2B5EF4-FFF2-40B4-BE49-F238E27FC236}">
              <a16:creationId xmlns:a16="http://schemas.microsoft.com/office/drawing/2014/main" id="{00000000-0008-0000-0400-00007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6" name="TextBox 2175">
          <a:extLst>
            <a:ext uri="{FF2B5EF4-FFF2-40B4-BE49-F238E27FC236}">
              <a16:creationId xmlns:a16="http://schemas.microsoft.com/office/drawing/2014/main" id="{00000000-0008-0000-0400-00008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7" name="TextBox 2176">
          <a:extLst>
            <a:ext uri="{FF2B5EF4-FFF2-40B4-BE49-F238E27FC236}">
              <a16:creationId xmlns:a16="http://schemas.microsoft.com/office/drawing/2014/main" id="{00000000-0008-0000-0400-00008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8" name="TextBox 2177">
          <a:extLst>
            <a:ext uri="{FF2B5EF4-FFF2-40B4-BE49-F238E27FC236}">
              <a16:creationId xmlns:a16="http://schemas.microsoft.com/office/drawing/2014/main" id="{00000000-0008-0000-0400-00008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79" name="TextBox 2178">
          <a:extLst>
            <a:ext uri="{FF2B5EF4-FFF2-40B4-BE49-F238E27FC236}">
              <a16:creationId xmlns:a16="http://schemas.microsoft.com/office/drawing/2014/main" id="{00000000-0008-0000-0400-00008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0" name="TextBox 2179">
          <a:extLst>
            <a:ext uri="{FF2B5EF4-FFF2-40B4-BE49-F238E27FC236}">
              <a16:creationId xmlns:a16="http://schemas.microsoft.com/office/drawing/2014/main" id="{00000000-0008-0000-0400-00008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1" name="TextBox 2180">
          <a:extLst>
            <a:ext uri="{FF2B5EF4-FFF2-40B4-BE49-F238E27FC236}">
              <a16:creationId xmlns:a16="http://schemas.microsoft.com/office/drawing/2014/main" id="{00000000-0008-0000-0400-00008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2" name="TextBox 2181">
          <a:extLst>
            <a:ext uri="{FF2B5EF4-FFF2-40B4-BE49-F238E27FC236}">
              <a16:creationId xmlns:a16="http://schemas.microsoft.com/office/drawing/2014/main" id="{00000000-0008-0000-0400-00008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3" name="TextBox 2182">
          <a:extLst>
            <a:ext uri="{FF2B5EF4-FFF2-40B4-BE49-F238E27FC236}">
              <a16:creationId xmlns:a16="http://schemas.microsoft.com/office/drawing/2014/main" id="{00000000-0008-0000-0400-00008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4" name="TextBox 2183">
          <a:extLst>
            <a:ext uri="{FF2B5EF4-FFF2-40B4-BE49-F238E27FC236}">
              <a16:creationId xmlns:a16="http://schemas.microsoft.com/office/drawing/2014/main" id="{00000000-0008-0000-0400-00008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5" name="TextBox 2184">
          <a:extLst>
            <a:ext uri="{FF2B5EF4-FFF2-40B4-BE49-F238E27FC236}">
              <a16:creationId xmlns:a16="http://schemas.microsoft.com/office/drawing/2014/main" id="{00000000-0008-0000-0400-00008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6" name="TextBox 2185">
          <a:extLst>
            <a:ext uri="{FF2B5EF4-FFF2-40B4-BE49-F238E27FC236}">
              <a16:creationId xmlns:a16="http://schemas.microsoft.com/office/drawing/2014/main" id="{00000000-0008-0000-0400-00008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7" name="TextBox 2186">
          <a:extLst>
            <a:ext uri="{FF2B5EF4-FFF2-40B4-BE49-F238E27FC236}">
              <a16:creationId xmlns:a16="http://schemas.microsoft.com/office/drawing/2014/main" id="{00000000-0008-0000-0400-00008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8" name="TextBox 2187">
          <a:extLst>
            <a:ext uri="{FF2B5EF4-FFF2-40B4-BE49-F238E27FC236}">
              <a16:creationId xmlns:a16="http://schemas.microsoft.com/office/drawing/2014/main" id="{00000000-0008-0000-0400-00008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89" name="TextBox 2188">
          <a:extLst>
            <a:ext uri="{FF2B5EF4-FFF2-40B4-BE49-F238E27FC236}">
              <a16:creationId xmlns:a16="http://schemas.microsoft.com/office/drawing/2014/main" id="{00000000-0008-0000-0400-00008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0" name="TextBox 2189">
          <a:extLst>
            <a:ext uri="{FF2B5EF4-FFF2-40B4-BE49-F238E27FC236}">
              <a16:creationId xmlns:a16="http://schemas.microsoft.com/office/drawing/2014/main" id="{00000000-0008-0000-0400-00008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1" name="TextBox 2190">
          <a:extLst>
            <a:ext uri="{FF2B5EF4-FFF2-40B4-BE49-F238E27FC236}">
              <a16:creationId xmlns:a16="http://schemas.microsoft.com/office/drawing/2014/main" id="{00000000-0008-0000-0400-00008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2" name="TextBox 2191">
          <a:extLst>
            <a:ext uri="{FF2B5EF4-FFF2-40B4-BE49-F238E27FC236}">
              <a16:creationId xmlns:a16="http://schemas.microsoft.com/office/drawing/2014/main" id="{00000000-0008-0000-0400-00009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3" name="TextBox 2192">
          <a:extLst>
            <a:ext uri="{FF2B5EF4-FFF2-40B4-BE49-F238E27FC236}">
              <a16:creationId xmlns:a16="http://schemas.microsoft.com/office/drawing/2014/main" id="{00000000-0008-0000-0400-00009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4" name="TextBox 2193">
          <a:extLst>
            <a:ext uri="{FF2B5EF4-FFF2-40B4-BE49-F238E27FC236}">
              <a16:creationId xmlns:a16="http://schemas.microsoft.com/office/drawing/2014/main" id="{00000000-0008-0000-0400-00009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5" name="TextBox 2194">
          <a:extLst>
            <a:ext uri="{FF2B5EF4-FFF2-40B4-BE49-F238E27FC236}">
              <a16:creationId xmlns:a16="http://schemas.microsoft.com/office/drawing/2014/main" id="{00000000-0008-0000-0400-00009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6" name="TextBox 2195">
          <a:extLst>
            <a:ext uri="{FF2B5EF4-FFF2-40B4-BE49-F238E27FC236}">
              <a16:creationId xmlns:a16="http://schemas.microsoft.com/office/drawing/2014/main" id="{00000000-0008-0000-0400-00009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7" name="TextBox 2196">
          <a:extLst>
            <a:ext uri="{FF2B5EF4-FFF2-40B4-BE49-F238E27FC236}">
              <a16:creationId xmlns:a16="http://schemas.microsoft.com/office/drawing/2014/main" id="{00000000-0008-0000-0400-00009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8" name="TextBox 2197">
          <a:extLst>
            <a:ext uri="{FF2B5EF4-FFF2-40B4-BE49-F238E27FC236}">
              <a16:creationId xmlns:a16="http://schemas.microsoft.com/office/drawing/2014/main" id="{00000000-0008-0000-0400-00009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199" name="TextBox 2198">
          <a:extLst>
            <a:ext uri="{FF2B5EF4-FFF2-40B4-BE49-F238E27FC236}">
              <a16:creationId xmlns:a16="http://schemas.microsoft.com/office/drawing/2014/main" id="{00000000-0008-0000-0400-00009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0" name="TextBox 2199">
          <a:extLst>
            <a:ext uri="{FF2B5EF4-FFF2-40B4-BE49-F238E27FC236}">
              <a16:creationId xmlns:a16="http://schemas.microsoft.com/office/drawing/2014/main" id="{00000000-0008-0000-0400-00009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1" name="TextBox 2200">
          <a:extLst>
            <a:ext uri="{FF2B5EF4-FFF2-40B4-BE49-F238E27FC236}">
              <a16:creationId xmlns:a16="http://schemas.microsoft.com/office/drawing/2014/main" id="{00000000-0008-0000-0400-00009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2" name="TextBox 2201">
          <a:extLst>
            <a:ext uri="{FF2B5EF4-FFF2-40B4-BE49-F238E27FC236}">
              <a16:creationId xmlns:a16="http://schemas.microsoft.com/office/drawing/2014/main" id="{00000000-0008-0000-0400-00009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3" name="TextBox 2202">
          <a:extLst>
            <a:ext uri="{FF2B5EF4-FFF2-40B4-BE49-F238E27FC236}">
              <a16:creationId xmlns:a16="http://schemas.microsoft.com/office/drawing/2014/main" id="{00000000-0008-0000-0400-00009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4" name="TextBox 2203">
          <a:extLst>
            <a:ext uri="{FF2B5EF4-FFF2-40B4-BE49-F238E27FC236}">
              <a16:creationId xmlns:a16="http://schemas.microsoft.com/office/drawing/2014/main" id="{00000000-0008-0000-0400-00009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5" name="TextBox 2204">
          <a:extLst>
            <a:ext uri="{FF2B5EF4-FFF2-40B4-BE49-F238E27FC236}">
              <a16:creationId xmlns:a16="http://schemas.microsoft.com/office/drawing/2014/main" id="{00000000-0008-0000-0400-00009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6" name="TextBox 2205">
          <a:extLst>
            <a:ext uri="{FF2B5EF4-FFF2-40B4-BE49-F238E27FC236}">
              <a16:creationId xmlns:a16="http://schemas.microsoft.com/office/drawing/2014/main" id="{00000000-0008-0000-0400-00009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7" name="TextBox 2206">
          <a:extLst>
            <a:ext uri="{FF2B5EF4-FFF2-40B4-BE49-F238E27FC236}">
              <a16:creationId xmlns:a16="http://schemas.microsoft.com/office/drawing/2014/main" id="{00000000-0008-0000-0400-00009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8" name="TextBox 2207">
          <a:extLst>
            <a:ext uri="{FF2B5EF4-FFF2-40B4-BE49-F238E27FC236}">
              <a16:creationId xmlns:a16="http://schemas.microsoft.com/office/drawing/2014/main" id="{00000000-0008-0000-0400-0000A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09" name="TextBox 2208">
          <a:extLst>
            <a:ext uri="{FF2B5EF4-FFF2-40B4-BE49-F238E27FC236}">
              <a16:creationId xmlns:a16="http://schemas.microsoft.com/office/drawing/2014/main" id="{00000000-0008-0000-0400-0000A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0" name="TextBox 2209">
          <a:extLst>
            <a:ext uri="{FF2B5EF4-FFF2-40B4-BE49-F238E27FC236}">
              <a16:creationId xmlns:a16="http://schemas.microsoft.com/office/drawing/2014/main" id="{00000000-0008-0000-0400-0000A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1" name="TextBox 2210">
          <a:extLst>
            <a:ext uri="{FF2B5EF4-FFF2-40B4-BE49-F238E27FC236}">
              <a16:creationId xmlns:a16="http://schemas.microsoft.com/office/drawing/2014/main" id="{00000000-0008-0000-0400-0000A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2" name="TextBox 2211">
          <a:extLst>
            <a:ext uri="{FF2B5EF4-FFF2-40B4-BE49-F238E27FC236}">
              <a16:creationId xmlns:a16="http://schemas.microsoft.com/office/drawing/2014/main" id="{00000000-0008-0000-0400-0000A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3" name="TextBox 2212">
          <a:extLst>
            <a:ext uri="{FF2B5EF4-FFF2-40B4-BE49-F238E27FC236}">
              <a16:creationId xmlns:a16="http://schemas.microsoft.com/office/drawing/2014/main" id="{00000000-0008-0000-0400-0000A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4" name="TextBox 2213">
          <a:extLst>
            <a:ext uri="{FF2B5EF4-FFF2-40B4-BE49-F238E27FC236}">
              <a16:creationId xmlns:a16="http://schemas.microsoft.com/office/drawing/2014/main" id="{00000000-0008-0000-0400-0000A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5" name="TextBox 2214">
          <a:extLst>
            <a:ext uri="{FF2B5EF4-FFF2-40B4-BE49-F238E27FC236}">
              <a16:creationId xmlns:a16="http://schemas.microsoft.com/office/drawing/2014/main" id="{00000000-0008-0000-0400-0000A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6" name="TextBox 2215">
          <a:extLst>
            <a:ext uri="{FF2B5EF4-FFF2-40B4-BE49-F238E27FC236}">
              <a16:creationId xmlns:a16="http://schemas.microsoft.com/office/drawing/2014/main" id="{00000000-0008-0000-0400-0000A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7" name="TextBox 2216">
          <a:extLst>
            <a:ext uri="{FF2B5EF4-FFF2-40B4-BE49-F238E27FC236}">
              <a16:creationId xmlns:a16="http://schemas.microsoft.com/office/drawing/2014/main" id="{00000000-0008-0000-0400-0000A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8" name="TextBox 2217">
          <a:extLst>
            <a:ext uri="{FF2B5EF4-FFF2-40B4-BE49-F238E27FC236}">
              <a16:creationId xmlns:a16="http://schemas.microsoft.com/office/drawing/2014/main" id="{00000000-0008-0000-0400-0000A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19" name="TextBox 2218">
          <a:extLst>
            <a:ext uri="{FF2B5EF4-FFF2-40B4-BE49-F238E27FC236}">
              <a16:creationId xmlns:a16="http://schemas.microsoft.com/office/drawing/2014/main" id="{00000000-0008-0000-0400-0000A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0" name="TextBox 2219">
          <a:extLst>
            <a:ext uri="{FF2B5EF4-FFF2-40B4-BE49-F238E27FC236}">
              <a16:creationId xmlns:a16="http://schemas.microsoft.com/office/drawing/2014/main" id="{00000000-0008-0000-0400-0000A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1" name="TextBox 2220">
          <a:extLst>
            <a:ext uri="{FF2B5EF4-FFF2-40B4-BE49-F238E27FC236}">
              <a16:creationId xmlns:a16="http://schemas.microsoft.com/office/drawing/2014/main" id="{00000000-0008-0000-0400-0000A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2" name="TextBox 2221">
          <a:extLst>
            <a:ext uri="{FF2B5EF4-FFF2-40B4-BE49-F238E27FC236}">
              <a16:creationId xmlns:a16="http://schemas.microsoft.com/office/drawing/2014/main" id="{00000000-0008-0000-0400-0000A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3" name="TextBox 2222">
          <a:extLst>
            <a:ext uri="{FF2B5EF4-FFF2-40B4-BE49-F238E27FC236}">
              <a16:creationId xmlns:a16="http://schemas.microsoft.com/office/drawing/2014/main" id="{00000000-0008-0000-0400-0000A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4" name="TextBox 2223">
          <a:extLst>
            <a:ext uri="{FF2B5EF4-FFF2-40B4-BE49-F238E27FC236}">
              <a16:creationId xmlns:a16="http://schemas.microsoft.com/office/drawing/2014/main" id="{00000000-0008-0000-0400-0000B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5" name="TextBox 2224">
          <a:extLst>
            <a:ext uri="{FF2B5EF4-FFF2-40B4-BE49-F238E27FC236}">
              <a16:creationId xmlns:a16="http://schemas.microsoft.com/office/drawing/2014/main" id="{00000000-0008-0000-0400-0000B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6" name="TextBox 2225">
          <a:extLst>
            <a:ext uri="{FF2B5EF4-FFF2-40B4-BE49-F238E27FC236}">
              <a16:creationId xmlns:a16="http://schemas.microsoft.com/office/drawing/2014/main" id="{00000000-0008-0000-0400-0000B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7" name="TextBox 2226">
          <a:extLst>
            <a:ext uri="{FF2B5EF4-FFF2-40B4-BE49-F238E27FC236}">
              <a16:creationId xmlns:a16="http://schemas.microsoft.com/office/drawing/2014/main" id="{00000000-0008-0000-0400-0000B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8" name="TextBox 2227">
          <a:extLst>
            <a:ext uri="{FF2B5EF4-FFF2-40B4-BE49-F238E27FC236}">
              <a16:creationId xmlns:a16="http://schemas.microsoft.com/office/drawing/2014/main" id="{00000000-0008-0000-0400-0000B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29" name="TextBox 2228">
          <a:extLst>
            <a:ext uri="{FF2B5EF4-FFF2-40B4-BE49-F238E27FC236}">
              <a16:creationId xmlns:a16="http://schemas.microsoft.com/office/drawing/2014/main" id="{00000000-0008-0000-0400-0000B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0" name="TextBox 2229">
          <a:extLst>
            <a:ext uri="{FF2B5EF4-FFF2-40B4-BE49-F238E27FC236}">
              <a16:creationId xmlns:a16="http://schemas.microsoft.com/office/drawing/2014/main" id="{00000000-0008-0000-0400-0000B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1" name="TextBox 2230">
          <a:extLst>
            <a:ext uri="{FF2B5EF4-FFF2-40B4-BE49-F238E27FC236}">
              <a16:creationId xmlns:a16="http://schemas.microsoft.com/office/drawing/2014/main" id="{00000000-0008-0000-0400-0000B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2" name="TextBox 2231">
          <a:extLst>
            <a:ext uri="{FF2B5EF4-FFF2-40B4-BE49-F238E27FC236}">
              <a16:creationId xmlns:a16="http://schemas.microsoft.com/office/drawing/2014/main" id="{00000000-0008-0000-0400-0000B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3" name="TextBox 2232">
          <a:extLst>
            <a:ext uri="{FF2B5EF4-FFF2-40B4-BE49-F238E27FC236}">
              <a16:creationId xmlns:a16="http://schemas.microsoft.com/office/drawing/2014/main" id="{00000000-0008-0000-0400-0000B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4" name="TextBox 2233">
          <a:extLst>
            <a:ext uri="{FF2B5EF4-FFF2-40B4-BE49-F238E27FC236}">
              <a16:creationId xmlns:a16="http://schemas.microsoft.com/office/drawing/2014/main" id="{00000000-0008-0000-0400-0000B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5" name="TextBox 2234">
          <a:extLst>
            <a:ext uri="{FF2B5EF4-FFF2-40B4-BE49-F238E27FC236}">
              <a16:creationId xmlns:a16="http://schemas.microsoft.com/office/drawing/2014/main" id="{00000000-0008-0000-0400-0000B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6" name="TextBox 2235">
          <a:extLst>
            <a:ext uri="{FF2B5EF4-FFF2-40B4-BE49-F238E27FC236}">
              <a16:creationId xmlns:a16="http://schemas.microsoft.com/office/drawing/2014/main" id="{00000000-0008-0000-0400-0000B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7" name="TextBox 2236">
          <a:extLst>
            <a:ext uri="{FF2B5EF4-FFF2-40B4-BE49-F238E27FC236}">
              <a16:creationId xmlns:a16="http://schemas.microsoft.com/office/drawing/2014/main" id="{00000000-0008-0000-0400-0000B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8" name="TextBox 2237">
          <a:extLst>
            <a:ext uri="{FF2B5EF4-FFF2-40B4-BE49-F238E27FC236}">
              <a16:creationId xmlns:a16="http://schemas.microsoft.com/office/drawing/2014/main" id="{00000000-0008-0000-0400-0000B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39" name="TextBox 2238">
          <a:extLst>
            <a:ext uri="{FF2B5EF4-FFF2-40B4-BE49-F238E27FC236}">
              <a16:creationId xmlns:a16="http://schemas.microsoft.com/office/drawing/2014/main" id="{00000000-0008-0000-0400-0000B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0" name="TextBox 2239">
          <a:extLst>
            <a:ext uri="{FF2B5EF4-FFF2-40B4-BE49-F238E27FC236}">
              <a16:creationId xmlns:a16="http://schemas.microsoft.com/office/drawing/2014/main" id="{00000000-0008-0000-0400-0000C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1" name="TextBox 2240">
          <a:extLst>
            <a:ext uri="{FF2B5EF4-FFF2-40B4-BE49-F238E27FC236}">
              <a16:creationId xmlns:a16="http://schemas.microsoft.com/office/drawing/2014/main" id="{00000000-0008-0000-0400-0000C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2" name="TextBox 2241">
          <a:extLst>
            <a:ext uri="{FF2B5EF4-FFF2-40B4-BE49-F238E27FC236}">
              <a16:creationId xmlns:a16="http://schemas.microsoft.com/office/drawing/2014/main" id="{00000000-0008-0000-0400-0000C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3" name="TextBox 2242">
          <a:extLst>
            <a:ext uri="{FF2B5EF4-FFF2-40B4-BE49-F238E27FC236}">
              <a16:creationId xmlns:a16="http://schemas.microsoft.com/office/drawing/2014/main" id="{00000000-0008-0000-0400-0000C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4" name="TextBox 2243">
          <a:extLst>
            <a:ext uri="{FF2B5EF4-FFF2-40B4-BE49-F238E27FC236}">
              <a16:creationId xmlns:a16="http://schemas.microsoft.com/office/drawing/2014/main" id="{00000000-0008-0000-0400-0000C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5" name="TextBox 2244">
          <a:extLst>
            <a:ext uri="{FF2B5EF4-FFF2-40B4-BE49-F238E27FC236}">
              <a16:creationId xmlns:a16="http://schemas.microsoft.com/office/drawing/2014/main" id="{00000000-0008-0000-0400-0000C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6" name="TextBox 2245">
          <a:extLst>
            <a:ext uri="{FF2B5EF4-FFF2-40B4-BE49-F238E27FC236}">
              <a16:creationId xmlns:a16="http://schemas.microsoft.com/office/drawing/2014/main" id="{00000000-0008-0000-0400-0000C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7" name="TextBox 2246">
          <a:extLst>
            <a:ext uri="{FF2B5EF4-FFF2-40B4-BE49-F238E27FC236}">
              <a16:creationId xmlns:a16="http://schemas.microsoft.com/office/drawing/2014/main" id="{00000000-0008-0000-0400-0000C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8" name="TextBox 2247">
          <a:extLst>
            <a:ext uri="{FF2B5EF4-FFF2-40B4-BE49-F238E27FC236}">
              <a16:creationId xmlns:a16="http://schemas.microsoft.com/office/drawing/2014/main" id="{00000000-0008-0000-0400-0000C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49" name="TextBox 2248">
          <a:extLst>
            <a:ext uri="{FF2B5EF4-FFF2-40B4-BE49-F238E27FC236}">
              <a16:creationId xmlns:a16="http://schemas.microsoft.com/office/drawing/2014/main" id="{00000000-0008-0000-0400-0000C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0" name="TextBox 2249">
          <a:extLst>
            <a:ext uri="{FF2B5EF4-FFF2-40B4-BE49-F238E27FC236}">
              <a16:creationId xmlns:a16="http://schemas.microsoft.com/office/drawing/2014/main" id="{00000000-0008-0000-0400-0000C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1" name="TextBox 2250">
          <a:extLst>
            <a:ext uri="{FF2B5EF4-FFF2-40B4-BE49-F238E27FC236}">
              <a16:creationId xmlns:a16="http://schemas.microsoft.com/office/drawing/2014/main" id="{00000000-0008-0000-0400-0000C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2" name="TextBox 2251">
          <a:extLst>
            <a:ext uri="{FF2B5EF4-FFF2-40B4-BE49-F238E27FC236}">
              <a16:creationId xmlns:a16="http://schemas.microsoft.com/office/drawing/2014/main" id="{00000000-0008-0000-0400-0000C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3" name="TextBox 2252">
          <a:extLst>
            <a:ext uri="{FF2B5EF4-FFF2-40B4-BE49-F238E27FC236}">
              <a16:creationId xmlns:a16="http://schemas.microsoft.com/office/drawing/2014/main" id="{00000000-0008-0000-0400-0000C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4" name="TextBox 2253">
          <a:extLst>
            <a:ext uri="{FF2B5EF4-FFF2-40B4-BE49-F238E27FC236}">
              <a16:creationId xmlns:a16="http://schemas.microsoft.com/office/drawing/2014/main" id="{00000000-0008-0000-0400-0000C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5" name="TextBox 2254">
          <a:extLst>
            <a:ext uri="{FF2B5EF4-FFF2-40B4-BE49-F238E27FC236}">
              <a16:creationId xmlns:a16="http://schemas.microsoft.com/office/drawing/2014/main" id="{00000000-0008-0000-0400-0000C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6" name="TextBox 2255">
          <a:extLst>
            <a:ext uri="{FF2B5EF4-FFF2-40B4-BE49-F238E27FC236}">
              <a16:creationId xmlns:a16="http://schemas.microsoft.com/office/drawing/2014/main" id="{00000000-0008-0000-0400-0000D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7" name="TextBox 2256">
          <a:extLst>
            <a:ext uri="{FF2B5EF4-FFF2-40B4-BE49-F238E27FC236}">
              <a16:creationId xmlns:a16="http://schemas.microsoft.com/office/drawing/2014/main" id="{00000000-0008-0000-0400-0000D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8" name="TextBox 2257">
          <a:extLst>
            <a:ext uri="{FF2B5EF4-FFF2-40B4-BE49-F238E27FC236}">
              <a16:creationId xmlns:a16="http://schemas.microsoft.com/office/drawing/2014/main" id="{00000000-0008-0000-0400-0000D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59" name="TextBox 2258">
          <a:extLst>
            <a:ext uri="{FF2B5EF4-FFF2-40B4-BE49-F238E27FC236}">
              <a16:creationId xmlns:a16="http://schemas.microsoft.com/office/drawing/2014/main" id="{00000000-0008-0000-0400-0000D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0" name="TextBox 2259">
          <a:extLst>
            <a:ext uri="{FF2B5EF4-FFF2-40B4-BE49-F238E27FC236}">
              <a16:creationId xmlns:a16="http://schemas.microsoft.com/office/drawing/2014/main" id="{00000000-0008-0000-0400-0000D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1" name="TextBox 2260">
          <a:extLst>
            <a:ext uri="{FF2B5EF4-FFF2-40B4-BE49-F238E27FC236}">
              <a16:creationId xmlns:a16="http://schemas.microsoft.com/office/drawing/2014/main" id="{00000000-0008-0000-0400-0000D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2" name="TextBox 2261">
          <a:extLst>
            <a:ext uri="{FF2B5EF4-FFF2-40B4-BE49-F238E27FC236}">
              <a16:creationId xmlns:a16="http://schemas.microsoft.com/office/drawing/2014/main" id="{00000000-0008-0000-0400-0000D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3" name="TextBox 2262">
          <a:extLst>
            <a:ext uri="{FF2B5EF4-FFF2-40B4-BE49-F238E27FC236}">
              <a16:creationId xmlns:a16="http://schemas.microsoft.com/office/drawing/2014/main" id="{00000000-0008-0000-0400-0000D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4" name="TextBox 2263">
          <a:extLst>
            <a:ext uri="{FF2B5EF4-FFF2-40B4-BE49-F238E27FC236}">
              <a16:creationId xmlns:a16="http://schemas.microsoft.com/office/drawing/2014/main" id="{00000000-0008-0000-0400-0000D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5" name="TextBox 2264">
          <a:extLst>
            <a:ext uri="{FF2B5EF4-FFF2-40B4-BE49-F238E27FC236}">
              <a16:creationId xmlns:a16="http://schemas.microsoft.com/office/drawing/2014/main" id="{00000000-0008-0000-0400-0000D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6" name="TextBox 2265">
          <a:extLst>
            <a:ext uri="{FF2B5EF4-FFF2-40B4-BE49-F238E27FC236}">
              <a16:creationId xmlns:a16="http://schemas.microsoft.com/office/drawing/2014/main" id="{00000000-0008-0000-0400-0000D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7" name="TextBox 2266">
          <a:extLst>
            <a:ext uri="{FF2B5EF4-FFF2-40B4-BE49-F238E27FC236}">
              <a16:creationId xmlns:a16="http://schemas.microsoft.com/office/drawing/2014/main" id="{00000000-0008-0000-0400-0000D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8" name="TextBox 2267">
          <a:extLst>
            <a:ext uri="{FF2B5EF4-FFF2-40B4-BE49-F238E27FC236}">
              <a16:creationId xmlns:a16="http://schemas.microsoft.com/office/drawing/2014/main" id="{00000000-0008-0000-0400-0000D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69" name="TextBox 2268">
          <a:extLst>
            <a:ext uri="{FF2B5EF4-FFF2-40B4-BE49-F238E27FC236}">
              <a16:creationId xmlns:a16="http://schemas.microsoft.com/office/drawing/2014/main" id="{00000000-0008-0000-0400-0000D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0" name="TextBox 2269">
          <a:extLst>
            <a:ext uri="{FF2B5EF4-FFF2-40B4-BE49-F238E27FC236}">
              <a16:creationId xmlns:a16="http://schemas.microsoft.com/office/drawing/2014/main" id="{00000000-0008-0000-0400-0000D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1" name="TextBox 2270">
          <a:extLst>
            <a:ext uri="{FF2B5EF4-FFF2-40B4-BE49-F238E27FC236}">
              <a16:creationId xmlns:a16="http://schemas.microsoft.com/office/drawing/2014/main" id="{00000000-0008-0000-0400-0000D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2" name="TextBox 2271">
          <a:extLst>
            <a:ext uri="{FF2B5EF4-FFF2-40B4-BE49-F238E27FC236}">
              <a16:creationId xmlns:a16="http://schemas.microsoft.com/office/drawing/2014/main" id="{00000000-0008-0000-0400-0000E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3" name="TextBox 2272">
          <a:extLst>
            <a:ext uri="{FF2B5EF4-FFF2-40B4-BE49-F238E27FC236}">
              <a16:creationId xmlns:a16="http://schemas.microsoft.com/office/drawing/2014/main" id="{00000000-0008-0000-0400-0000E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4" name="TextBox 2273">
          <a:extLst>
            <a:ext uri="{FF2B5EF4-FFF2-40B4-BE49-F238E27FC236}">
              <a16:creationId xmlns:a16="http://schemas.microsoft.com/office/drawing/2014/main" id="{00000000-0008-0000-0400-0000E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5" name="TextBox 2274">
          <a:extLst>
            <a:ext uri="{FF2B5EF4-FFF2-40B4-BE49-F238E27FC236}">
              <a16:creationId xmlns:a16="http://schemas.microsoft.com/office/drawing/2014/main" id="{00000000-0008-0000-0400-0000E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6" name="TextBox 2275">
          <a:extLst>
            <a:ext uri="{FF2B5EF4-FFF2-40B4-BE49-F238E27FC236}">
              <a16:creationId xmlns:a16="http://schemas.microsoft.com/office/drawing/2014/main" id="{00000000-0008-0000-0400-0000E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7" name="TextBox 2276">
          <a:extLst>
            <a:ext uri="{FF2B5EF4-FFF2-40B4-BE49-F238E27FC236}">
              <a16:creationId xmlns:a16="http://schemas.microsoft.com/office/drawing/2014/main" id="{00000000-0008-0000-0400-0000E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8" name="TextBox 2277">
          <a:extLst>
            <a:ext uri="{FF2B5EF4-FFF2-40B4-BE49-F238E27FC236}">
              <a16:creationId xmlns:a16="http://schemas.microsoft.com/office/drawing/2014/main" id="{00000000-0008-0000-0400-0000E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79" name="TextBox 2278">
          <a:extLst>
            <a:ext uri="{FF2B5EF4-FFF2-40B4-BE49-F238E27FC236}">
              <a16:creationId xmlns:a16="http://schemas.microsoft.com/office/drawing/2014/main" id="{00000000-0008-0000-0400-0000E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0" name="TextBox 2279">
          <a:extLst>
            <a:ext uri="{FF2B5EF4-FFF2-40B4-BE49-F238E27FC236}">
              <a16:creationId xmlns:a16="http://schemas.microsoft.com/office/drawing/2014/main" id="{00000000-0008-0000-0400-0000E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1" name="TextBox 2280">
          <a:extLst>
            <a:ext uri="{FF2B5EF4-FFF2-40B4-BE49-F238E27FC236}">
              <a16:creationId xmlns:a16="http://schemas.microsoft.com/office/drawing/2014/main" id="{00000000-0008-0000-0400-0000E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2" name="TextBox 2281">
          <a:extLst>
            <a:ext uri="{FF2B5EF4-FFF2-40B4-BE49-F238E27FC236}">
              <a16:creationId xmlns:a16="http://schemas.microsoft.com/office/drawing/2014/main" id="{00000000-0008-0000-0400-0000E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3" name="TextBox 2282">
          <a:extLst>
            <a:ext uri="{FF2B5EF4-FFF2-40B4-BE49-F238E27FC236}">
              <a16:creationId xmlns:a16="http://schemas.microsoft.com/office/drawing/2014/main" id="{00000000-0008-0000-0400-0000E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4" name="TextBox 2283">
          <a:extLst>
            <a:ext uri="{FF2B5EF4-FFF2-40B4-BE49-F238E27FC236}">
              <a16:creationId xmlns:a16="http://schemas.microsoft.com/office/drawing/2014/main" id="{00000000-0008-0000-0400-0000E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5" name="TextBox 2284">
          <a:extLst>
            <a:ext uri="{FF2B5EF4-FFF2-40B4-BE49-F238E27FC236}">
              <a16:creationId xmlns:a16="http://schemas.microsoft.com/office/drawing/2014/main" id="{00000000-0008-0000-0400-0000E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6" name="TextBox 2285">
          <a:extLst>
            <a:ext uri="{FF2B5EF4-FFF2-40B4-BE49-F238E27FC236}">
              <a16:creationId xmlns:a16="http://schemas.microsoft.com/office/drawing/2014/main" id="{00000000-0008-0000-0400-0000E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7" name="TextBox 2286">
          <a:extLst>
            <a:ext uri="{FF2B5EF4-FFF2-40B4-BE49-F238E27FC236}">
              <a16:creationId xmlns:a16="http://schemas.microsoft.com/office/drawing/2014/main" id="{00000000-0008-0000-0400-0000E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8" name="TextBox 2287">
          <a:extLst>
            <a:ext uri="{FF2B5EF4-FFF2-40B4-BE49-F238E27FC236}">
              <a16:creationId xmlns:a16="http://schemas.microsoft.com/office/drawing/2014/main" id="{00000000-0008-0000-0400-0000F0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89" name="TextBox 2288">
          <a:extLst>
            <a:ext uri="{FF2B5EF4-FFF2-40B4-BE49-F238E27FC236}">
              <a16:creationId xmlns:a16="http://schemas.microsoft.com/office/drawing/2014/main" id="{00000000-0008-0000-0400-0000F1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0" name="TextBox 2289">
          <a:extLst>
            <a:ext uri="{FF2B5EF4-FFF2-40B4-BE49-F238E27FC236}">
              <a16:creationId xmlns:a16="http://schemas.microsoft.com/office/drawing/2014/main" id="{00000000-0008-0000-0400-0000F2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1" name="TextBox 2290">
          <a:extLst>
            <a:ext uri="{FF2B5EF4-FFF2-40B4-BE49-F238E27FC236}">
              <a16:creationId xmlns:a16="http://schemas.microsoft.com/office/drawing/2014/main" id="{00000000-0008-0000-0400-0000F3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2" name="TextBox 2291">
          <a:extLst>
            <a:ext uri="{FF2B5EF4-FFF2-40B4-BE49-F238E27FC236}">
              <a16:creationId xmlns:a16="http://schemas.microsoft.com/office/drawing/2014/main" id="{00000000-0008-0000-0400-0000F4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3" name="TextBox 2292">
          <a:extLst>
            <a:ext uri="{FF2B5EF4-FFF2-40B4-BE49-F238E27FC236}">
              <a16:creationId xmlns:a16="http://schemas.microsoft.com/office/drawing/2014/main" id="{00000000-0008-0000-0400-0000F5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4" name="TextBox 2293">
          <a:extLst>
            <a:ext uri="{FF2B5EF4-FFF2-40B4-BE49-F238E27FC236}">
              <a16:creationId xmlns:a16="http://schemas.microsoft.com/office/drawing/2014/main" id="{00000000-0008-0000-0400-0000F6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5" name="TextBox 2294">
          <a:extLst>
            <a:ext uri="{FF2B5EF4-FFF2-40B4-BE49-F238E27FC236}">
              <a16:creationId xmlns:a16="http://schemas.microsoft.com/office/drawing/2014/main" id="{00000000-0008-0000-0400-0000F7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6" name="TextBox 2295">
          <a:extLst>
            <a:ext uri="{FF2B5EF4-FFF2-40B4-BE49-F238E27FC236}">
              <a16:creationId xmlns:a16="http://schemas.microsoft.com/office/drawing/2014/main" id="{00000000-0008-0000-0400-0000F8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7" name="TextBox 2296">
          <a:extLst>
            <a:ext uri="{FF2B5EF4-FFF2-40B4-BE49-F238E27FC236}">
              <a16:creationId xmlns:a16="http://schemas.microsoft.com/office/drawing/2014/main" id="{00000000-0008-0000-0400-0000F9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8" name="TextBox 2297">
          <a:extLst>
            <a:ext uri="{FF2B5EF4-FFF2-40B4-BE49-F238E27FC236}">
              <a16:creationId xmlns:a16="http://schemas.microsoft.com/office/drawing/2014/main" id="{00000000-0008-0000-0400-0000FA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299" name="TextBox 2298">
          <a:extLst>
            <a:ext uri="{FF2B5EF4-FFF2-40B4-BE49-F238E27FC236}">
              <a16:creationId xmlns:a16="http://schemas.microsoft.com/office/drawing/2014/main" id="{00000000-0008-0000-0400-0000FB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0" name="TextBox 2299">
          <a:extLst>
            <a:ext uri="{FF2B5EF4-FFF2-40B4-BE49-F238E27FC236}">
              <a16:creationId xmlns:a16="http://schemas.microsoft.com/office/drawing/2014/main" id="{00000000-0008-0000-0400-0000FC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1" name="TextBox 2300">
          <a:extLst>
            <a:ext uri="{FF2B5EF4-FFF2-40B4-BE49-F238E27FC236}">
              <a16:creationId xmlns:a16="http://schemas.microsoft.com/office/drawing/2014/main" id="{00000000-0008-0000-0400-0000FD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2" name="TextBox 2301">
          <a:extLst>
            <a:ext uri="{FF2B5EF4-FFF2-40B4-BE49-F238E27FC236}">
              <a16:creationId xmlns:a16="http://schemas.microsoft.com/office/drawing/2014/main" id="{00000000-0008-0000-0400-0000FE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3" name="TextBox 2302">
          <a:extLst>
            <a:ext uri="{FF2B5EF4-FFF2-40B4-BE49-F238E27FC236}">
              <a16:creationId xmlns:a16="http://schemas.microsoft.com/office/drawing/2014/main" id="{00000000-0008-0000-0400-0000FF08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4" name="TextBox 2303">
          <a:extLst>
            <a:ext uri="{FF2B5EF4-FFF2-40B4-BE49-F238E27FC236}">
              <a16:creationId xmlns:a16="http://schemas.microsoft.com/office/drawing/2014/main" id="{00000000-0008-0000-0400-00000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5" name="TextBox 2304">
          <a:extLst>
            <a:ext uri="{FF2B5EF4-FFF2-40B4-BE49-F238E27FC236}">
              <a16:creationId xmlns:a16="http://schemas.microsoft.com/office/drawing/2014/main" id="{00000000-0008-0000-0400-00000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6" name="TextBox 2305">
          <a:extLst>
            <a:ext uri="{FF2B5EF4-FFF2-40B4-BE49-F238E27FC236}">
              <a16:creationId xmlns:a16="http://schemas.microsoft.com/office/drawing/2014/main" id="{00000000-0008-0000-0400-00000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7" name="TextBox 2306">
          <a:extLst>
            <a:ext uri="{FF2B5EF4-FFF2-40B4-BE49-F238E27FC236}">
              <a16:creationId xmlns:a16="http://schemas.microsoft.com/office/drawing/2014/main" id="{00000000-0008-0000-0400-00000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8" name="TextBox 2307">
          <a:extLst>
            <a:ext uri="{FF2B5EF4-FFF2-40B4-BE49-F238E27FC236}">
              <a16:creationId xmlns:a16="http://schemas.microsoft.com/office/drawing/2014/main" id="{00000000-0008-0000-0400-00000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09" name="TextBox 2308">
          <a:extLst>
            <a:ext uri="{FF2B5EF4-FFF2-40B4-BE49-F238E27FC236}">
              <a16:creationId xmlns:a16="http://schemas.microsoft.com/office/drawing/2014/main" id="{00000000-0008-0000-0400-00000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0" name="TextBox 2309">
          <a:extLst>
            <a:ext uri="{FF2B5EF4-FFF2-40B4-BE49-F238E27FC236}">
              <a16:creationId xmlns:a16="http://schemas.microsoft.com/office/drawing/2014/main" id="{00000000-0008-0000-0400-00000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1" name="TextBox 2310">
          <a:extLst>
            <a:ext uri="{FF2B5EF4-FFF2-40B4-BE49-F238E27FC236}">
              <a16:creationId xmlns:a16="http://schemas.microsoft.com/office/drawing/2014/main" id="{00000000-0008-0000-0400-00000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2" name="TextBox 2311">
          <a:extLst>
            <a:ext uri="{FF2B5EF4-FFF2-40B4-BE49-F238E27FC236}">
              <a16:creationId xmlns:a16="http://schemas.microsoft.com/office/drawing/2014/main" id="{00000000-0008-0000-0400-00000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3" name="TextBox 2312">
          <a:extLst>
            <a:ext uri="{FF2B5EF4-FFF2-40B4-BE49-F238E27FC236}">
              <a16:creationId xmlns:a16="http://schemas.microsoft.com/office/drawing/2014/main" id="{00000000-0008-0000-0400-00000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4" name="TextBox 2313">
          <a:extLst>
            <a:ext uri="{FF2B5EF4-FFF2-40B4-BE49-F238E27FC236}">
              <a16:creationId xmlns:a16="http://schemas.microsoft.com/office/drawing/2014/main" id="{00000000-0008-0000-0400-00000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5" name="TextBox 2314">
          <a:extLst>
            <a:ext uri="{FF2B5EF4-FFF2-40B4-BE49-F238E27FC236}">
              <a16:creationId xmlns:a16="http://schemas.microsoft.com/office/drawing/2014/main" id="{00000000-0008-0000-0400-00000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6" name="TextBox 2315">
          <a:extLst>
            <a:ext uri="{FF2B5EF4-FFF2-40B4-BE49-F238E27FC236}">
              <a16:creationId xmlns:a16="http://schemas.microsoft.com/office/drawing/2014/main" id="{00000000-0008-0000-0400-00000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7" name="TextBox 2316">
          <a:extLst>
            <a:ext uri="{FF2B5EF4-FFF2-40B4-BE49-F238E27FC236}">
              <a16:creationId xmlns:a16="http://schemas.microsoft.com/office/drawing/2014/main" id="{00000000-0008-0000-0400-00000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8" name="TextBox 2317">
          <a:extLst>
            <a:ext uri="{FF2B5EF4-FFF2-40B4-BE49-F238E27FC236}">
              <a16:creationId xmlns:a16="http://schemas.microsoft.com/office/drawing/2014/main" id="{00000000-0008-0000-0400-00000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19" name="TextBox 2318">
          <a:extLst>
            <a:ext uri="{FF2B5EF4-FFF2-40B4-BE49-F238E27FC236}">
              <a16:creationId xmlns:a16="http://schemas.microsoft.com/office/drawing/2014/main" id="{00000000-0008-0000-0400-00000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0" name="TextBox 2319">
          <a:extLst>
            <a:ext uri="{FF2B5EF4-FFF2-40B4-BE49-F238E27FC236}">
              <a16:creationId xmlns:a16="http://schemas.microsoft.com/office/drawing/2014/main" id="{00000000-0008-0000-0400-00001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1" name="TextBox 2320">
          <a:extLst>
            <a:ext uri="{FF2B5EF4-FFF2-40B4-BE49-F238E27FC236}">
              <a16:creationId xmlns:a16="http://schemas.microsoft.com/office/drawing/2014/main" id="{00000000-0008-0000-0400-00001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2" name="TextBox 2321">
          <a:extLst>
            <a:ext uri="{FF2B5EF4-FFF2-40B4-BE49-F238E27FC236}">
              <a16:creationId xmlns:a16="http://schemas.microsoft.com/office/drawing/2014/main" id="{00000000-0008-0000-0400-00001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3" name="TextBox 2322">
          <a:extLst>
            <a:ext uri="{FF2B5EF4-FFF2-40B4-BE49-F238E27FC236}">
              <a16:creationId xmlns:a16="http://schemas.microsoft.com/office/drawing/2014/main" id="{00000000-0008-0000-0400-00001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4" name="TextBox 2323">
          <a:extLst>
            <a:ext uri="{FF2B5EF4-FFF2-40B4-BE49-F238E27FC236}">
              <a16:creationId xmlns:a16="http://schemas.microsoft.com/office/drawing/2014/main" id="{00000000-0008-0000-0400-00001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5" name="TextBox 2324">
          <a:extLst>
            <a:ext uri="{FF2B5EF4-FFF2-40B4-BE49-F238E27FC236}">
              <a16:creationId xmlns:a16="http://schemas.microsoft.com/office/drawing/2014/main" id="{00000000-0008-0000-0400-00001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6" name="TextBox 2325">
          <a:extLst>
            <a:ext uri="{FF2B5EF4-FFF2-40B4-BE49-F238E27FC236}">
              <a16:creationId xmlns:a16="http://schemas.microsoft.com/office/drawing/2014/main" id="{00000000-0008-0000-0400-00001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7" name="TextBox 2326">
          <a:extLst>
            <a:ext uri="{FF2B5EF4-FFF2-40B4-BE49-F238E27FC236}">
              <a16:creationId xmlns:a16="http://schemas.microsoft.com/office/drawing/2014/main" id="{00000000-0008-0000-0400-00001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8" name="TextBox 2327">
          <a:extLst>
            <a:ext uri="{FF2B5EF4-FFF2-40B4-BE49-F238E27FC236}">
              <a16:creationId xmlns:a16="http://schemas.microsoft.com/office/drawing/2014/main" id="{00000000-0008-0000-0400-00001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29" name="TextBox 2328">
          <a:extLst>
            <a:ext uri="{FF2B5EF4-FFF2-40B4-BE49-F238E27FC236}">
              <a16:creationId xmlns:a16="http://schemas.microsoft.com/office/drawing/2014/main" id="{00000000-0008-0000-0400-00001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0" name="TextBox 2329">
          <a:extLst>
            <a:ext uri="{FF2B5EF4-FFF2-40B4-BE49-F238E27FC236}">
              <a16:creationId xmlns:a16="http://schemas.microsoft.com/office/drawing/2014/main" id="{00000000-0008-0000-0400-00001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1" name="TextBox 2330">
          <a:extLst>
            <a:ext uri="{FF2B5EF4-FFF2-40B4-BE49-F238E27FC236}">
              <a16:creationId xmlns:a16="http://schemas.microsoft.com/office/drawing/2014/main" id="{00000000-0008-0000-0400-00001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2" name="TextBox 2331">
          <a:extLst>
            <a:ext uri="{FF2B5EF4-FFF2-40B4-BE49-F238E27FC236}">
              <a16:creationId xmlns:a16="http://schemas.microsoft.com/office/drawing/2014/main" id="{00000000-0008-0000-0400-00001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3" name="TextBox 2332">
          <a:extLst>
            <a:ext uri="{FF2B5EF4-FFF2-40B4-BE49-F238E27FC236}">
              <a16:creationId xmlns:a16="http://schemas.microsoft.com/office/drawing/2014/main" id="{00000000-0008-0000-0400-00001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4" name="TextBox 2333">
          <a:extLst>
            <a:ext uri="{FF2B5EF4-FFF2-40B4-BE49-F238E27FC236}">
              <a16:creationId xmlns:a16="http://schemas.microsoft.com/office/drawing/2014/main" id="{00000000-0008-0000-0400-00001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5" name="TextBox 2334">
          <a:extLst>
            <a:ext uri="{FF2B5EF4-FFF2-40B4-BE49-F238E27FC236}">
              <a16:creationId xmlns:a16="http://schemas.microsoft.com/office/drawing/2014/main" id="{00000000-0008-0000-0400-00001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6" name="TextBox 2335">
          <a:extLst>
            <a:ext uri="{FF2B5EF4-FFF2-40B4-BE49-F238E27FC236}">
              <a16:creationId xmlns:a16="http://schemas.microsoft.com/office/drawing/2014/main" id="{00000000-0008-0000-0400-00002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7" name="TextBox 2336">
          <a:extLst>
            <a:ext uri="{FF2B5EF4-FFF2-40B4-BE49-F238E27FC236}">
              <a16:creationId xmlns:a16="http://schemas.microsoft.com/office/drawing/2014/main" id="{00000000-0008-0000-0400-00002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8" name="TextBox 2337">
          <a:extLst>
            <a:ext uri="{FF2B5EF4-FFF2-40B4-BE49-F238E27FC236}">
              <a16:creationId xmlns:a16="http://schemas.microsoft.com/office/drawing/2014/main" id="{00000000-0008-0000-0400-00002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39" name="TextBox 2338">
          <a:extLst>
            <a:ext uri="{FF2B5EF4-FFF2-40B4-BE49-F238E27FC236}">
              <a16:creationId xmlns:a16="http://schemas.microsoft.com/office/drawing/2014/main" id="{00000000-0008-0000-0400-00002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0" name="TextBox 2339">
          <a:extLst>
            <a:ext uri="{FF2B5EF4-FFF2-40B4-BE49-F238E27FC236}">
              <a16:creationId xmlns:a16="http://schemas.microsoft.com/office/drawing/2014/main" id="{00000000-0008-0000-0400-00002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1" name="TextBox 2340">
          <a:extLst>
            <a:ext uri="{FF2B5EF4-FFF2-40B4-BE49-F238E27FC236}">
              <a16:creationId xmlns:a16="http://schemas.microsoft.com/office/drawing/2014/main" id="{00000000-0008-0000-0400-00002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2" name="TextBox 2341">
          <a:extLst>
            <a:ext uri="{FF2B5EF4-FFF2-40B4-BE49-F238E27FC236}">
              <a16:creationId xmlns:a16="http://schemas.microsoft.com/office/drawing/2014/main" id="{00000000-0008-0000-0400-00002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3" name="TextBox 2342">
          <a:extLst>
            <a:ext uri="{FF2B5EF4-FFF2-40B4-BE49-F238E27FC236}">
              <a16:creationId xmlns:a16="http://schemas.microsoft.com/office/drawing/2014/main" id="{00000000-0008-0000-0400-00002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4" name="TextBox 2343">
          <a:extLst>
            <a:ext uri="{FF2B5EF4-FFF2-40B4-BE49-F238E27FC236}">
              <a16:creationId xmlns:a16="http://schemas.microsoft.com/office/drawing/2014/main" id="{00000000-0008-0000-0400-00002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5" name="TextBox 2344">
          <a:extLst>
            <a:ext uri="{FF2B5EF4-FFF2-40B4-BE49-F238E27FC236}">
              <a16:creationId xmlns:a16="http://schemas.microsoft.com/office/drawing/2014/main" id="{00000000-0008-0000-0400-00002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6" name="TextBox 2345">
          <a:extLst>
            <a:ext uri="{FF2B5EF4-FFF2-40B4-BE49-F238E27FC236}">
              <a16:creationId xmlns:a16="http://schemas.microsoft.com/office/drawing/2014/main" id="{00000000-0008-0000-0400-00002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7" name="TextBox 2346">
          <a:extLst>
            <a:ext uri="{FF2B5EF4-FFF2-40B4-BE49-F238E27FC236}">
              <a16:creationId xmlns:a16="http://schemas.microsoft.com/office/drawing/2014/main" id="{00000000-0008-0000-0400-00002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8" name="TextBox 2347">
          <a:extLst>
            <a:ext uri="{FF2B5EF4-FFF2-40B4-BE49-F238E27FC236}">
              <a16:creationId xmlns:a16="http://schemas.microsoft.com/office/drawing/2014/main" id="{00000000-0008-0000-0400-00002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49" name="TextBox 2348">
          <a:extLst>
            <a:ext uri="{FF2B5EF4-FFF2-40B4-BE49-F238E27FC236}">
              <a16:creationId xmlns:a16="http://schemas.microsoft.com/office/drawing/2014/main" id="{00000000-0008-0000-0400-00002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0" name="TextBox 2349">
          <a:extLst>
            <a:ext uri="{FF2B5EF4-FFF2-40B4-BE49-F238E27FC236}">
              <a16:creationId xmlns:a16="http://schemas.microsoft.com/office/drawing/2014/main" id="{00000000-0008-0000-0400-00002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1" name="TextBox 2350">
          <a:extLst>
            <a:ext uri="{FF2B5EF4-FFF2-40B4-BE49-F238E27FC236}">
              <a16:creationId xmlns:a16="http://schemas.microsoft.com/office/drawing/2014/main" id="{00000000-0008-0000-0400-00002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2" name="TextBox 2351">
          <a:extLst>
            <a:ext uri="{FF2B5EF4-FFF2-40B4-BE49-F238E27FC236}">
              <a16:creationId xmlns:a16="http://schemas.microsoft.com/office/drawing/2014/main" id="{00000000-0008-0000-0400-00003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3" name="TextBox 2352">
          <a:extLst>
            <a:ext uri="{FF2B5EF4-FFF2-40B4-BE49-F238E27FC236}">
              <a16:creationId xmlns:a16="http://schemas.microsoft.com/office/drawing/2014/main" id="{00000000-0008-0000-0400-00003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4" name="TextBox 2353">
          <a:extLst>
            <a:ext uri="{FF2B5EF4-FFF2-40B4-BE49-F238E27FC236}">
              <a16:creationId xmlns:a16="http://schemas.microsoft.com/office/drawing/2014/main" id="{00000000-0008-0000-0400-00003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5" name="TextBox 2354">
          <a:extLst>
            <a:ext uri="{FF2B5EF4-FFF2-40B4-BE49-F238E27FC236}">
              <a16:creationId xmlns:a16="http://schemas.microsoft.com/office/drawing/2014/main" id="{00000000-0008-0000-0400-00003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6" name="TextBox 2355">
          <a:extLst>
            <a:ext uri="{FF2B5EF4-FFF2-40B4-BE49-F238E27FC236}">
              <a16:creationId xmlns:a16="http://schemas.microsoft.com/office/drawing/2014/main" id="{00000000-0008-0000-0400-00003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7" name="TextBox 2356">
          <a:extLst>
            <a:ext uri="{FF2B5EF4-FFF2-40B4-BE49-F238E27FC236}">
              <a16:creationId xmlns:a16="http://schemas.microsoft.com/office/drawing/2014/main" id="{00000000-0008-0000-0400-00003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8" name="TextBox 2357">
          <a:extLst>
            <a:ext uri="{FF2B5EF4-FFF2-40B4-BE49-F238E27FC236}">
              <a16:creationId xmlns:a16="http://schemas.microsoft.com/office/drawing/2014/main" id="{00000000-0008-0000-0400-00003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59" name="TextBox 2358">
          <a:extLst>
            <a:ext uri="{FF2B5EF4-FFF2-40B4-BE49-F238E27FC236}">
              <a16:creationId xmlns:a16="http://schemas.microsoft.com/office/drawing/2014/main" id="{00000000-0008-0000-0400-00003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0" name="TextBox 2359">
          <a:extLst>
            <a:ext uri="{FF2B5EF4-FFF2-40B4-BE49-F238E27FC236}">
              <a16:creationId xmlns:a16="http://schemas.microsoft.com/office/drawing/2014/main" id="{00000000-0008-0000-0400-00003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1" name="TextBox 2360">
          <a:extLst>
            <a:ext uri="{FF2B5EF4-FFF2-40B4-BE49-F238E27FC236}">
              <a16:creationId xmlns:a16="http://schemas.microsoft.com/office/drawing/2014/main" id="{00000000-0008-0000-0400-00003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2" name="TextBox 2361">
          <a:extLst>
            <a:ext uri="{FF2B5EF4-FFF2-40B4-BE49-F238E27FC236}">
              <a16:creationId xmlns:a16="http://schemas.microsoft.com/office/drawing/2014/main" id="{00000000-0008-0000-0400-00003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3" name="TextBox 2362">
          <a:extLst>
            <a:ext uri="{FF2B5EF4-FFF2-40B4-BE49-F238E27FC236}">
              <a16:creationId xmlns:a16="http://schemas.microsoft.com/office/drawing/2014/main" id="{00000000-0008-0000-0400-00003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4" name="TextBox 2363">
          <a:extLst>
            <a:ext uri="{FF2B5EF4-FFF2-40B4-BE49-F238E27FC236}">
              <a16:creationId xmlns:a16="http://schemas.microsoft.com/office/drawing/2014/main" id="{00000000-0008-0000-0400-00003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5" name="TextBox 2364">
          <a:extLst>
            <a:ext uri="{FF2B5EF4-FFF2-40B4-BE49-F238E27FC236}">
              <a16:creationId xmlns:a16="http://schemas.microsoft.com/office/drawing/2014/main" id="{00000000-0008-0000-0400-00003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6" name="TextBox 2365">
          <a:extLst>
            <a:ext uri="{FF2B5EF4-FFF2-40B4-BE49-F238E27FC236}">
              <a16:creationId xmlns:a16="http://schemas.microsoft.com/office/drawing/2014/main" id="{00000000-0008-0000-0400-00003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7" name="TextBox 2366">
          <a:extLst>
            <a:ext uri="{FF2B5EF4-FFF2-40B4-BE49-F238E27FC236}">
              <a16:creationId xmlns:a16="http://schemas.microsoft.com/office/drawing/2014/main" id="{00000000-0008-0000-0400-00003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8" name="TextBox 2367">
          <a:extLst>
            <a:ext uri="{FF2B5EF4-FFF2-40B4-BE49-F238E27FC236}">
              <a16:creationId xmlns:a16="http://schemas.microsoft.com/office/drawing/2014/main" id="{00000000-0008-0000-0400-00004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69" name="TextBox 2368">
          <a:extLst>
            <a:ext uri="{FF2B5EF4-FFF2-40B4-BE49-F238E27FC236}">
              <a16:creationId xmlns:a16="http://schemas.microsoft.com/office/drawing/2014/main" id="{00000000-0008-0000-0400-00004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0" name="TextBox 2369">
          <a:extLst>
            <a:ext uri="{FF2B5EF4-FFF2-40B4-BE49-F238E27FC236}">
              <a16:creationId xmlns:a16="http://schemas.microsoft.com/office/drawing/2014/main" id="{00000000-0008-0000-0400-00004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1" name="TextBox 2370">
          <a:extLst>
            <a:ext uri="{FF2B5EF4-FFF2-40B4-BE49-F238E27FC236}">
              <a16:creationId xmlns:a16="http://schemas.microsoft.com/office/drawing/2014/main" id="{00000000-0008-0000-0400-00004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2" name="TextBox 2371">
          <a:extLst>
            <a:ext uri="{FF2B5EF4-FFF2-40B4-BE49-F238E27FC236}">
              <a16:creationId xmlns:a16="http://schemas.microsoft.com/office/drawing/2014/main" id="{00000000-0008-0000-0400-00004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3" name="TextBox 2372">
          <a:extLst>
            <a:ext uri="{FF2B5EF4-FFF2-40B4-BE49-F238E27FC236}">
              <a16:creationId xmlns:a16="http://schemas.microsoft.com/office/drawing/2014/main" id="{00000000-0008-0000-0400-00004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4" name="TextBox 2373">
          <a:extLst>
            <a:ext uri="{FF2B5EF4-FFF2-40B4-BE49-F238E27FC236}">
              <a16:creationId xmlns:a16="http://schemas.microsoft.com/office/drawing/2014/main" id="{00000000-0008-0000-0400-00004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5" name="TextBox 2374">
          <a:extLst>
            <a:ext uri="{FF2B5EF4-FFF2-40B4-BE49-F238E27FC236}">
              <a16:creationId xmlns:a16="http://schemas.microsoft.com/office/drawing/2014/main" id="{00000000-0008-0000-0400-00004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6" name="TextBox 2375">
          <a:extLst>
            <a:ext uri="{FF2B5EF4-FFF2-40B4-BE49-F238E27FC236}">
              <a16:creationId xmlns:a16="http://schemas.microsoft.com/office/drawing/2014/main" id="{00000000-0008-0000-0400-00004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7" name="TextBox 2376">
          <a:extLst>
            <a:ext uri="{FF2B5EF4-FFF2-40B4-BE49-F238E27FC236}">
              <a16:creationId xmlns:a16="http://schemas.microsoft.com/office/drawing/2014/main" id="{00000000-0008-0000-0400-00004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8" name="TextBox 2377">
          <a:extLst>
            <a:ext uri="{FF2B5EF4-FFF2-40B4-BE49-F238E27FC236}">
              <a16:creationId xmlns:a16="http://schemas.microsoft.com/office/drawing/2014/main" id="{00000000-0008-0000-0400-00004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79" name="TextBox 2378">
          <a:extLst>
            <a:ext uri="{FF2B5EF4-FFF2-40B4-BE49-F238E27FC236}">
              <a16:creationId xmlns:a16="http://schemas.microsoft.com/office/drawing/2014/main" id="{00000000-0008-0000-0400-00004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0" name="TextBox 2379">
          <a:extLst>
            <a:ext uri="{FF2B5EF4-FFF2-40B4-BE49-F238E27FC236}">
              <a16:creationId xmlns:a16="http://schemas.microsoft.com/office/drawing/2014/main" id="{00000000-0008-0000-0400-00004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1" name="TextBox 2380">
          <a:extLst>
            <a:ext uri="{FF2B5EF4-FFF2-40B4-BE49-F238E27FC236}">
              <a16:creationId xmlns:a16="http://schemas.microsoft.com/office/drawing/2014/main" id="{00000000-0008-0000-0400-00004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2" name="TextBox 2381">
          <a:extLst>
            <a:ext uri="{FF2B5EF4-FFF2-40B4-BE49-F238E27FC236}">
              <a16:creationId xmlns:a16="http://schemas.microsoft.com/office/drawing/2014/main" id="{00000000-0008-0000-0400-00004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3" name="TextBox 2382">
          <a:extLst>
            <a:ext uri="{FF2B5EF4-FFF2-40B4-BE49-F238E27FC236}">
              <a16:creationId xmlns:a16="http://schemas.microsoft.com/office/drawing/2014/main" id="{00000000-0008-0000-0400-00004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4" name="TextBox 2383">
          <a:extLst>
            <a:ext uri="{FF2B5EF4-FFF2-40B4-BE49-F238E27FC236}">
              <a16:creationId xmlns:a16="http://schemas.microsoft.com/office/drawing/2014/main" id="{00000000-0008-0000-0400-00005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5" name="TextBox 2384">
          <a:extLst>
            <a:ext uri="{FF2B5EF4-FFF2-40B4-BE49-F238E27FC236}">
              <a16:creationId xmlns:a16="http://schemas.microsoft.com/office/drawing/2014/main" id="{00000000-0008-0000-0400-00005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6" name="TextBox 2385">
          <a:extLst>
            <a:ext uri="{FF2B5EF4-FFF2-40B4-BE49-F238E27FC236}">
              <a16:creationId xmlns:a16="http://schemas.microsoft.com/office/drawing/2014/main" id="{00000000-0008-0000-0400-00005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7" name="TextBox 2386">
          <a:extLst>
            <a:ext uri="{FF2B5EF4-FFF2-40B4-BE49-F238E27FC236}">
              <a16:creationId xmlns:a16="http://schemas.microsoft.com/office/drawing/2014/main" id="{00000000-0008-0000-0400-00005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8" name="TextBox 2387">
          <a:extLst>
            <a:ext uri="{FF2B5EF4-FFF2-40B4-BE49-F238E27FC236}">
              <a16:creationId xmlns:a16="http://schemas.microsoft.com/office/drawing/2014/main" id="{00000000-0008-0000-0400-00005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89" name="TextBox 2388">
          <a:extLst>
            <a:ext uri="{FF2B5EF4-FFF2-40B4-BE49-F238E27FC236}">
              <a16:creationId xmlns:a16="http://schemas.microsoft.com/office/drawing/2014/main" id="{00000000-0008-0000-0400-00005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0" name="TextBox 2389">
          <a:extLst>
            <a:ext uri="{FF2B5EF4-FFF2-40B4-BE49-F238E27FC236}">
              <a16:creationId xmlns:a16="http://schemas.microsoft.com/office/drawing/2014/main" id="{00000000-0008-0000-0400-00005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1" name="TextBox 2390">
          <a:extLst>
            <a:ext uri="{FF2B5EF4-FFF2-40B4-BE49-F238E27FC236}">
              <a16:creationId xmlns:a16="http://schemas.microsoft.com/office/drawing/2014/main" id="{00000000-0008-0000-0400-00005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2" name="TextBox 2391">
          <a:extLst>
            <a:ext uri="{FF2B5EF4-FFF2-40B4-BE49-F238E27FC236}">
              <a16:creationId xmlns:a16="http://schemas.microsoft.com/office/drawing/2014/main" id="{00000000-0008-0000-0400-00005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3" name="TextBox 2392">
          <a:extLst>
            <a:ext uri="{FF2B5EF4-FFF2-40B4-BE49-F238E27FC236}">
              <a16:creationId xmlns:a16="http://schemas.microsoft.com/office/drawing/2014/main" id="{00000000-0008-0000-0400-00005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4" name="TextBox 2393">
          <a:extLst>
            <a:ext uri="{FF2B5EF4-FFF2-40B4-BE49-F238E27FC236}">
              <a16:creationId xmlns:a16="http://schemas.microsoft.com/office/drawing/2014/main" id="{00000000-0008-0000-0400-00005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5" name="TextBox 2394">
          <a:extLst>
            <a:ext uri="{FF2B5EF4-FFF2-40B4-BE49-F238E27FC236}">
              <a16:creationId xmlns:a16="http://schemas.microsoft.com/office/drawing/2014/main" id="{00000000-0008-0000-0400-00005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6" name="TextBox 2395">
          <a:extLst>
            <a:ext uri="{FF2B5EF4-FFF2-40B4-BE49-F238E27FC236}">
              <a16:creationId xmlns:a16="http://schemas.microsoft.com/office/drawing/2014/main" id="{00000000-0008-0000-0400-00005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7" name="TextBox 2396">
          <a:extLst>
            <a:ext uri="{FF2B5EF4-FFF2-40B4-BE49-F238E27FC236}">
              <a16:creationId xmlns:a16="http://schemas.microsoft.com/office/drawing/2014/main" id="{00000000-0008-0000-0400-00005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8" name="TextBox 2397">
          <a:extLst>
            <a:ext uri="{FF2B5EF4-FFF2-40B4-BE49-F238E27FC236}">
              <a16:creationId xmlns:a16="http://schemas.microsoft.com/office/drawing/2014/main" id="{00000000-0008-0000-0400-00005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399" name="TextBox 2398">
          <a:extLst>
            <a:ext uri="{FF2B5EF4-FFF2-40B4-BE49-F238E27FC236}">
              <a16:creationId xmlns:a16="http://schemas.microsoft.com/office/drawing/2014/main" id="{00000000-0008-0000-0400-00005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0" name="TextBox 2399">
          <a:extLst>
            <a:ext uri="{FF2B5EF4-FFF2-40B4-BE49-F238E27FC236}">
              <a16:creationId xmlns:a16="http://schemas.microsoft.com/office/drawing/2014/main" id="{00000000-0008-0000-0400-00006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1" name="TextBox 2400">
          <a:extLst>
            <a:ext uri="{FF2B5EF4-FFF2-40B4-BE49-F238E27FC236}">
              <a16:creationId xmlns:a16="http://schemas.microsoft.com/office/drawing/2014/main" id="{00000000-0008-0000-0400-00006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2" name="TextBox 2401">
          <a:extLst>
            <a:ext uri="{FF2B5EF4-FFF2-40B4-BE49-F238E27FC236}">
              <a16:creationId xmlns:a16="http://schemas.microsoft.com/office/drawing/2014/main" id="{00000000-0008-0000-0400-00006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3" name="TextBox 2402">
          <a:extLst>
            <a:ext uri="{FF2B5EF4-FFF2-40B4-BE49-F238E27FC236}">
              <a16:creationId xmlns:a16="http://schemas.microsoft.com/office/drawing/2014/main" id="{00000000-0008-0000-0400-00006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4" name="TextBox 2403">
          <a:extLst>
            <a:ext uri="{FF2B5EF4-FFF2-40B4-BE49-F238E27FC236}">
              <a16:creationId xmlns:a16="http://schemas.microsoft.com/office/drawing/2014/main" id="{00000000-0008-0000-0400-00006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5" name="TextBox 2404">
          <a:extLst>
            <a:ext uri="{FF2B5EF4-FFF2-40B4-BE49-F238E27FC236}">
              <a16:creationId xmlns:a16="http://schemas.microsoft.com/office/drawing/2014/main" id="{00000000-0008-0000-0400-00006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6" name="TextBox 2405">
          <a:extLst>
            <a:ext uri="{FF2B5EF4-FFF2-40B4-BE49-F238E27FC236}">
              <a16:creationId xmlns:a16="http://schemas.microsoft.com/office/drawing/2014/main" id="{00000000-0008-0000-0400-00006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7" name="TextBox 2406">
          <a:extLst>
            <a:ext uri="{FF2B5EF4-FFF2-40B4-BE49-F238E27FC236}">
              <a16:creationId xmlns:a16="http://schemas.microsoft.com/office/drawing/2014/main" id="{00000000-0008-0000-0400-00006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8" name="TextBox 2407">
          <a:extLst>
            <a:ext uri="{FF2B5EF4-FFF2-40B4-BE49-F238E27FC236}">
              <a16:creationId xmlns:a16="http://schemas.microsoft.com/office/drawing/2014/main" id="{00000000-0008-0000-0400-00006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09" name="TextBox 2408">
          <a:extLst>
            <a:ext uri="{FF2B5EF4-FFF2-40B4-BE49-F238E27FC236}">
              <a16:creationId xmlns:a16="http://schemas.microsoft.com/office/drawing/2014/main" id="{00000000-0008-0000-0400-00006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0" name="TextBox 2409">
          <a:extLst>
            <a:ext uri="{FF2B5EF4-FFF2-40B4-BE49-F238E27FC236}">
              <a16:creationId xmlns:a16="http://schemas.microsoft.com/office/drawing/2014/main" id="{00000000-0008-0000-0400-00006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1" name="TextBox 2410">
          <a:extLst>
            <a:ext uri="{FF2B5EF4-FFF2-40B4-BE49-F238E27FC236}">
              <a16:creationId xmlns:a16="http://schemas.microsoft.com/office/drawing/2014/main" id="{00000000-0008-0000-0400-00006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2" name="TextBox 2411">
          <a:extLst>
            <a:ext uri="{FF2B5EF4-FFF2-40B4-BE49-F238E27FC236}">
              <a16:creationId xmlns:a16="http://schemas.microsoft.com/office/drawing/2014/main" id="{00000000-0008-0000-0400-00006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3" name="TextBox 2412">
          <a:extLst>
            <a:ext uri="{FF2B5EF4-FFF2-40B4-BE49-F238E27FC236}">
              <a16:creationId xmlns:a16="http://schemas.microsoft.com/office/drawing/2014/main" id="{00000000-0008-0000-0400-00006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4" name="TextBox 2413">
          <a:extLst>
            <a:ext uri="{FF2B5EF4-FFF2-40B4-BE49-F238E27FC236}">
              <a16:creationId xmlns:a16="http://schemas.microsoft.com/office/drawing/2014/main" id="{00000000-0008-0000-0400-00006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5" name="TextBox 2414">
          <a:extLst>
            <a:ext uri="{FF2B5EF4-FFF2-40B4-BE49-F238E27FC236}">
              <a16:creationId xmlns:a16="http://schemas.microsoft.com/office/drawing/2014/main" id="{00000000-0008-0000-0400-00006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6" name="TextBox 2415">
          <a:extLst>
            <a:ext uri="{FF2B5EF4-FFF2-40B4-BE49-F238E27FC236}">
              <a16:creationId xmlns:a16="http://schemas.microsoft.com/office/drawing/2014/main" id="{00000000-0008-0000-0400-00007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7" name="TextBox 2416">
          <a:extLst>
            <a:ext uri="{FF2B5EF4-FFF2-40B4-BE49-F238E27FC236}">
              <a16:creationId xmlns:a16="http://schemas.microsoft.com/office/drawing/2014/main" id="{00000000-0008-0000-0400-00007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8" name="TextBox 2417">
          <a:extLst>
            <a:ext uri="{FF2B5EF4-FFF2-40B4-BE49-F238E27FC236}">
              <a16:creationId xmlns:a16="http://schemas.microsoft.com/office/drawing/2014/main" id="{00000000-0008-0000-0400-00007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19" name="TextBox 2418">
          <a:extLst>
            <a:ext uri="{FF2B5EF4-FFF2-40B4-BE49-F238E27FC236}">
              <a16:creationId xmlns:a16="http://schemas.microsoft.com/office/drawing/2014/main" id="{00000000-0008-0000-0400-00007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0" name="TextBox 2419">
          <a:extLst>
            <a:ext uri="{FF2B5EF4-FFF2-40B4-BE49-F238E27FC236}">
              <a16:creationId xmlns:a16="http://schemas.microsoft.com/office/drawing/2014/main" id="{00000000-0008-0000-0400-00007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1" name="TextBox 2420">
          <a:extLst>
            <a:ext uri="{FF2B5EF4-FFF2-40B4-BE49-F238E27FC236}">
              <a16:creationId xmlns:a16="http://schemas.microsoft.com/office/drawing/2014/main" id="{00000000-0008-0000-0400-00007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2" name="TextBox 2421">
          <a:extLst>
            <a:ext uri="{FF2B5EF4-FFF2-40B4-BE49-F238E27FC236}">
              <a16:creationId xmlns:a16="http://schemas.microsoft.com/office/drawing/2014/main" id="{00000000-0008-0000-0400-00007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3" name="TextBox 2422">
          <a:extLst>
            <a:ext uri="{FF2B5EF4-FFF2-40B4-BE49-F238E27FC236}">
              <a16:creationId xmlns:a16="http://schemas.microsoft.com/office/drawing/2014/main" id="{00000000-0008-0000-0400-00007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4" name="TextBox 2423">
          <a:extLst>
            <a:ext uri="{FF2B5EF4-FFF2-40B4-BE49-F238E27FC236}">
              <a16:creationId xmlns:a16="http://schemas.microsoft.com/office/drawing/2014/main" id="{00000000-0008-0000-0400-00007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5" name="TextBox 2424">
          <a:extLst>
            <a:ext uri="{FF2B5EF4-FFF2-40B4-BE49-F238E27FC236}">
              <a16:creationId xmlns:a16="http://schemas.microsoft.com/office/drawing/2014/main" id="{00000000-0008-0000-0400-00007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6" name="TextBox 2425">
          <a:extLst>
            <a:ext uri="{FF2B5EF4-FFF2-40B4-BE49-F238E27FC236}">
              <a16:creationId xmlns:a16="http://schemas.microsoft.com/office/drawing/2014/main" id="{00000000-0008-0000-0400-00007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7" name="TextBox 2426">
          <a:extLst>
            <a:ext uri="{FF2B5EF4-FFF2-40B4-BE49-F238E27FC236}">
              <a16:creationId xmlns:a16="http://schemas.microsoft.com/office/drawing/2014/main" id="{00000000-0008-0000-0400-00007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8" name="TextBox 2427">
          <a:extLst>
            <a:ext uri="{FF2B5EF4-FFF2-40B4-BE49-F238E27FC236}">
              <a16:creationId xmlns:a16="http://schemas.microsoft.com/office/drawing/2014/main" id="{00000000-0008-0000-0400-00007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29" name="TextBox 2428">
          <a:extLst>
            <a:ext uri="{FF2B5EF4-FFF2-40B4-BE49-F238E27FC236}">
              <a16:creationId xmlns:a16="http://schemas.microsoft.com/office/drawing/2014/main" id="{00000000-0008-0000-0400-00007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0" name="TextBox 2429">
          <a:extLst>
            <a:ext uri="{FF2B5EF4-FFF2-40B4-BE49-F238E27FC236}">
              <a16:creationId xmlns:a16="http://schemas.microsoft.com/office/drawing/2014/main" id="{00000000-0008-0000-0400-00007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1" name="TextBox 2430">
          <a:extLst>
            <a:ext uri="{FF2B5EF4-FFF2-40B4-BE49-F238E27FC236}">
              <a16:creationId xmlns:a16="http://schemas.microsoft.com/office/drawing/2014/main" id="{00000000-0008-0000-0400-00007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2" name="TextBox 2431">
          <a:extLst>
            <a:ext uri="{FF2B5EF4-FFF2-40B4-BE49-F238E27FC236}">
              <a16:creationId xmlns:a16="http://schemas.microsoft.com/office/drawing/2014/main" id="{00000000-0008-0000-0400-00008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3" name="TextBox 2432">
          <a:extLst>
            <a:ext uri="{FF2B5EF4-FFF2-40B4-BE49-F238E27FC236}">
              <a16:creationId xmlns:a16="http://schemas.microsoft.com/office/drawing/2014/main" id="{00000000-0008-0000-0400-00008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4" name="TextBox 2433">
          <a:extLst>
            <a:ext uri="{FF2B5EF4-FFF2-40B4-BE49-F238E27FC236}">
              <a16:creationId xmlns:a16="http://schemas.microsoft.com/office/drawing/2014/main" id="{00000000-0008-0000-0400-00008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5" name="TextBox 2434">
          <a:extLst>
            <a:ext uri="{FF2B5EF4-FFF2-40B4-BE49-F238E27FC236}">
              <a16:creationId xmlns:a16="http://schemas.microsoft.com/office/drawing/2014/main" id="{00000000-0008-0000-0400-00008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6" name="TextBox 2435">
          <a:extLst>
            <a:ext uri="{FF2B5EF4-FFF2-40B4-BE49-F238E27FC236}">
              <a16:creationId xmlns:a16="http://schemas.microsoft.com/office/drawing/2014/main" id="{00000000-0008-0000-0400-00008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7" name="TextBox 2436">
          <a:extLst>
            <a:ext uri="{FF2B5EF4-FFF2-40B4-BE49-F238E27FC236}">
              <a16:creationId xmlns:a16="http://schemas.microsoft.com/office/drawing/2014/main" id="{00000000-0008-0000-0400-00008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8" name="TextBox 2437">
          <a:extLst>
            <a:ext uri="{FF2B5EF4-FFF2-40B4-BE49-F238E27FC236}">
              <a16:creationId xmlns:a16="http://schemas.microsoft.com/office/drawing/2014/main" id="{00000000-0008-0000-0400-00008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39" name="TextBox 2438">
          <a:extLst>
            <a:ext uri="{FF2B5EF4-FFF2-40B4-BE49-F238E27FC236}">
              <a16:creationId xmlns:a16="http://schemas.microsoft.com/office/drawing/2014/main" id="{00000000-0008-0000-0400-00008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0" name="TextBox 2439">
          <a:extLst>
            <a:ext uri="{FF2B5EF4-FFF2-40B4-BE49-F238E27FC236}">
              <a16:creationId xmlns:a16="http://schemas.microsoft.com/office/drawing/2014/main" id="{00000000-0008-0000-0400-00008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1" name="TextBox 2440">
          <a:extLst>
            <a:ext uri="{FF2B5EF4-FFF2-40B4-BE49-F238E27FC236}">
              <a16:creationId xmlns:a16="http://schemas.microsoft.com/office/drawing/2014/main" id="{00000000-0008-0000-0400-00008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2" name="TextBox 2441">
          <a:extLst>
            <a:ext uri="{FF2B5EF4-FFF2-40B4-BE49-F238E27FC236}">
              <a16:creationId xmlns:a16="http://schemas.microsoft.com/office/drawing/2014/main" id="{00000000-0008-0000-0400-00008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3" name="TextBox 2442">
          <a:extLst>
            <a:ext uri="{FF2B5EF4-FFF2-40B4-BE49-F238E27FC236}">
              <a16:creationId xmlns:a16="http://schemas.microsoft.com/office/drawing/2014/main" id="{00000000-0008-0000-0400-00008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4" name="TextBox 2443">
          <a:extLst>
            <a:ext uri="{FF2B5EF4-FFF2-40B4-BE49-F238E27FC236}">
              <a16:creationId xmlns:a16="http://schemas.microsoft.com/office/drawing/2014/main" id="{00000000-0008-0000-0400-00008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5" name="TextBox 2444">
          <a:extLst>
            <a:ext uri="{FF2B5EF4-FFF2-40B4-BE49-F238E27FC236}">
              <a16:creationId xmlns:a16="http://schemas.microsoft.com/office/drawing/2014/main" id="{00000000-0008-0000-0400-00008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6" name="TextBox 2445">
          <a:extLst>
            <a:ext uri="{FF2B5EF4-FFF2-40B4-BE49-F238E27FC236}">
              <a16:creationId xmlns:a16="http://schemas.microsoft.com/office/drawing/2014/main" id="{00000000-0008-0000-0400-00008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7" name="TextBox 2446">
          <a:extLst>
            <a:ext uri="{FF2B5EF4-FFF2-40B4-BE49-F238E27FC236}">
              <a16:creationId xmlns:a16="http://schemas.microsoft.com/office/drawing/2014/main" id="{00000000-0008-0000-0400-00008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8" name="TextBox 2447">
          <a:extLst>
            <a:ext uri="{FF2B5EF4-FFF2-40B4-BE49-F238E27FC236}">
              <a16:creationId xmlns:a16="http://schemas.microsoft.com/office/drawing/2014/main" id="{00000000-0008-0000-0400-00009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49" name="TextBox 2448">
          <a:extLst>
            <a:ext uri="{FF2B5EF4-FFF2-40B4-BE49-F238E27FC236}">
              <a16:creationId xmlns:a16="http://schemas.microsoft.com/office/drawing/2014/main" id="{00000000-0008-0000-0400-00009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0" name="TextBox 2449">
          <a:extLst>
            <a:ext uri="{FF2B5EF4-FFF2-40B4-BE49-F238E27FC236}">
              <a16:creationId xmlns:a16="http://schemas.microsoft.com/office/drawing/2014/main" id="{00000000-0008-0000-0400-00009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1" name="TextBox 2450">
          <a:extLst>
            <a:ext uri="{FF2B5EF4-FFF2-40B4-BE49-F238E27FC236}">
              <a16:creationId xmlns:a16="http://schemas.microsoft.com/office/drawing/2014/main" id="{00000000-0008-0000-0400-00009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2" name="TextBox 2451">
          <a:extLst>
            <a:ext uri="{FF2B5EF4-FFF2-40B4-BE49-F238E27FC236}">
              <a16:creationId xmlns:a16="http://schemas.microsoft.com/office/drawing/2014/main" id="{00000000-0008-0000-0400-00009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3" name="TextBox 2452">
          <a:extLst>
            <a:ext uri="{FF2B5EF4-FFF2-40B4-BE49-F238E27FC236}">
              <a16:creationId xmlns:a16="http://schemas.microsoft.com/office/drawing/2014/main" id="{00000000-0008-0000-0400-00009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4" name="TextBox 2453">
          <a:extLst>
            <a:ext uri="{FF2B5EF4-FFF2-40B4-BE49-F238E27FC236}">
              <a16:creationId xmlns:a16="http://schemas.microsoft.com/office/drawing/2014/main" id="{00000000-0008-0000-0400-00009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5" name="TextBox 2454">
          <a:extLst>
            <a:ext uri="{FF2B5EF4-FFF2-40B4-BE49-F238E27FC236}">
              <a16:creationId xmlns:a16="http://schemas.microsoft.com/office/drawing/2014/main" id="{00000000-0008-0000-0400-00009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6" name="TextBox 2455">
          <a:extLst>
            <a:ext uri="{FF2B5EF4-FFF2-40B4-BE49-F238E27FC236}">
              <a16:creationId xmlns:a16="http://schemas.microsoft.com/office/drawing/2014/main" id="{00000000-0008-0000-0400-00009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7" name="TextBox 2456">
          <a:extLst>
            <a:ext uri="{FF2B5EF4-FFF2-40B4-BE49-F238E27FC236}">
              <a16:creationId xmlns:a16="http://schemas.microsoft.com/office/drawing/2014/main" id="{00000000-0008-0000-0400-00009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8" name="TextBox 2457">
          <a:extLst>
            <a:ext uri="{FF2B5EF4-FFF2-40B4-BE49-F238E27FC236}">
              <a16:creationId xmlns:a16="http://schemas.microsoft.com/office/drawing/2014/main" id="{00000000-0008-0000-0400-00009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59" name="TextBox 2458">
          <a:extLst>
            <a:ext uri="{FF2B5EF4-FFF2-40B4-BE49-F238E27FC236}">
              <a16:creationId xmlns:a16="http://schemas.microsoft.com/office/drawing/2014/main" id="{00000000-0008-0000-0400-00009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0" name="TextBox 2459">
          <a:extLst>
            <a:ext uri="{FF2B5EF4-FFF2-40B4-BE49-F238E27FC236}">
              <a16:creationId xmlns:a16="http://schemas.microsoft.com/office/drawing/2014/main" id="{00000000-0008-0000-0400-00009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1" name="TextBox 2460">
          <a:extLst>
            <a:ext uri="{FF2B5EF4-FFF2-40B4-BE49-F238E27FC236}">
              <a16:creationId xmlns:a16="http://schemas.microsoft.com/office/drawing/2014/main" id="{00000000-0008-0000-0400-00009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2" name="TextBox 2461">
          <a:extLst>
            <a:ext uri="{FF2B5EF4-FFF2-40B4-BE49-F238E27FC236}">
              <a16:creationId xmlns:a16="http://schemas.microsoft.com/office/drawing/2014/main" id="{00000000-0008-0000-0400-00009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3" name="TextBox 2462">
          <a:extLst>
            <a:ext uri="{FF2B5EF4-FFF2-40B4-BE49-F238E27FC236}">
              <a16:creationId xmlns:a16="http://schemas.microsoft.com/office/drawing/2014/main" id="{00000000-0008-0000-0400-00009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4" name="TextBox 2463">
          <a:extLst>
            <a:ext uri="{FF2B5EF4-FFF2-40B4-BE49-F238E27FC236}">
              <a16:creationId xmlns:a16="http://schemas.microsoft.com/office/drawing/2014/main" id="{00000000-0008-0000-0400-0000A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5" name="TextBox 2464">
          <a:extLst>
            <a:ext uri="{FF2B5EF4-FFF2-40B4-BE49-F238E27FC236}">
              <a16:creationId xmlns:a16="http://schemas.microsoft.com/office/drawing/2014/main" id="{00000000-0008-0000-0400-0000A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6" name="TextBox 2465">
          <a:extLst>
            <a:ext uri="{FF2B5EF4-FFF2-40B4-BE49-F238E27FC236}">
              <a16:creationId xmlns:a16="http://schemas.microsoft.com/office/drawing/2014/main" id="{00000000-0008-0000-0400-0000A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7" name="TextBox 2466">
          <a:extLst>
            <a:ext uri="{FF2B5EF4-FFF2-40B4-BE49-F238E27FC236}">
              <a16:creationId xmlns:a16="http://schemas.microsoft.com/office/drawing/2014/main" id="{00000000-0008-0000-0400-0000A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8" name="TextBox 2467">
          <a:extLst>
            <a:ext uri="{FF2B5EF4-FFF2-40B4-BE49-F238E27FC236}">
              <a16:creationId xmlns:a16="http://schemas.microsoft.com/office/drawing/2014/main" id="{00000000-0008-0000-0400-0000A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69" name="TextBox 2468">
          <a:extLst>
            <a:ext uri="{FF2B5EF4-FFF2-40B4-BE49-F238E27FC236}">
              <a16:creationId xmlns:a16="http://schemas.microsoft.com/office/drawing/2014/main" id="{00000000-0008-0000-0400-0000A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0" name="TextBox 2469">
          <a:extLst>
            <a:ext uri="{FF2B5EF4-FFF2-40B4-BE49-F238E27FC236}">
              <a16:creationId xmlns:a16="http://schemas.microsoft.com/office/drawing/2014/main" id="{00000000-0008-0000-0400-0000A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1" name="TextBox 2470">
          <a:extLst>
            <a:ext uri="{FF2B5EF4-FFF2-40B4-BE49-F238E27FC236}">
              <a16:creationId xmlns:a16="http://schemas.microsoft.com/office/drawing/2014/main" id="{00000000-0008-0000-0400-0000A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2" name="TextBox 2471">
          <a:extLst>
            <a:ext uri="{FF2B5EF4-FFF2-40B4-BE49-F238E27FC236}">
              <a16:creationId xmlns:a16="http://schemas.microsoft.com/office/drawing/2014/main" id="{00000000-0008-0000-0400-0000A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3" name="TextBox 2472">
          <a:extLst>
            <a:ext uri="{FF2B5EF4-FFF2-40B4-BE49-F238E27FC236}">
              <a16:creationId xmlns:a16="http://schemas.microsoft.com/office/drawing/2014/main" id="{00000000-0008-0000-0400-0000A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4" name="TextBox 2473">
          <a:extLst>
            <a:ext uri="{FF2B5EF4-FFF2-40B4-BE49-F238E27FC236}">
              <a16:creationId xmlns:a16="http://schemas.microsoft.com/office/drawing/2014/main" id="{00000000-0008-0000-0400-0000A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5" name="TextBox 2474">
          <a:extLst>
            <a:ext uri="{FF2B5EF4-FFF2-40B4-BE49-F238E27FC236}">
              <a16:creationId xmlns:a16="http://schemas.microsoft.com/office/drawing/2014/main" id="{00000000-0008-0000-0400-0000A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6" name="TextBox 2475">
          <a:extLst>
            <a:ext uri="{FF2B5EF4-FFF2-40B4-BE49-F238E27FC236}">
              <a16:creationId xmlns:a16="http://schemas.microsoft.com/office/drawing/2014/main" id="{00000000-0008-0000-0400-0000A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7" name="TextBox 2476">
          <a:extLst>
            <a:ext uri="{FF2B5EF4-FFF2-40B4-BE49-F238E27FC236}">
              <a16:creationId xmlns:a16="http://schemas.microsoft.com/office/drawing/2014/main" id="{00000000-0008-0000-0400-0000A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8" name="TextBox 2477">
          <a:extLst>
            <a:ext uri="{FF2B5EF4-FFF2-40B4-BE49-F238E27FC236}">
              <a16:creationId xmlns:a16="http://schemas.microsoft.com/office/drawing/2014/main" id="{00000000-0008-0000-0400-0000A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79" name="TextBox 2478">
          <a:extLst>
            <a:ext uri="{FF2B5EF4-FFF2-40B4-BE49-F238E27FC236}">
              <a16:creationId xmlns:a16="http://schemas.microsoft.com/office/drawing/2014/main" id="{00000000-0008-0000-0400-0000A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0" name="TextBox 2479">
          <a:extLst>
            <a:ext uri="{FF2B5EF4-FFF2-40B4-BE49-F238E27FC236}">
              <a16:creationId xmlns:a16="http://schemas.microsoft.com/office/drawing/2014/main" id="{00000000-0008-0000-0400-0000B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1" name="TextBox 2480">
          <a:extLst>
            <a:ext uri="{FF2B5EF4-FFF2-40B4-BE49-F238E27FC236}">
              <a16:creationId xmlns:a16="http://schemas.microsoft.com/office/drawing/2014/main" id="{00000000-0008-0000-0400-0000B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2" name="TextBox 2481">
          <a:extLst>
            <a:ext uri="{FF2B5EF4-FFF2-40B4-BE49-F238E27FC236}">
              <a16:creationId xmlns:a16="http://schemas.microsoft.com/office/drawing/2014/main" id="{00000000-0008-0000-0400-0000B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3" name="TextBox 2482">
          <a:extLst>
            <a:ext uri="{FF2B5EF4-FFF2-40B4-BE49-F238E27FC236}">
              <a16:creationId xmlns:a16="http://schemas.microsoft.com/office/drawing/2014/main" id="{00000000-0008-0000-0400-0000B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4" name="TextBox 2483">
          <a:extLst>
            <a:ext uri="{FF2B5EF4-FFF2-40B4-BE49-F238E27FC236}">
              <a16:creationId xmlns:a16="http://schemas.microsoft.com/office/drawing/2014/main" id="{00000000-0008-0000-0400-0000B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5" name="TextBox 2484">
          <a:extLst>
            <a:ext uri="{FF2B5EF4-FFF2-40B4-BE49-F238E27FC236}">
              <a16:creationId xmlns:a16="http://schemas.microsoft.com/office/drawing/2014/main" id="{00000000-0008-0000-0400-0000B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6" name="TextBox 2485">
          <a:extLst>
            <a:ext uri="{FF2B5EF4-FFF2-40B4-BE49-F238E27FC236}">
              <a16:creationId xmlns:a16="http://schemas.microsoft.com/office/drawing/2014/main" id="{00000000-0008-0000-0400-0000B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7" name="TextBox 2486">
          <a:extLst>
            <a:ext uri="{FF2B5EF4-FFF2-40B4-BE49-F238E27FC236}">
              <a16:creationId xmlns:a16="http://schemas.microsoft.com/office/drawing/2014/main" id="{00000000-0008-0000-0400-0000B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8" name="TextBox 2487">
          <a:extLst>
            <a:ext uri="{FF2B5EF4-FFF2-40B4-BE49-F238E27FC236}">
              <a16:creationId xmlns:a16="http://schemas.microsoft.com/office/drawing/2014/main" id="{00000000-0008-0000-0400-0000B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89" name="TextBox 2488">
          <a:extLst>
            <a:ext uri="{FF2B5EF4-FFF2-40B4-BE49-F238E27FC236}">
              <a16:creationId xmlns:a16="http://schemas.microsoft.com/office/drawing/2014/main" id="{00000000-0008-0000-0400-0000B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0" name="TextBox 2489">
          <a:extLst>
            <a:ext uri="{FF2B5EF4-FFF2-40B4-BE49-F238E27FC236}">
              <a16:creationId xmlns:a16="http://schemas.microsoft.com/office/drawing/2014/main" id="{00000000-0008-0000-0400-0000B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1" name="TextBox 2490">
          <a:extLst>
            <a:ext uri="{FF2B5EF4-FFF2-40B4-BE49-F238E27FC236}">
              <a16:creationId xmlns:a16="http://schemas.microsoft.com/office/drawing/2014/main" id="{00000000-0008-0000-0400-0000B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2" name="TextBox 2491">
          <a:extLst>
            <a:ext uri="{FF2B5EF4-FFF2-40B4-BE49-F238E27FC236}">
              <a16:creationId xmlns:a16="http://schemas.microsoft.com/office/drawing/2014/main" id="{00000000-0008-0000-0400-0000B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3" name="TextBox 2492">
          <a:extLst>
            <a:ext uri="{FF2B5EF4-FFF2-40B4-BE49-F238E27FC236}">
              <a16:creationId xmlns:a16="http://schemas.microsoft.com/office/drawing/2014/main" id="{00000000-0008-0000-0400-0000B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4" name="TextBox 2493">
          <a:extLst>
            <a:ext uri="{FF2B5EF4-FFF2-40B4-BE49-F238E27FC236}">
              <a16:creationId xmlns:a16="http://schemas.microsoft.com/office/drawing/2014/main" id="{00000000-0008-0000-0400-0000B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5" name="TextBox 2494">
          <a:extLst>
            <a:ext uri="{FF2B5EF4-FFF2-40B4-BE49-F238E27FC236}">
              <a16:creationId xmlns:a16="http://schemas.microsoft.com/office/drawing/2014/main" id="{00000000-0008-0000-0400-0000B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6" name="TextBox 2495">
          <a:extLst>
            <a:ext uri="{FF2B5EF4-FFF2-40B4-BE49-F238E27FC236}">
              <a16:creationId xmlns:a16="http://schemas.microsoft.com/office/drawing/2014/main" id="{00000000-0008-0000-0400-0000C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7" name="TextBox 2496">
          <a:extLst>
            <a:ext uri="{FF2B5EF4-FFF2-40B4-BE49-F238E27FC236}">
              <a16:creationId xmlns:a16="http://schemas.microsoft.com/office/drawing/2014/main" id="{00000000-0008-0000-0400-0000C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8" name="TextBox 2497">
          <a:extLst>
            <a:ext uri="{FF2B5EF4-FFF2-40B4-BE49-F238E27FC236}">
              <a16:creationId xmlns:a16="http://schemas.microsoft.com/office/drawing/2014/main" id="{00000000-0008-0000-0400-0000C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499" name="TextBox 2498">
          <a:extLst>
            <a:ext uri="{FF2B5EF4-FFF2-40B4-BE49-F238E27FC236}">
              <a16:creationId xmlns:a16="http://schemas.microsoft.com/office/drawing/2014/main" id="{00000000-0008-0000-0400-0000C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0" name="TextBox 2499">
          <a:extLst>
            <a:ext uri="{FF2B5EF4-FFF2-40B4-BE49-F238E27FC236}">
              <a16:creationId xmlns:a16="http://schemas.microsoft.com/office/drawing/2014/main" id="{00000000-0008-0000-0400-0000C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1" name="TextBox 2500">
          <a:extLst>
            <a:ext uri="{FF2B5EF4-FFF2-40B4-BE49-F238E27FC236}">
              <a16:creationId xmlns:a16="http://schemas.microsoft.com/office/drawing/2014/main" id="{00000000-0008-0000-0400-0000C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2" name="TextBox 2501">
          <a:extLst>
            <a:ext uri="{FF2B5EF4-FFF2-40B4-BE49-F238E27FC236}">
              <a16:creationId xmlns:a16="http://schemas.microsoft.com/office/drawing/2014/main" id="{00000000-0008-0000-0400-0000C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3" name="TextBox 2502">
          <a:extLst>
            <a:ext uri="{FF2B5EF4-FFF2-40B4-BE49-F238E27FC236}">
              <a16:creationId xmlns:a16="http://schemas.microsoft.com/office/drawing/2014/main" id="{00000000-0008-0000-0400-0000C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4" name="TextBox 2503">
          <a:extLst>
            <a:ext uri="{FF2B5EF4-FFF2-40B4-BE49-F238E27FC236}">
              <a16:creationId xmlns:a16="http://schemas.microsoft.com/office/drawing/2014/main" id="{00000000-0008-0000-0400-0000C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5" name="TextBox 2504">
          <a:extLst>
            <a:ext uri="{FF2B5EF4-FFF2-40B4-BE49-F238E27FC236}">
              <a16:creationId xmlns:a16="http://schemas.microsoft.com/office/drawing/2014/main" id="{00000000-0008-0000-0400-0000C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6" name="TextBox 2505">
          <a:extLst>
            <a:ext uri="{FF2B5EF4-FFF2-40B4-BE49-F238E27FC236}">
              <a16:creationId xmlns:a16="http://schemas.microsoft.com/office/drawing/2014/main" id="{00000000-0008-0000-0400-0000C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7" name="TextBox 2506">
          <a:extLst>
            <a:ext uri="{FF2B5EF4-FFF2-40B4-BE49-F238E27FC236}">
              <a16:creationId xmlns:a16="http://schemas.microsoft.com/office/drawing/2014/main" id="{00000000-0008-0000-0400-0000C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8" name="TextBox 2507">
          <a:extLst>
            <a:ext uri="{FF2B5EF4-FFF2-40B4-BE49-F238E27FC236}">
              <a16:creationId xmlns:a16="http://schemas.microsoft.com/office/drawing/2014/main" id="{00000000-0008-0000-0400-0000C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09" name="TextBox 2508">
          <a:extLst>
            <a:ext uri="{FF2B5EF4-FFF2-40B4-BE49-F238E27FC236}">
              <a16:creationId xmlns:a16="http://schemas.microsoft.com/office/drawing/2014/main" id="{00000000-0008-0000-0400-0000C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0" name="TextBox 2509">
          <a:extLst>
            <a:ext uri="{FF2B5EF4-FFF2-40B4-BE49-F238E27FC236}">
              <a16:creationId xmlns:a16="http://schemas.microsoft.com/office/drawing/2014/main" id="{00000000-0008-0000-0400-0000C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1" name="TextBox 2510">
          <a:extLst>
            <a:ext uri="{FF2B5EF4-FFF2-40B4-BE49-F238E27FC236}">
              <a16:creationId xmlns:a16="http://schemas.microsoft.com/office/drawing/2014/main" id="{00000000-0008-0000-0400-0000C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2" name="TextBox 2511">
          <a:extLst>
            <a:ext uri="{FF2B5EF4-FFF2-40B4-BE49-F238E27FC236}">
              <a16:creationId xmlns:a16="http://schemas.microsoft.com/office/drawing/2014/main" id="{00000000-0008-0000-0400-0000D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3" name="TextBox 2512">
          <a:extLst>
            <a:ext uri="{FF2B5EF4-FFF2-40B4-BE49-F238E27FC236}">
              <a16:creationId xmlns:a16="http://schemas.microsoft.com/office/drawing/2014/main" id="{00000000-0008-0000-0400-0000D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4" name="TextBox 2513">
          <a:extLst>
            <a:ext uri="{FF2B5EF4-FFF2-40B4-BE49-F238E27FC236}">
              <a16:creationId xmlns:a16="http://schemas.microsoft.com/office/drawing/2014/main" id="{00000000-0008-0000-0400-0000D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5" name="TextBox 2514">
          <a:extLst>
            <a:ext uri="{FF2B5EF4-FFF2-40B4-BE49-F238E27FC236}">
              <a16:creationId xmlns:a16="http://schemas.microsoft.com/office/drawing/2014/main" id="{00000000-0008-0000-0400-0000D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6" name="TextBox 2515">
          <a:extLst>
            <a:ext uri="{FF2B5EF4-FFF2-40B4-BE49-F238E27FC236}">
              <a16:creationId xmlns:a16="http://schemas.microsoft.com/office/drawing/2014/main" id="{00000000-0008-0000-0400-0000D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7" name="TextBox 2516">
          <a:extLst>
            <a:ext uri="{FF2B5EF4-FFF2-40B4-BE49-F238E27FC236}">
              <a16:creationId xmlns:a16="http://schemas.microsoft.com/office/drawing/2014/main" id="{00000000-0008-0000-0400-0000D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8" name="TextBox 2517">
          <a:extLst>
            <a:ext uri="{FF2B5EF4-FFF2-40B4-BE49-F238E27FC236}">
              <a16:creationId xmlns:a16="http://schemas.microsoft.com/office/drawing/2014/main" id="{00000000-0008-0000-0400-0000D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19" name="TextBox 2518">
          <a:extLst>
            <a:ext uri="{FF2B5EF4-FFF2-40B4-BE49-F238E27FC236}">
              <a16:creationId xmlns:a16="http://schemas.microsoft.com/office/drawing/2014/main" id="{00000000-0008-0000-0400-0000D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0" name="TextBox 2519">
          <a:extLst>
            <a:ext uri="{FF2B5EF4-FFF2-40B4-BE49-F238E27FC236}">
              <a16:creationId xmlns:a16="http://schemas.microsoft.com/office/drawing/2014/main" id="{00000000-0008-0000-0400-0000D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1" name="TextBox 2520">
          <a:extLst>
            <a:ext uri="{FF2B5EF4-FFF2-40B4-BE49-F238E27FC236}">
              <a16:creationId xmlns:a16="http://schemas.microsoft.com/office/drawing/2014/main" id="{00000000-0008-0000-0400-0000D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2" name="TextBox 2521">
          <a:extLst>
            <a:ext uri="{FF2B5EF4-FFF2-40B4-BE49-F238E27FC236}">
              <a16:creationId xmlns:a16="http://schemas.microsoft.com/office/drawing/2014/main" id="{00000000-0008-0000-0400-0000D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3" name="TextBox 2522">
          <a:extLst>
            <a:ext uri="{FF2B5EF4-FFF2-40B4-BE49-F238E27FC236}">
              <a16:creationId xmlns:a16="http://schemas.microsoft.com/office/drawing/2014/main" id="{00000000-0008-0000-0400-0000D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4" name="TextBox 2523">
          <a:extLst>
            <a:ext uri="{FF2B5EF4-FFF2-40B4-BE49-F238E27FC236}">
              <a16:creationId xmlns:a16="http://schemas.microsoft.com/office/drawing/2014/main" id="{00000000-0008-0000-0400-0000D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5" name="TextBox 2524">
          <a:extLst>
            <a:ext uri="{FF2B5EF4-FFF2-40B4-BE49-F238E27FC236}">
              <a16:creationId xmlns:a16="http://schemas.microsoft.com/office/drawing/2014/main" id="{00000000-0008-0000-0400-0000D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6" name="TextBox 2525">
          <a:extLst>
            <a:ext uri="{FF2B5EF4-FFF2-40B4-BE49-F238E27FC236}">
              <a16:creationId xmlns:a16="http://schemas.microsoft.com/office/drawing/2014/main" id="{00000000-0008-0000-0400-0000D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7" name="TextBox 2526">
          <a:extLst>
            <a:ext uri="{FF2B5EF4-FFF2-40B4-BE49-F238E27FC236}">
              <a16:creationId xmlns:a16="http://schemas.microsoft.com/office/drawing/2014/main" id="{00000000-0008-0000-0400-0000D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8" name="TextBox 2527">
          <a:extLst>
            <a:ext uri="{FF2B5EF4-FFF2-40B4-BE49-F238E27FC236}">
              <a16:creationId xmlns:a16="http://schemas.microsoft.com/office/drawing/2014/main" id="{00000000-0008-0000-0400-0000E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29" name="TextBox 2528">
          <a:extLst>
            <a:ext uri="{FF2B5EF4-FFF2-40B4-BE49-F238E27FC236}">
              <a16:creationId xmlns:a16="http://schemas.microsoft.com/office/drawing/2014/main" id="{00000000-0008-0000-0400-0000E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0" name="TextBox 2529">
          <a:extLst>
            <a:ext uri="{FF2B5EF4-FFF2-40B4-BE49-F238E27FC236}">
              <a16:creationId xmlns:a16="http://schemas.microsoft.com/office/drawing/2014/main" id="{00000000-0008-0000-0400-0000E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1" name="TextBox 2530">
          <a:extLst>
            <a:ext uri="{FF2B5EF4-FFF2-40B4-BE49-F238E27FC236}">
              <a16:creationId xmlns:a16="http://schemas.microsoft.com/office/drawing/2014/main" id="{00000000-0008-0000-0400-0000E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2" name="TextBox 2531">
          <a:extLst>
            <a:ext uri="{FF2B5EF4-FFF2-40B4-BE49-F238E27FC236}">
              <a16:creationId xmlns:a16="http://schemas.microsoft.com/office/drawing/2014/main" id="{00000000-0008-0000-0400-0000E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3" name="TextBox 2532">
          <a:extLst>
            <a:ext uri="{FF2B5EF4-FFF2-40B4-BE49-F238E27FC236}">
              <a16:creationId xmlns:a16="http://schemas.microsoft.com/office/drawing/2014/main" id="{00000000-0008-0000-0400-0000E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4" name="TextBox 2533">
          <a:extLst>
            <a:ext uri="{FF2B5EF4-FFF2-40B4-BE49-F238E27FC236}">
              <a16:creationId xmlns:a16="http://schemas.microsoft.com/office/drawing/2014/main" id="{00000000-0008-0000-0400-0000E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5" name="TextBox 2534">
          <a:extLst>
            <a:ext uri="{FF2B5EF4-FFF2-40B4-BE49-F238E27FC236}">
              <a16:creationId xmlns:a16="http://schemas.microsoft.com/office/drawing/2014/main" id="{00000000-0008-0000-0400-0000E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6" name="TextBox 2535">
          <a:extLst>
            <a:ext uri="{FF2B5EF4-FFF2-40B4-BE49-F238E27FC236}">
              <a16:creationId xmlns:a16="http://schemas.microsoft.com/office/drawing/2014/main" id="{00000000-0008-0000-0400-0000E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7" name="TextBox 2536">
          <a:extLst>
            <a:ext uri="{FF2B5EF4-FFF2-40B4-BE49-F238E27FC236}">
              <a16:creationId xmlns:a16="http://schemas.microsoft.com/office/drawing/2014/main" id="{00000000-0008-0000-0400-0000E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8" name="TextBox 2537">
          <a:extLst>
            <a:ext uri="{FF2B5EF4-FFF2-40B4-BE49-F238E27FC236}">
              <a16:creationId xmlns:a16="http://schemas.microsoft.com/office/drawing/2014/main" id="{00000000-0008-0000-0400-0000E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39" name="TextBox 2538">
          <a:extLst>
            <a:ext uri="{FF2B5EF4-FFF2-40B4-BE49-F238E27FC236}">
              <a16:creationId xmlns:a16="http://schemas.microsoft.com/office/drawing/2014/main" id="{00000000-0008-0000-0400-0000E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0" name="TextBox 2539">
          <a:extLst>
            <a:ext uri="{FF2B5EF4-FFF2-40B4-BE49-F238E27FC236}">
              <a16:creationId xmlns:a16="http://schemas.microsoft.com/office/drawing/2014/main" id="{00000000-0008-0000-0400-0000E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1" name="TextBox 2540">
          <a:extLst>
            <a:ext uri="{FF2B5EF4-FFF2-40B4-BE49-F238E27FC236}">
              <a16:creationId xmlns:a16="http://schemas.microsoft.com/office/drawing/2014/main" id="{00000000-0008-0000-0400-0000E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2" name="TextBox 2541">
          <a:extLst>
            <a:ext uri="{FF2B5EF4-FFF2-40B4-BE49-F238E27FC236}">
              <a16:creationId xmlns:a16="http://schemas.microsoft.com/office/drawing/2014/main" id="{00000000-0008-0000-0400-0000E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3" name="TextBox 2542">
          <a:extLst>
            <a:ext uri="{FF2B5EF4-FFF2-40B4-BE49-F238E27FC236}">
              <a16:creationId xmlns:a16="http://schemas.microsoft.com/office/drawing/2014/main" id="{00000000-0008-0000-0400-0000E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4" name="TextBox 2543">
          <a:extLst>
            <a:ext uri="{FF2B5EF4-FFF2-40B4-BE49-F238E27FC236}">
              <a16:creationId xmlns:a16="http://schemas.microsoft.com/office/drawing/2014/main" id="{00000000-0008-0000-0400-0000F0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5" name="TextBox 2544">
          <a:extLst>
            <a:ext uri="{FF2B5EF4-FFF2-40B4-BE49-F238E27FC236}">
              <a16:creationId xmlns:a16="http://schemas.microsoft.com/office/drawing/2014/main" id="{00000000-0008-0000-0400-0000F1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6" name="TextBox 2545">
          <a:extLst>
            <a:ext uri="{FF2B5EF4-FFF2-40B4-BE49-F238E27FC236}">
              <a16:creationId xmlns:a16="http://schemas.microsoft.com/office/drawing/2014/main" id="{00000000-0008-0000-0400-0000F2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7" name="TextBox 2546">
          <a:extLst>
            <a:ext uri="{FF2B5EF4-FFF2-40B4-BE49-F238E27FC236}">
              <a16:creationId xmlns:a16="http://schemas.microsoft.com/office/drawing/2014/main" id="{00000000-0008-0000-0400-0000F3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8" name="TextBox 2547">
          <a:extLst>
            <a:ext uri="{FF2B5EF4-FFF2-40B4-BE49-F238E27FC236}">
              <a16:creationId xmlns:a16="http://schemas.microsoft.com/office/drawing/2014/main" id="{00000000-0008-0000-0400-0000F4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49" name="TextBox 2548">
          <a:extLst>
            <a:ext uri="{FF2B5EF4-FFF2-40B4-BE49-F238E27FC236}">
              <a16:creationId xmlns:a16="http://schemas.microsoft.com/office/drawing/2014/main" id="{00000000-0008-0000-0400-0000F5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0" name="TextBox 2549">
          <a:extLst>
            <a:ext uri="{FF2B5EF4-FFF2-40B4-BE49-F238E27FC236}">
              <a16:creationId xmlns:a16="http://schemas.microsoft.com/office/drawing/2014/main" id="{00000000-0008-0000-0400-0000F6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1" name="TextBox 2550">
          <a:extLst>
            <a:ext uri="{FF2B5EF4-FFF2-40B4-BE49-F238E27FC236}">
              <a16:creationId xmlns:a16="http://schemas.microsoft.com/office/drawing/2014/main" id="{00000000-0008-0000-0400-0000F7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2" name="TextBox 2551">
          <a:extLst>
            <a:ext uri="{FF2B5EF4-FFF2-40B4-BE49-F238E27FC236}">
              <a16:creationId xmlns:a16="http://schemas.microsoft.com/office/drawing/2014/main" id="{00000000-0008-0000-0400-0000F8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3" name="TextBox 2552">
          <a:extLst>
            <a:ext uri="{FF2B5EF4-FFF2-40B4-BE49-F238E27FC236}">
              <a16:creationId xmlns:a16="http://schemas.microsoft.com/office/drawing/2014/main" id="{00000000-0008-0000-0400-0000F9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4" name="TextBox 2553">
          <a:extLst>
            <a:ext uri="{FF2B5EF4-FFF2-40B4-BE49-F238E27FC236}">
              <a16:creationId xmlns:a16="http://schemas.microsoft.com/office/drawing/2014/main" id="{00000000-0008-0000-0400-0000FA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5" name="TextBox 2554">
          <a:extLst>
            <a:ext uri="{FF2B5EF4-FFF2-40B4-BE49-F238E27FC236}">
              <a16:creationId xmlns:a16="http://schemas.microsoft.com/office/drawing/2014/main" id="{00000000-0008-0000-0400-0000FB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6" name="TextBox 2555">
          <a:extLst>
            <a:ext uri="{FF2B5EF4-FFF2-40B4-BE49-F238E27FC236}">
              <a16:creationId xmlns:a16="http://schemas.microsoft.com/office/drawing/2014/main" id="{00000000-0008-0000-0400-0000FC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7" name="TextBox 2556">
          <a:extLst>
            <a:ext uri="{FF2B5EF4-FFF2-40B4-BE49-F238E27FC236}">
              <a16:creationId xmlns:a16="http://schemas.microsoft.com/office/drawing/2014/main" id="{00000000-0008-0000-0400-0000FD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8" name="TextBox 2557">
          <a:extLst>
            <a:ext uri="{FF2B5EF4-FFF2-40B4-BE49-F238E27FC236}">
              <a16:creationId xmlns:a16="http://schemas.microsoft.com/office/drawing/2014/main" id="{00000000-0008-0000-0400-0000FE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59" name="TextBox 2558">
          <a:extLst>
            <a:ext uri="{FF2B5EF4-FFF2-40B4-BE49-F238E27FC236}">
              <a16:creationId xmlns:a16="http://schemas.microsoft.com/office/drawing/2014/main" id="{00000000-0008-0000-0400-0000FF09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0" name="TextBox 2559">
          <a:extLst>
            <a:ext uri="{FF2B5EF4-FFF2-40B4-BE49-F238E27FC236}">
              <a16:creationId xmlns:a16="http://schemas.microsoft.com/office/drawing/2014/main" id="{00000000-0008-0000-0400-00000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1" name="TextBox 2560">
          <a:extLst>
            <a:ext uri="{FF2B5EF4-FFF2-40B4-BE49-F238E27FC236}">
              <a16:creationId xmlns:a16="http://schemas.microsoft.com/office/drawing/2014/main" id="{00000000-0008-0000-0400-00000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2" name="TextBox 2561">
          <a:extLst>
            <a:ext uri="{FF2B5EF4-FFF2-40B4-BE49-F238E27FC236}">
              <a16:creationId xmlns:a16="http://schemas.microsoft.com/office/drawing/2014/main" id="{00000000-0008-0000-0400-00000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3" name="TextBox 2562">
          <a:extLst>
            <a:ext uri="{FF2B5EF4-FFF2-40B4-BE49-F238E27FC236}">
              <a16:creationId xmlns:a16="http://schemas.microsoft.com/office/drawing/2014/main" id="{00000000-0008-0000-0400-00000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4" name="TextBox 2563">
          <a:extLst>
            <a:ext uri="{FF2B5EF4-FFF2-40B4-BE49-F238E27FC236}">
              <a16:creationId xmlns:a16="http://schemas.microsoft.com/office/drawing/2014/main" id="{00000000-0008-0000-0400-00000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5" name="TextBox 2564">
          <a:extLst>
            <a:ext uri="{FF2B5EF4-FFF2-40B4-BE49-F238E27FC236}">
              <a16:creationId xmlns:a16="http://schemas.microsoft.com/office/drawing/2014/main" id="{00000000-0008-0000-0400-00000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6" name="TextBox 2565">
          <a:extLst>
            <a:ext uri="{FF2B5EF4-FFF2-40B4-BE49-F238E27FC236}">
              <a16:creationId xmlns:a16="http://schemas.microsoft.com/office/drawing/2014/main" id="{00000000-0008-0000-0400-00000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7" name="TextBox 2566">
          <a:extLst>
            <a:ext uri="{FF2B5EF4-FFF2-40B4-BE49-F238E27FC236}">
              <a16:creationId xmlns:a16="http://schemas.microsoft.com/office/drawing/2014/main" id="{00000000-0008-0000-0400-00000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8" name="TextBox 2567">
          <a:extLst>
            <a:ext uri="{FF2B5EF4-FFF2-40B4-BE49-F238E27FC236}">
              <a16:creationId xmlns:a16="http://schemas.microsoft.com/office/drawing/2014/main" id="{00000000-0008-0000-0400-00000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69" name="TextBox 2568">
          <a:extLst>
            <a:ext uri="{FF2B5EF4-FFF2-40B4-BE49-F238E27FC236}">
              <a16:creationId xmlns:a16="http://schemas.microsoft.com/office/drawing/2014/main" id="{00000000-0008-0000-0400-00000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0" name="TextBox 2569">
          <a:extLst>
            <a:ext uri="{FF2B5EF4-FFF2-40B4-BE49-F238E27FC236}">
              <a16:creationId xmlns:a16="http://schemas.microsoft.com/office/drawing/2014/main" id="{00000000-0008-0000-0400-00000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1" name="TextBox 2570">
          <a:extLst>
            <a:ext uri="{FF2B5EF4-FFF2-40B4-BE49-F238E27FC236}">
              <a16:creationId xmlns:a16="http://schemas.microsoft.com/office/drawing/2014/main" id="{00000000-0008-0000-0400-00000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2" name="TextBox 2571">
          <a:extLst>
            <a:ext uri="{FF2B5EF4-FFF2-40B4-BE49-F238E27FC236}">
              <a16:creationId xmlns:a16="http://schemas.microsoft.com/office/drawing/2014/main" id="{00000000-0008-0000-0400-00000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3" name="TextBox 2572">
          <a:extLst>
            <a:ext uri="{FF2B5EF4-FFF2-40B4-BE49-F238E27FC236}">
              <a16:creationId xmlns:a16="http://schemas.microsoft.com/office/drawing/2014/main" id="{00000000-0008-0000-0400-00000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4" name="TextBox 2573">
          <a:extLst>
            <a:ext uri="{FF2B5EF4-FFF2-40B4-BE49-F238E27FC236}">
              <a16:creationId xmlns:a16="http://schemas.microsoft.com/office/drawing/2014/main" id="{00000000-0008-0000-0400-00000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5" name="TextBox 2574">
          <a:extLst>
            <a:ext uri="{FF2B5EF4-FFF2-40B4-BE49-F238E27FC236}">
              <a16:creationId xmlns:a16="http://schemas.microsoft.com/office/drawing/2014/main" id="{00000000-0008-0000-0400-00000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6" name="TextBox 2575">
          <a:extLst>
            <a:ext uri="{FF2B5EF4-FFF2-40B4-BE49-F238E27FC236}">
              <a16:creationId xmlns:a16="http://schemas.microsoft.com/office/drawing/2014/main" id="{00000000-0008-0000-0400-00001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7" name="TextBox 2576">
          <a:extLst>
            <a:ext uri="{FF2B5EF4-FFF2-40B4-BE49-F238E27FC236}">
              <a16:creationId xmlns:a16="http://schemas.microsoft.com/office/drawing/2014/main" id="{00000000-0008-0000-0400-00001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8" name="TextBox 2577">
          <a:extLst>
            <a:ext uri="{FF2B5EF4-FFF2-40B4-BE49-F238E27FC236}">
              <a16:creationId xmlns:a16="http://schemas.microsoft.com/office/drawing/2014/main" id="{00000000-0008-0000-0400-00001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79" name="TextBox 2578">
          <a:extLst>
            <a:ext uri="{FF2B5EF4-FFF2-40B4-BE49-F238E27FC236}">
              <a16:creationId xmlns:a16="http://schemas.microsoft.com/office/drawing/2014/main" id="{00000000-0008-0000-0400-00001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0" name="TextBox 2579">
          <a:extLst>
            <a:ext uri="{FF2B5EF4-FFF2-40B4-BE49-F238E27FC236}">
              <a16:creationId xmlns:a16="http://schemas.microsoft.com/office/drawing/2014/main" id="{00000000-0008-0000-0400-00001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1" name="TextBox 2580">
          <a:extLst>
            <a:ext uri="{FF2B5EF4-FFF2-40B4-BE49-F238E27FC236}">
              <a16:creationId xmlns:a16="http://schemas.microsoft.com/office/drawing/2014/main" id="{00000000-0008-0000-0400-00001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2" name="TextBox 2581">
          <a:extLst>
            <a:ext uri="{FF2B5EF4-FFF2-40B4-BE49-F238E27FC236}">
              <a16:creationId xmlns:a16="http://schemas.microsoft.com/office/drawing/2014/main" id="{00000000-0008-0000-0400-00001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3" name="TextBox 2582">
          <a:extLst>
            <a:ext uri="{FF2B5EF4-FFF2-40B4-BE49-F238E27FC236}">
              <a16:creationId xmlns:a16="http://schemas.microsoft.com/office/drawing/2014/main" id="{00000000-0008-0000-0400-00001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4" name="TextBox 2583">
          <a:extLst>
            <a:ext uri="{FF2B5EF4-FFF2-40B4-BE49-F238E27FC236}">
              <a16:creationId xmlns:a16="http://schemas.microsoft.com/office/drawing/2014/main" id="{00000000-0008-0000-0400-00001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5" name="TextBox 2584">
          <a:extLst>
            <a:ext uri="{FF2B5EF4-FFF2-40B4-BE49-F238E27FC236}">
              <a16:creationId xmlns:a16="http://schemas.microsoft.com/office/drawing/2014/main" id="{00000000-0008-0000-0400-00001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6" name="TextBox 2585">
          <a:extLst>
            <a:ext uri="{FF2B5EF4-FFF2-40B4-BE49-F238E27FC236}">
              <a16:creationId xmlns:a16="http://schemas.microsoft.com/office/drawing/2014/main" id="{00000000-0008-0000-0400-00001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7" name="TextBox 2586">
          <a:extLst>
            <a:ext uri="{FF2B5EF4-FFF2-40B4-BE49-F238E27FC236}">
              <a16:creationId xmlns:a16="http://schemas.microsoft.com/office/drawing/2014/main" id="{00000000-0008-0000-0400-00001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8" name="TextBox 2587">
          <a:extLst>
            <a:ext uri="{FF2B5EF4-FFF2-40B4-BE49-F238E27FC236}">
              <a16:creationId xmlns:a16="http://schemas.microsoft.com/office/drawing/2014/main" id="{00000000-0008-0000-0400-00001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89" name="TextBox 2588">
          <a:extLst>
            <a:ext uri="{FF2B5EF4-FFF2-40B4-BE49-F238E27FC236}">
              <a16:creationId xmlns:a16="http://schemas.microsoft.com/office/drawing/2014/main" id="{00000000-0008-0000-0400-00001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0" name="TextBox 2589">
          <a:extLst>
            <a:ext uri="{FF2B5EF4-FFF2-40B4-BE49-F238E27FC236}">
              <a16:creationId xmlns:a16="http://schemas.microsoft.com/office/drawing/2014/main" id="{00000000-0008-0000-0400-00001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1" name="TextBox 2590">
          <a:extLst>
            <a:ext uri="{FF2B5EF4-FFF2-40B4-BE49-F238E27FC236}">
              <a16:creationId xmlns:a16="http://schemas.microsoft.com/office/drawing/2014/main" id="{00000000-0008-0000-0400-00001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2" name="TextBox 2591">
          <a:extLst>
            <a:ext uri="{FF2B5EF4-FFF2-40B4-BE49-F238E27FC236}">
              <a16:creationId xmlns:a16="http://schemas.microsoft.com/office/drawing/2014/main" id="{00000000-0008-0000-0400-00002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3" name="TextBox 2592">
          <a:extLst>
            <a:ext uri="{FF2B5EF4-FFF2-40B4-BE49-F238E27FC236}">
              <a16:creationId xmlns:a16="http://schemas.microsoft.com/office/drawing/2014/main" id="{00000000-0008-0000-0400-00002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4" name="TextBox 2593">
          <a:extLst>
            <a:ext uri="{FF2B5EF4-FFF2-40B4-BE49-F238E27FC236}">
              <a16:creationId xmlns:a16="http://schemas.microsoft.com/office/drawing/2014/main" id="{00000000-0008-0000-0400-00002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5" name="TextBox 2594">
          <a:extLst>
            <a:ext uri="{FF2B5EF4-FFF2-40B4-BE49-F238E27FC236}">
              <a16:creationId xmlns:a16="http://schemas.microsoft.com/office/drawing/2014/main" id="{00000000-0008-0000-0400-00002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6" name="TextBox 2595">
          <a:extLst>
            <a:ext uri="{FF2B5EF4-FFF2-40B4-BE49-F238E27FC236}">
              <a16:creationId xmlns:a16="http://schemas.microsoft.com/office/drawing/2014/main" id="{00000000-0008-0000-0400-00002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7" name="TextBox 2596">
          <a:extLst>
            <a:ext uri="{FF2B5EF4-FFF2-40B4-BE49-F238E27FC236}">
              <a16:creationId xmlns:a16="http://schemas.microsoft.com/office/drawing/2014/main" id="{00000000-0008-0000-0400-00002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8" name="TextBox 2597">
          <a:extLst>
            <a:ext uri="{FF2B5EF4-FFF2-40B4-BE49-F238E27FC236}">
              <a16:creationId xmlns:a16="http://schemas.microsoft.com/office/drawing/2014/main" id="{00000000-0008-0000-0400-00002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599" name="TextBox 2598">
          <a:extLst>
            <a:ext uri="{FF2B5EF4-FFF2-40B4-BE49-F238E27FC236}">
              <a16:creationId xmlns:a16="http://schemas.microsoft.com/office/drawing/2014/main" id="{00000000-0008-0000-0400-00002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0" name="TextBox 2599">
          <a:extLst>
            <a:ext uri="{FF2B5EF4-FFF2-40B4-BE49-F238E27FC236}">
              <a16:creationId xmlns:a16="http://schemas.microsoft.com/office/drawing/2014/main" id="{00000000-0008-0000-0400-00002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1" name="TextBox 2600">
          <a:extLst>
            <a:ext uri="{FF2B5EF4-FFF2-40B4-BE49-F238E27FC236}">
              <a16:creationId xmlns:a16="http://schemas.microsoft.com/office/drawing/2014/main" id="{00000000-0008-0000-0400-00002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2" name="TextBox 2601">
          <a:extLst>
            <a:ext uri="{FF2B5EF4-FFF2-40B4-BE49-F238E27FC236}">
              <a16:creationId xmlns:a16="http://schemas.microsoft.com/office/drawing/2014/main" id="{00000000-0008-0000-0400-00002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3" name="TextBox 2602">
          <a:extLst>
            <a:ext uri="{FF2B5EF4-FFF2-40B4-BE49-F238E27FC236}">
              <a16:creationId xmlns:a16="http://schemas.microsoft.com/office/drawing/2014/main" id="{00000000-0008-0000-0400-00002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4" name="TextBox 2603">
          <a:extLst>
            <a:ext uri="{FF2B5EF4-FFF2-40B4-BE49-F238E27FC236}">
              <a16:creationId xmlns:a16="http://schemas.microsoft.com/office/drawing/2014/main" id="{00000000-0008-0000-0400-00002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5" name="TextBox 2604">
          <a:extLst>
            <a:ext uri="{FF2B5EF4-FFF2-40B4-BE49-F238E27FC236}">
              <a16:creationId xmlns:a16="http://schemas.microsoft.com/office/drawing/2014/main" id="{00000000-0008-0000-0400-00002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6" name="TextBox 2605">
          <a:extLst>
            <a:ext uri="{FF2B5EF4-FFF2-40B4-BE49-F238E27FC236}">
              <a16:creationId xmlns:a16="http://schemas.microsoft.com/office/drawing/2014/main" id="{00000000-0008-0000-0400-00002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7" name="TextBox 2606">
          <a:extLst>
            <a:ext uri="{FF2B5EF4-FFF2-40B4-BE49-F238E27FC236}">
              <a16:creationId xmlns:a16="http://schemas.microsoft.com/office/drawing/2014/main" id="{00000000-0008-0000-0400-00002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8" name="TextBox 2607">
          <a:extLst>
            <a:ext uri="{FF2B5EF4-FFF2-40B4-BE49-F238E27FC236}">
              <a16:creationId xmlns:a16="http://schemas.microsoft.com/office/drawing/2014/main" id="{00000000-0008-0000-0400-00003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09" name="TextBox 2608">
          <a:extLst>
            <a:ext uri="{FF2B5EF4-FFF2-40B4-BE49-F238E27FC236}">
              <a16:creationId xmlns:a16="http://schemas.microsoft.com/office/drawing/2014/main" id="{00000000-0008-0000-0400-00003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0" name="TextBox 2609">
          <a:extLst>
            <a:ext uri="{FF2B5EF4-FFF2-40B4-BE49-F238E27FC236}">
              <a16:creationId xmlns:a16="http://schemas.microsoft.com/office/drawing/2014/main" id="{00000000-0008-0000-0400-00003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1" name="TextBox 2610">
          <a:extLst>
            <a:ext uri="{FF2B5EF4-FFF2-40B4-BE49-F238E27FC236}">
              <a16:creationId xmlns:a16="http://schemas.microsoft.com/office/drawing/2014/main" id="{00000000-0008-0000-0400-00003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2" name="TextBox 2611">
          <a:extLst>
            <a:ext uri="{FF2B5EF4-FFF2-40B4-BE49-F238E27FC236}">
              <a16:creationId xmlns:a16="http://schemas.microsoft.com/office/drawing/2014/main" id="{00000000-0008-0000-0400-00003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3" name="TextBox 2612">
          <a:extLst>
            <a:ext uri="{FF2B5EF4-FFF2-40B4-BE49-F238E27FC236}">
              <a16:creationId xmlns:a16="http://schemas.microsoft.com/office/drawing/2014/main" id="{00000000-0008-0000-0400-00003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4" name="TextBox 2613">
          <a:extLst>
            <a:ext uri="{FF2B5EF4-FFF2-40B4-BE49-F238E27FC236}">
              <a16:creationId xmlns:a16="http://schemas.microsoft.com/office/drawing/2014/main" id="{00000000-0008-0000-0400-00003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5" name="TextBox 2614">
          <a:extLst>
            <a:ext uri="{FF2B5EF4-FFF2-40B4-BE49-F238E27FC236}">
              <a16:creationId xmlns:a16="http://schemas.microsoft.com/office/drawing/2014/main" id="{00000000-0008-0000-0400-00003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6" name="TextBox 2615">
          <a:extLst>
            <a:ext uri="{FF2B5EF4-FFF2-40B4-BE49-F238E27FC236}">
              <a16:creationId xmlns:a16="http://schemas.microsoft.com/office/drawing/2014/main" id="{00000000-0008-0000-0400-00003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7" name="TextBox 2616">
          <a:extLst>
            <a:ext uri="{FF2B5EF4-FFF2-40B4-BE49-F238E27FC236}">
              <a16:creationId xmlns:a16="http://schemas.microsoft.com/office/drawing/2014/main" id="{00000000-0008-0000-0400-00003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8" name="TextBox 2617">
          <a:extLst>
            <a:ext uri="{FF2B5EF4-FFF2-40B4-BE49-F238E27FC236}">
              <a16:creationId xmlns:a16="http://schemas.microsoft.com/office/drawing/2014/main" id="{00000000-0008-0000-0400-00003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19" name="TextBox 2618">
          <a:extLst>
            <a:ext uri="{FF2B5EF4-FFF2-40B4-BE49-F238E27FC236}">
              <a16:creationId xmlns:a16="http://schemas.microsoft.com/office/drawing/2014/main" id="{00000000-0008-0000-0400-00003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0" name="TextBox 2619">
          <a:extLst>
            <a:ext uri="{FF2B5EF4-FFF2-40B4-BE49-F238E27FC236}">
              <a16:creationId xmlns:a16="http://schemas.microsoft.com/office/drawing/2014/main" id="{00000000-0008-0000-0400-00003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1" name="TextBox 2620">
          <a:extLst>
            <a:ext uri="{FF2B5EF4-FFF2-40B4-BE49-F238E27FC236}">
              <a16:creationId xmlns:a16="http://schemas.microsoft.com/office/drawing/2014/main" id="{00000000-0008-0000-0400-00003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2" name="TextBox 2621">
          <a:extLst>
            <a:ext uri="{FF2B5EF4-FFF2-40B4-BE49-F238E27FC236}">
              <a16:creationId xmlns:a16="http://schemas.microsoft.com/office/drawing/2014/main" id="{00000000-0008-0000-0400-00003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3" name="TextBox 2622">
          <a:extLst>
            <a:ext uri="{FF2B5EF4-FFF2-40B4-BE49-F238E27FC236}">
              <a16:creationId xmlns:a16="http://schemas.microsoft.com/office/drawing/2014/main" id="{00000000-0008-0000-0400-00003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4" name="TextBox 2623">
          <a:extLst>
            <a:ext uri="{FF2B5EF4-FFF2-40B4-BE49-F238E27FC236}">
              <a16:creationId xmlns:a16="http://schemas.microsoft.com/office/drawing/2014/main" id="{00000000-0008-0000-0400-00004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5" name="TextBox 2624">
          <a:extLst>
            <a:ext uri="{FF2B5EF4-FFF2-40B4-BE49-F238E27FC236}">
              <a16:creationId xmlns:a16="http://schemas.microsoft.com/office/drawing/2014/main" id="{00000000-0008-0000-0400-00004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6" name="TextBox 2625">
          <a:extLst>
            <a:ext uri="{FF2B5EF4-FFF2-40B4-BE49-F238E27FC236}">
              <a16:creationId xmlns:a16="http://schemas.microsoft.com/office/drawing/2014/main" id="{00000000-0008-0000-0400-00004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7" name="TextBox 2626">
          <a:extLst>
            <a:ext uri="{FF2B5EF4-FFF2-40B4-BE49-F238E27FC236}">
              <a16:creationId xmlns:a16="http://schemas.microsoft.com/office/drawing/2014/main" id="{00000000-0008-0000-0400-00004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8" name="TextBox 2627">
          <a:extLst>
            <a:ext uri="{FF2B5EF4-FFF2-40B4-BE49-F238E27FC236}">
              <a16:creationId xmlns:a16="http://schemas.microsoft.com/office/drawing/2014/main" id="{00000000-0008-0000-0400-00004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29" name="TextBox 2628">
          <a:extLst>
            <a:ext uri="{FF2B5EF4-FFF2-40B4-BE49-F238E27FC236}">
              <a16:creationId xmlns:a16="http://schemas.microsoft.com/office/drawing/2014/main" id="{00000000-0008-0000-0400-00004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0" name="TextBox 2629">
          <a:extLst>
            <a:ext uri="{FF2B5EF4-FFF2-40B4-BE49-F238E27FC236}">
              <a16:creationId xmlns:a16="http://schemas.microsoft.com/office/drawing/2014/main" id="{00000000-0008-0000-0400-00004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1" name="TextBox 2630">
          <a:extLst>
            <a:ext uri="{FF2B5EF4-FFF2-40B4-BE49-F238E27FC236}">
              <a16:creationId xmlns:a16="http://schemas.microsoft.com/office/drawing/2014/main" id="{00000000-0008-0000-0400-00004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2" name="TextBox 2631">
          <a:extLst>
            <a:ext uri="{FF2B5EF4-FFF2-40B4-BE49-F238E27FC236}">
              <a16:creationId xmlns:a16="http://schemas.microsoft.com/office/drawing/2014/main" id="{00000000-0008-0000-0400-00004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3" name="TextBox 2632">
          <a:extLst>
            <a:ext uri="{FF2B5EF4-FFF2-40B4-BE49-F238E27FC236}">
              <a16:creationId xmlns:a16="http://schemas.microsoft.com/office/drawing/2014/main" id="{00000000-0008-0000-0400-00004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4" name="TextBox 2633">
          <a:extLst>
            <a:ext uri="{FF2B5EF4-FFF2-40B4-BE49-F238E27FC236}">
              <a16:creationId xmlns:a16="http://schemas.microsoft.com/office/drawing/2014/main" id="{00000000-0008-0000-0400-00004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5" name="TextBox 2634">
          <a:extLst>
            <a:ext uri="{FF2B5EF4-FFF2-40B4-BE49-F238E27FC236}">
              <a16:creationId xmlns:a16="http://schemas.microsoft.com/office/drawing/2014/main" id="{00000000-0008-0000-0400-00004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6" name="TextBox 2635">
          <a:extLst>
            <a:ext uri="{FF2B5EF4-FFF2-40B4-BE49-F238E27FC236}">
              <a16:creationId xmlns:a16="http://schemas.microsoft.com/office/drawing/2014/main" id="{00000000-0008-0000-0400-00004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7" name="TextBox 2636">
          <a:extLst>
            <a:ext uri="{FF2B5EF4-FFF2-40B4-BE49-F238E27FC236}">
              <a16:creationId xmlns:a16="http://schemas.microsoft.com/office/drawing/2014/main" id="{00000000-0008-0000-0400-00004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8" name="TextBox 2637">
          <a:extLst>
            <a:ext uri="{FF2B5EF4-FFF2-40B4-BE49-F238E27FC236}">
              <a16:creationId xmlns:a16="http://schemas.microsoft.com/office/drawing/2014/main" id="{00000000-0008-0000-0400-00004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39" name="TextBox 2638">
          <a:extLst>
            <a:ext uri="{FF2B5EF4-FFF2-40B4-BE49-F238E27FC236}">
              <a16:creationId xmlns:a16="http://schemas.microsoft.com/office/drawing/2014/main" id="{00000000-0008-0000-0400-00004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0" name="TextBox 2639">
          <a:extLst>
            <a:ext uri="{FF2B5EF4-FFF2-40B4-BE49-F238E27FC236}">
              <a16:creationId xmlns:a16="http://schemas.microsoft.com/office/drawing/2014/main" id="{00000000-0008-0000-0400-00005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1" name="TextBox 2640">
          <a:extLst>
            <a:ext uri="{FF2B5EF4-FFF2-40B4-BE49-F238E27FC236}">
              <a16:creationId xmlns:a16="http://schemas.microsoft.com/office/drawing/2014/main" id="{00000000-0008-0000-0400-00005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2" name="TextBox 2641">
          <a:extLst>
            <a:ext uri="{FF2B5EF4-FFF2-40B4-BE49-F238E27FC236}">
              <a16:creationId xmlns:a16="http://schemas.microsoft.com/office/drawing/2014/main" id="{00000000-0008-0000-0400-00005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3" name="TextBox 2642">
          <a:extLst>
            <a:ext uri="{FF2B5EF4-FFF2-40B4-BE49-F238E27FC236}">
              <a16:creationId xmlns:a16="http://schemas.microsoft.com/office/drawing/2014/main" id="{00000000-0008-0000-0400-00005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4" name="TextBox 2643">
          <a:extLst>
            <a:ext uri="{FF2B5EF4-FFF2-40B4-BE49-F238E27FC236}">
              <a16:creationId xmlns:a16="http://schemas.microsoft.com/office/drawing/2014/main" id="{00000000-0008-0000-0400-00005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5" name="TextBox 2644">
          <a:extLst>
            <a:ext uri="{FF2B5EF4-FFF2-40B4-BE49-F238E27FC236}">
              <a16:creationId xmlns:a16="http://schemas.microsoft.com/office/drawing/2014/main" id="{00000000-0008-0000-0400-00005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6" name="TextBox 2645">
          <a:extLst>
            <a:ext uri="{FF2B5EF4-FFF2-40B4-BE49-F238E27FC236}">
              <a16:creationId xmlns:a16="http://schemas.microsoft.com/office/drawing/2014/main" id="{00000000-0008-0000-0400-00005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7" name="TextBox 2646">
          <a:extLst>
            <a:ext uri="{FF2B5EF4-FFF2-40B4-BE49-F238E27FC236}">
              <a16:creationId xmlns:a16="http://schemas.microsoft.com/office/drawing/2014/main" id="{00000000-0008-0000-0400-00005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8" name="TextBox 2647">
          <a:extLst>
            <a:ext uri="{FF2B5EF4-FFF2-40B4-BE49-F238E27FC236}">
              <a16:creationId xmlns:a16="http://schemas.microsoft.com/office/drawing/2014/main" id="{00000000-0008-0000-0400-00005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49" name="TextBox 2648">
          <a:extLst>
            <a:ext uri="{FF2B5EF4-FFF2-40B4-BE49-F238E27FC236}">
              <a16:creationId xmlns:a16="http://schemas.microsoft.com/office/drawing/2014/main" id="{00000000-0008-0000-0400-00005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0" name="TextBox 2649">
          <a:extLst>
            <a:ext uri="{FF2B5EF4-FFF2-40B4-BE49-F238E27FC236}">
              <a16:creationId xmlns:a16="http://schemas.microsoft.com/office/drawing/2014/main" id="{00000000-0008-0000-0400-00005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1" name="TextBox 2650">
          <a:extLst>
            <a:ext uri="{FF2B5EF4-FFF2-40B4-BE49-F238E27FC236}">
              <a16:creationId xmlns:a16="http://schemas.microsoft.com/office/drawing/2014/main" id="{00000000-0008-0000-0400-00005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2" name="TextBox 2651">
          <a:extLst>
            <a:ext uri="{FF2B5EF4-FFF2-40B4-BE49-F238E27FC236}">
              <a16:creationId xmlns:a16="http://schemas.microsoft.com/office/drawing/2014/main" id="{00000000-0008-0000-0400-00005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3" name="TextBox 2652">
          <a:extLst>
            <a:ext uri="{FF2B5EF4-FFF2-40B4-BE49-F238E27FC236}">
              <a16:creationId xmlns:a16="http://schemas.microsoft.com/office/drawing/2014/main" id="{00000000-0008-0000-0400-00005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4" name="TextBox 2653">
          <a:extLst>
            <a:ext uri="{FF2B5EF4-FFF2-40B4-BE49-F238E27FC236}">
              <a16:creationId xmlns:a16="http://schemas.microsoft.com/office/drawing/2014/main" id="{00000000-0008-0000-0400-00005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5" name="TextBox 2654">
          <a:extLst>
            <a:ext uri="{FF2B5EF4-FFF2-40B4-BE49-F238E27FC236}">
              <a16:creationId xmlns:a16="http://schemas.microsoft.com/office/drawing/2014/main" id="{00000000-0008-0000-0400-00005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6" name="TextBox 2655">
          <a:extLst>
            <a:ext uri="{FF2B5EF4-FFF2-40B4-BE49-F238E27FC236}">
              <a16:creationId xmlns:a16="http://schemas.microsoft.com/office/drawing/2014/main" id="{00000000-0008-0000-0400-00006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7" name="TextBox 2656">
          <a:extLst>
            <a:ext uri="{FF2B5EF4-FFF2-40B4-BE49-F238E27FC236}">
              <a16:creationId xmlns:a16="http://schemas.microsoft.com/office/drawing/2014/main" id="{00000000-0008-0000-0400-00006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8" name="TextBox 2657">
          <a:extLst>
            <a:ext uri="{FF2B5EF4-FFF2-40B4-BE49-F238E27FC236}">
              <a16:creationId xmlns:a16="http://schemas.microsoft.com/office/drawing/2014/main" id="{00000000-0008-0000-0400-00006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59" name="TextBox 2658">
          <a:extLst>
            <a:ext uri="{FF2B5EF4-FFF2-40B4-BE49-F238E27FC236}">
              <a16:creationId xmlns:a16="http://schemas.microsoft.com/office/drawing/2014/main" id="{00000000-0008-0000-0400-00006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0" name="TextBox 2659">
          <a:extLst>
            <a:ext uri="{FF2B5EF4-FFF2-40B4-BE49-F238E27FC236}">
              <a16:creationId xmlns:a16="http://schemas.microsoft.com/office/drawing/2014/main" id="{00000000-0008-0000-0400-00006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1" name="TextBox 2660">
          <a:extLst>
            <a:ext uri="{FF2B5EF4-FFF2-40B4-BE49-F238E27FC236}">
              <a16:creationId xmlns:a16="http://schemas.microsoft.com/office/drawing/2014/main" id="{00000000-0008-0000-0400-00006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2" name="TextBox 2661">
          <a:extLst>
            <a:ext uri="{FF2B5EF4-FFF2-40B4-BE49-F238E27FC236}">
              <a16:creationId xmlns:a16="http://schemas.microsoft.com/office/drawing/2014/main" id="{00000000-0008-0000-0400-00006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3" name="TextBox 2662">
          <a:extLst>
            <a:ext uri="{FF2B5EF4-FFF2-40B4-BE49-F238E27FC236}">
              <a16:creationId xmlns:a16="http://schemas.microsoft.com/office/drawing/2014/main" id="{00000000-0008-0000-0400-00006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4" name="TextBox 2663">
          <a:extLst>
            <a:ext uri="{FF2B5EF4-FFF2-40B4-BE49-F238E27FC236}">
              <a16:creationId xmlns:a16="http://schemas.microsoft.com/office/drawing/2014/main" id="{00000000-0008-0000-0400-00006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5" name="TextBox 2664">
          <a:extLst>
            <a:ext uri="{FF2B5EF4-FFF2-40B4-BE49-F238E27FC236}">
              <a16:creationId xmlns:a16="http://schemas.microsoft.com/office/drawing/2014/main" id="{00000000-0008-0000-0400-00006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6" name="TextBox 2665">
          <a:extLst>
            <a:ext uri="{FF2B5EF4-FFF2-40B4-BE49-F238E27FC236}">
              <a16:creationId xmlns:a16="http://schemas.microsoft.com/office/drawing/2014/main" id="{00000000-0008-0000-0400-00006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7" name="TextBox 2666">
          <a:extLst>
            <a:ext uri="{FF2B5EF4-FFF2-40B4-BE49-F238E27FC236}">
              <a16:creationId xmlns:a16="http://schemas.microsoft.com/office/drawing/2014/main" id="{00000000-0008-0000-0400-00006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8" name="TextBox 2667">
          <a:extLst>
            <a:ext uri="{FF2B5EF4-FFF2-40B4-BE49-F238E27FC236}">
              <a16:creationId xmlns:a16="http://schemas.microsoft.com/office/drawing/2014/main" id="{00000000-0008-0000-0400-00006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69" name="TextBox 2668">
          <a:extLst>
            <a:ext uri="{FF2B5EF4-FFF2-40B4-BE49-F238E27FC236}">
              <a16:creationId xmlns:a16="http://schemas.microsoft.com/office/drawing/2014/main" id="{00000000-0008-0000-0400-00006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0" name="TextBox 2669">
          <a:extLst>
            <a:ext uri="{FF2B5EF4-FFF2-40B4-BE49-F238E27FC236}">
              <a16:creationId xmlns:a16="http://schemas.microsoft.com/office/drawing/2014/main" id="{00000000-0008-0000-0400-00006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1" name="TextBox 2670">
          <a:extLst>
            <a:ext uri="{FF2B5EF4-FFF2-40B4-BE49-F238E27FC236}">
              <a16:creationId xmlns:a16="http://schemas.microsoft.com/office/drawing/2014/main" id="{00000000-0008-0000-0400-00006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2" name="TextBox 2671">
          <a:extLst>
            <a:ext uri="{FF2B5EF4-FFF2-40B4-BE49-F238E27FC236}">
              <a16:creationId xmlns:a16="http://schemas.microsoft.com/office/drawing/2014/main" id="{00000000-0008-0000-0400-00007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3" name="TextBox 2672">
          <a:extLst>
            <a:ext uri="{FF2B5EF4-FFF2-40B4-BE49-F238E27FC236}">
              <a16:creationId xmlns:a16="http://schemas.microsoft.com/office/drawing/2014/main" id="{00000000-0008-0000-0400-00007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4" name="TextBox 2673">
          <a:extLst>
            <a:ext uri="{FF2B5EF4-FFF2-40B4-BE49-F238E27FC236}">
              <a16:creationId xmlns:a16="http://schemas.microsoft.com/office/drawing/2014/main" id="{00000000-0008-0000-0400-00007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5" name="TextBox 2674">
          <a:extLst>
            <a:ext uri="{FF2B5EF4-FFF2-40B4-BE49-F238E27FC236}">
              <a16:creationId xmlns:a16="http://schemas.microsoft.com/office/drawing/2014/main" id="{00000000-0008-0000-0400-00007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6" name="TextBox 2675">
          <a:extLst>
            <a:ext uri="{FF2B5EF4-FFF2-40B4-BE49-F238E27FC236}">
              <a16:creationId xmlns:a16="http://schemas.microsoft.com/office/drawing/2014/main" id="{00000000-0008-0000-0400-00007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7" name="TextBox 2676">
          <a:extLst>
            <a:ext uri="{FF2B5EF4-FFF2-40B4-BE49-F238E27FC236}">
              <a16:creationId xmlns:a16="http://schemas.microsoft.com/office/drawing/2014/main" id="{00000000-0008-0000-0400-00007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8" name="TextBox 2677">
          <a:extLst>
            <a:ext uri="{FF2B5EF4-FFF2-40B4-BE49-F238E27FC236}">
              <a16:creationId xmlns:a16="http://schemas.microsoft.com/office/drawing/2014/main" id="{00000000-0008-0000-0400-00007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79" name="TextBox 2678">
          <a:extLst>
            <a:ext uri="{FF2B5EF4-FFF2-40B4-BE49-F238E27FC236}">
              <a16:creationId xmlns:a16="http://schemas.microsoft.com/office/drawing/2014/main" id="{00000000-0008-0000-0400-00007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0" name="TextBox 2679">
          <a:extLst>
            <a:ext uri="{FF2B5EF4-FFF2-40B4-BE49-F238E27FC236}">
              <a16:creationId xmlns:a16="http://schemas.microsoft.com/office/drawing/2014/main" id="{00000000-0008-0000-0400-00007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1" name="TextBox 2680">
          <a:extLst>
            <a:ext uri="{FF2B5EF4-FFF2-40B4-BE49-F238E27FC236}">
              <a16:creationId xmlns:a16="http://schemas.microsoft.com/office/drawing/2014/main" id="{00000000-0008-0000-0400-00007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2" name="TextBox 2681">
          <a:extLst>
            <a:ext uri="{FF2B5EF4-FFF2-40B4-BE49-F238E27FC236}">
              <a16:creationId xmlns:a16="http://schemas.microsoft.com/office/drawing/2014/main" id="{00000000-0008-0000-0400-00007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3" name="TextBox 2682">
          <a:extLst>
            <a:ext uri="{FF2B5EF4-FFF2-40B4-BE49-F238E27FC236}">
              <a16:creationId xmlns:a16="http://schemas.microsoft.com/office/drawing/2014/main" id="{00000000-0008-0000-0400-00007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4" name="TextBox 2683">
          <a:extLst>
            <a:ext uri="{FF2B5EF4-FFF2-40B4-BE49-F238E27FC236}">
              <a16:creationId xmlns:a16="http://schemas.microsoft.com/office/drawing/2014/main" id="{00000000-0008-0000-0400-00007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5" name="TextBox 2684">
          <a:extLst>
            <a:ext uri="{FF2B5EF4-FFF2-40B4-BE49-F238E27FC236}">
              <a16:creationId xmlns:a16="http://schemas.microsoft.com/office/drawing/2014/main" id="{00000000-0008-0000-0400-00007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6" name="TextBox 2685">
          <a:extLst>
            <a:ext uri="{FF2B5EF4-FFF2-40B4-BE49-F238E27FC236}">
              <a16:creationId xmlns:a16="http://schemas.microsoft.com/office/drawing/2014/main" id="{00000000-0008-0000-0400-00007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7" name="TextBox 2686">
          <a:extLst>
            <a:ext uri="{FF2B5EF4-FFF2-40B4-BE49-F238E27FC236}">
              <a16:creationId xmlns:a16="http://schemas.microsoft.com/office/drawing/2014/main" id="{00000000-0008-0000-0400-00007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8" name="TextBox 2687">
          <a:extLst>
            <a:ext uri="{FF2B5EF4-FFF2-40B4-BE49-F238E27FC236}">
              <a16:creationId xmlns:a16="http://schemas.microsoft.com/office/drawing/2014/main" id="{00000000-0008-0000-0400-00008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89" name="TextBox 2688">
          <a:extLst>
            <a:ext uri="{FF2B5EF4-FFF2-40B4-BE49-F238E27FC236}">
              <a16:creationId xmlns:a16="http://schemas.microsoft.com/office/drawing/2014/main" id="{00000000-0008-0000-0400-00008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0" name="TextBox 2689">
          <a:extLst>
            <a:ext uri="{FF2B5EF4-FFF2-40B4-BE49-F238E27FC236}">
              <a16:creationId xmlns:a16="http://schemas.microsoft.com/office/drawing/2014/main" id="{00000000-0008-0000-0400-00008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1" name="TextBox 2690">
          <a:extLst>
            <a:ext uri="{FF2B5EF4-FFF2-40B4-BE49-F238E27FC236}">
              <a16:creationId xmlns:a16="http://schemas.microsoft.com/office/drawing/2014/main" id="{00000000-0008-0000-0400-00008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2" name="TextBox 2691">
          <a:extLst>
            <a:ext uri="{FF2B5EF4-FFF2-40B4-BE49-F238E27FC236}">
              <a16:creationId xmlns:a16="http://schemas.microsoft.com/office/drawing/2014/main" id="{00000000-0008-0000-0400-00008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3" name="TextBox 2692">
          <a:extLst>
            <a:ext uri="{FF2B5EF4-FFF2-40B4-BE49-F238E27FC236}">
              <a16:creationId xmlns:a16="http://schemas.microsoft.com/office/drawing/2014/main" id="{00000000-0008-0000-0400-00008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4" name="TextBox 2693">
          <a:extLst>
            <a:ext uri="{FF2B5EF4-FFF2-40B4-BE49-F238E27FC236}">
              <a16:creationId xmlns:a16="http://schemas.microsoft.com/office/drawing/2014/main" id="{00000000-0008-0000-0400-00008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5" name="TextBox 2694">
          <a:extLst>
            <a:ext uri="{FF2B5EF4-FFF2-40B4-BE49-F238E27FC236}">
              <a16:creationId xmlns:a16="http://schemas.microsoft.com/office/drawing/2014/main" id="{00000000-0008-0000-0400-00008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6" name="TextBox 2695">
          <a:extLst>
            <a:ext uri="{FF2B5EF4-FFF2-40B4-BE49-F238E27FC236}">
              <a16:creationId xmlns:a16="http://schemas.microsoft.com/office/drawing/2014/main" id="{00000000-0008-0000-0400-00008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7" name="TextBox 2696">
          <a:extLst>
            <a:ext uri="{FF2B5EF4-FFF2-40B4-BE49-F238E27FC236}">
              <a16:creationId xmlns:a16="http://schemas.microsoft.com/office/drawing/2014/main" id="{00000000-0008-0000-0400-00008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8" name="TextBox 2697">
          <a:extLst>
            <a:ext uri="{FF2B5EF4-FFF2-40B4-BE49-F238E27FC236}">
              <a16:creationId xmlns:a16="http://schemas.microsoft.com/office/drawing/2014/main" id="{00000000-0008-0000-0400-00008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699" name="TextBox 2698">
          <a:extLst>
            <a:ext uri="{FF2B5EF4-FFF2-40B4-BE49-F238E27FC236}">
              <a16:creationId xmlns:a16="http://schemas.microsoft.com/office/drawing/2014/main" id="{00000000-0008-0000-0400-00008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0" name="TextBox 2699">
          <a:extLst>
            <a:ext uri="{FF2B5EF4-FFF2-40B4-BE49-F238E27FC236}">
              <a16:creationId xmlns:a16="http://schemas.microsoft.com/office/drawing/2014/main" id="{00000000-0008-0000-0400-00008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1" name="TextBox 2700">
          <a:extLst>
            <a:ext uri="{FF2B5EF4-FFF2-40B4-BE49-F238E27FC236}">
              <a16:creationId xmlns:a16="http://schemas.microsoft.com/office/drawing/2014/main" id="{00000000-0008-0000-0400-00008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2" name="TextBox 2701">
          <a:extLst>
            <a:ext uri="{FF2B5EF4-FFF2-40B4-BE49-F238E27FC236}">
              <a16:creationId xmlns:a16="http://schemas.microsoft.com/office/drawing/2014/main" id="{00000000-0008-0000-0400-00008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3" name="TextBox 2702">
          <a:extLst>
            <a:ext uri="{FF2B5EF4-FFF2-40B4-BE49-F238E27FC236}">
              <a16:creationId xmlns:a16="http://schemas.microsoft.com/office/drawing/2014/main" id="{00000000-0008-0000-0400-00008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4" name="TextBox 2703">
          <a:extLst>
            <a:ext uri="{FF2B5EF4-FFF2-40B4-BE49-F238E27FC236}">
              <a16:creationId xmlns:a16="http://schemas.microsoft.com/office/drawing/2014/main" id="{00000000-0008-0000-0400-00009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5" name="TextBox 2704">
          <a:extLst>
            <a:ext uri="{FF2B5EF4-FFF2-40B4-BE49-F238E27FC236}">
              <a16:creationId xmlns:a16="http://schemas.microsoft.com/office/drawing/2014/main" id="{00000000-0008-0000-0400-00009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6" name="TextBox 2705">
          <a:extLst>
            <a:ext uri="{FF2B5EF4-FFF2-40B4-BE49-F238E27FC236}">
              <a16:creationId xmlns:a16="http://schemas.microsoft.com/office/drawing/2014/main" id="{00000000-0008-0000-0400-00009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7" name="TextBox 2706">
          <a:extLst>
            <a:ext uri="{FF2B5EF4-FFF2-40B4-BE49-F238E27FC236}">
              <a16:creationId xmlns:a16="http://schemas.microsoft.com/office/drawing/2014/main" id="{00000000-0008-0000-0400-00009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8" name="TextBox 2707">
          <a:extLst>
            <a:ext uri="{FF2B5EF4-FFF2-40B4-BE49-F238E27FC236}">
              <a16:creationId xmlns:a16="http://schemas.microsoft.com/office/drawing/2014/main" id="{00000000-0008-0000-0400-00009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09" name="TextBox 2708">
          <a:extLst>
            <a:ext uri="{FF2B5EF4-FFF2-40B4-BE49-F238E27FC236}">
              <a16:creationId xmlns:a16="http://schemas.microsoft.com/office/drawing/2014/main" id="{00000000-0008-0000-0400-00009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0" name="TextBox 2709">
          <a:extLst>
            <a:ext uri="{FF2B5EF4-FFF2-40B4-BE49-F238E27FC236}">
              <a16:creationId xmlns:a16="http://schemas.microsoft.com/office/drawing/2014/main" id="{00000000-0008-0000-0400-00009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1" name="TextBox 2710">
          <a:extLst>
            <a:ext uri="{FF2B5EF4-FFF2-40B4-BE49-F238E27FC236}">
              <a16:creationId xmlns:a16="http://schemas.microsoft.com/office/drawing/2014/main" id="{00000000-0008-0000-0400-00009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2" name="TextBox 2711">
          <a:extLst>
            <a:ext uri="{FF2B5EF4-FFF2-40B4-BE49-F238E27FC236}">
              <a16:creationId xmlns:a16="http://schemas.microsoft.com/office/drawing/2014/main" id="{00000000-0008-0000-0400-00009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3" name="TextBox 2712">
          <a:extLst>
            <a:ext uri="{FF2B5EF4-FFF2-40B4-BE49-F238E27FC236}">
              <a16:creationId xmlns:a16="http://schemas.microsoft.com/office/drawing/2014/main" id="{00000000-0008-0000-0400-00009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4" name="TextBox 2713">
          <a:extLst>
            <a:ext uri="{FF2B5EF4-FFF2-40B4-BE49-F238E27FC236}">
              <a16:creationId xmlns:a16="http://schemas.microsoft.com/office/drawing/2014/main" id="{00000000-0008-0000-0400-00009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5" name="TextBox 2714">
          <a:extLst>
            <a:ext uri="{FF2B5EF4-FFF2-40B4-BE49-F238E27FC236}">
              <a16:creationId xmlns:a16="http://schemas.microsoft.com/office/drawing/2014/main" id="{00000000-0008-0000-0400-00009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6" name="TextBox 2715">
          <a:extLst>
            <a:ext uri="{FF2B5EF4-FFF2-40B4-BE49-F238E27FC236}">
              <a16:creationId xmlns:a16="http://schemas.microsoft.com/office/drawing/2014/main" id="{00000000-0008-0000-0400-00009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7" name="TextBox 2716">
          <a:extLst>
            <a:ext uri="{FF2B5EF4-FFF2-40B4-BE49-F238E27FC236}">
              <a16:creationId xmlns:a16="http://schemas.microsoft.com/office/drawing/2014/main" id="{00000000-0008-0000-0400-00009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8" name="TextBox 2717">
          <a:extLst>
            <a:ext uri="{FF2B5EF4-FFF2-40B4-BE49-F238E27FC236}">
              <a16:creationId xmlns:a16="http://schemas.microsoft.com/office/drawing/2014/main" id="{00000000-0008-0000-0400-00009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19" name="TextBox 2718">
          <a:extLst>
            <a:ext uri="{FF2B5EF4-FFF2-40B4-BE49-F238E27FC236}">
              <a16:creationId xmlns:a16="http://schemas.microsoft.com/office/drawing/2014/main" id="{00000000-0008-0000-0400-00009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0" name="TextBox 2719">
          <a:extLst>
            <a:ext uri="{FF2B5EF4-FFF2-40B4-BE49-F238E27FC236}">
              <a16:creationId xmlns:a16="http://schemas.microsoft.com/office/drawing/2014/main" id="{00000000-0008-0000-0400-0000A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1" name="TextBox 2720">
          <a:extLst>
            <a:ext uri="{FF2B5EF4-FFF2-40B4-BE49-F238E27FC236}">
              <a16:creationId xmlns:a16="http://schemas.microsoft.com/office/drawing/2014/main" id="{00000000-0008-0000-0400-0000A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2" name="TextBox 2721">
          <a:extLst>
            <a:ext uri="{FF2B5EF4-FFF2-40B4-BE49-F238E27FC236}">
              <a16:creationId xmlns:a16="http://schemas.microsoft.com/office/drawing/2014/main" id="{00000000-0008-0000-0400-0000A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3" name="TextBox 2722">
          <a:extLst>
            <a:ext uri="{FF2B5EF4-FFF2-40B4-BE49-F238E27FC236}">
              <a16:creationId xmlns:a16="http://schemas.microsoft.com/office/drawing/2014/main" id="{00000000-0008-0000-0400-0000A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4" name="TextBox 2723">
          <a:extLst>
            <a:ext uri="{FF2B5EF4-FFF2-40B4-BE49-F238E27FC236}">
              <a16:creationId xmlns:a16="http://schemas.microsoft.com/office/drawing/2014/main" id="{00000000-0008-0000-0400-0000A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5" name="TextBox 2724">
          <a:extLst>
            <a:ext uri="{FF2B5EF4-FFF2-40B4-BE49-F238E27FC236}">
              <a16:creationId xmlns:a16="http://schemas.microsoft.com/office/drawing/2014/main" id="{00000000-0008-0000-0400-0000A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6" name="TextBox 2725">
          <a:extLst>
            <a:ext uri="{FF2B5EF4-FFF2-40B4-BE49-F238E27FC236}">
              <a16:creationId xmlns:a16="http://schemas.microsoft.com/office/drawing/2014/main" id="{00000000-0008-0000-0400-0000A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7" name="TextBox 2726">
          <a:extLst>
            <a:ext uri="{FF2B5EF4-FFF2-40B4-BE49-F238E27FC236}">
              <a16:creationId xmlns:a16="http://schemas.microsoft.com/office/drawing/2014/main" id="{00000000-0008-0000-0400-0000A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8" name="TextBox 2727">
          <a:extLst>
            <a:ext uri="{FF2B5EF4-FFF2-40B4-BE49-F238E27FC236}">
              <a16:creationId xmlns:a16="http://schemas.microsoft.com/office/drawing/2014/main" id="{00000000-0008-0000-0400-0000A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29" name="TextBox 2728">
          <a:extLst>
            <a:ext uri="{FF2B5EF4-FFF2-40B4-BE49-F238E27FC236}">
              <a16:creationId xmlns:a16="http://schemas.microsoft.com/office/drawing/2014/main" id="{00000000-0008-0000-0400-0000A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0" name="TextBox 2729">
          <a:extLst>
            <a:ext uri="{FF2B5EF4-FFF2-40B4-BE49-F238E27FC236}">
              <a16:creationId xmlns:a16="http://schemas.microsoft.com/office/drawing/2014/main" id="{00000000-0008-0000-0400-0000A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1" name="TextBox 2730">
          <a:extLst>
            <a:ext uri="{FF2B5EF4-FFF2-40B4-BE49-F238E27FC236}">
              <a16:creationId xmlns:a16="http://schemas.microsoft.com/office/drawing/2014/main" id="{00000000-0008-0000-0400-0000A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2" name="TextBox 2731">
          <a:extLst>
            <a:ext uri="{FF2B5EF4-FFF2-40B4-BE49-F238E27FC236}">
              <a16:creationId xmlns:a16="http://schemas.microsoft.com/office/drawing/2014/main" id="{00000000-0008-0000-0400-0000A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3" name="TextBox 2732">
          <a:extLst>
            <a:ext uri="{FF2B5EF4-FFF2-40B4-BE49-F238E27FC236}">
              <a16:creationId xmlns:a16="http://schemas.microsoft.com/office/drawing/2014/main" id="{00000000-0008-0000-0400-0000A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4" name="TextBox 2733">
          <a:extLst>
            <a:ext uri="{FF2B5EF4-FFF2-40B4-BE49-F238E27FC236}">
              <a16:creationId xmlns:a16="http://schemas.microsoft.com/office/drawing/2014/main" id="{00000000-0008-0000-0400-0000A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5" name="TextBox 2734">
          <a:extLst>
            <a:ext uri="{FF2B5EF4-FFF2-40B4-BE49-F238E27FC236}">
              <a16:creationId xmlns:a16="http://schemas.microsoft.com/office/drawing/2014/main" id="{00000000-0008-0000-0400-0000A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6" name="TextBox 2735">
          <a:extLst>
            <a:ext uri="{FF2B5EF4-FFF2-40B4-BE49-F238E27FC236}">
              <a16:creationId xmlns:a16="http://schemas.microsoft.com/office/drawing/2014/main" id="{00000000-0008-0000-0400-0000B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7" name="TextBox 2736">
          <a:extLst>
            <a:ext uri="{FF2B5EF4-FFF2-40B4-BE49-F238E27FC236}">
              <a16:creationId xmlns:a16="http://schemas.microsoft.com/office/drawing/2014/main" id="{00000000-0008-0000-0400-0000B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8" name="TextBox 2737">
          <a:extLst>
            <a:ext uri="{FF2B5EF4-FFF2-40B4-BE49-F238E27FC236}">
              <a16:creationId xmlns:a16="http://schemas.microsoft.com/office/drawing/2014/main" id="{00000000-0008-0000-0400-0000B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39" name="TextBox 2738">
          <a:extLst>
            <a:ext uri="{FF2B5EF4-FFF2-40B4-BE49-F238E27FC236}">
              <a16:creationId xmlns:a16="http://schemas.microsoft.com/office/drawing/2014/main" id="{00000000-0008-0000-0400-0000B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0" name="TextBox 2739">
          <a:extLst>
            <a:ext uri="{FF2B5EF4-FFF2-40B4-BE49-F238E27FC236}">
              <a16:creationId xmlns:a16="http://schemas.microsoft.com/office/drawing/2014/main" id="{00000000-0008-0000-0400-0000B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1" name="TextBox 2740">
          <a:extLst>
            <a:ext uri="{FF2B5EF4-FFF2-40B4-BE49-F238E27FC236}">
              <a16:creationId xmlns:a16="http://schemas.microsoft.com/office/drawing/2014/main" id="{00000000-0008-0000-0400-0000B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2" name="TextBox 2741">
          <a:extLst>
            <a:ext uri="{FF2B5EF4-FFF2-40B4-BE49-F238E27FC236}">
              <a16:creationId xmlns:a16="http://schemas.microsoft.com/office/drawing/2014/main" id="{00000000-0008-0000-0400-0000B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3" name="TextBox 2742">
          <a:extLst>
            <a:ext uri="{FF2B5EF4-FFF2-40B4-BE49-F238E27FC236}">
              <a16:creationId xmlns:a16="http://schemas.microsoft.com/office/drawing/2014/main" id="{00000000-0008-0000-0400-0000B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4" name="TextBox 2743">
          <a:extLst>
            <a:ext uri="{FF2B5EF4-FFF2-40B4-BE49-F238E27FC236}">
              <a16:creationId xmlns:a16="http://schemas.microsoft.com/office/drawing/2014/main" id="{00000000-0008-0000-0400-0000B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5" name="TextBox 2744">
          <a:extLst>
            <a:ext uri="{FF2B5EF4-FFF2-40B4-BE49-F238E27FC236}">
              <a16:creationId xmlns:a16="http://schemas.microsoft.com/office/drawing/2014/main" id="{00000000-0008-0000-0400-0000B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6" name="TextBox 2745">
          <a:extLst>
            <a:ext uri="{FF2B5EF4-FFF2-40B4-BE49-F238E27FC236}">
              <a16:creationId xmlns:a16="http://schemas.microsoft.com/office/drawing/2014/main" id="{00000000-0008-0000-0400-0000B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7" name="TextBox 2746">
          <a:extLst>
            <a:ext uri="{FF2B5EF4-FFF2-40B4-BE49-F238E27FC236}">
              <a16:creationId xmlns:a16="http://schemas.microsoft.com/office/drawing/2014/main" id="{00000000-0008-0000-0400-0000B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8" name="TextBox 2747">
          <a:extLst>
            <a:ext uri="{FF2B5EF4-FFF2-40B4-BE49-F238E27FC236}">
              <a16:creationId xmlns:a16="http://schemas.microsoft.com/office/drawing/2014/main" id="{00000000-0008-0000-0400-0000B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49" name="TextBox 2748">
          <a:extLst>
            <a:ext uri="{FF2B5EF4-FFF2-40B4-BE49-F238E27FC236}">
              <a16:creationId xmlns:a16="http://schemas.microsoft.com/office/drawing/2014/main" id="{00000000-0008-0000-0400-0000B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0" name="TextBox 2749">
          <a:extLst>
            <a:ext uri="{FF2B5EF4-FFF2-40B4-BE49-F238E27FC236}">
              <a16:creationId xmlns:a16="http://schemas.microsoft.com/office/drawing/2014/main" id="{00000000-0008-0000-0400-0000B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1" name="TextBox 2750">
          <a:extLst>
            <a:ext uri="{FF2B5EF4-FFF2-40B4-BE49-F238E27FC236}">
              <a16:creationId xmlns:a16="http://schemas.microsoft.com/office/drawing/2014/main" id="{00000000-0008-0000-0400-0000B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2" name="TextBox 2751">
          <a:extLst>
            <a:ext uri="{FF2B5EF4-FFF2-40B4-BE49-F238E27FC236}">
              <a16:creationId xmlns:a16="http://schemas.microsoft.com/office/drawing/2014/main" id="{00000000-0008-0000-0400-0000C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3" name="TextBox 2752">
          <a:extLst>
            <a:ext uri="{FF2B5EF4-FFF2-40B4-BE49-F238E27FC236}">
              <a16:creationId xmlns:a16="http://schemas.microsoft.com/office/drawing/2014/main" id="{00000000-0008-0000-0400-0000C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4" name="TextBox 2753">
          <a:extLst>
            <a:ext uri="{FF2B5EF4-FFF2-40B4-BE49-F238E27FC236}">
              <a16:creationId xmlns:a16="http://schemas.microsoft.com/office/drawing/2014/main" id="{00000000-0008-0000-0400-0000C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5" name="TextBox 2754">
          <a:extLst>
            <a:ext uri="{FF2B5EF4-FFF2-40B4-BE49-F238E27FC236}">
              <a16:creationId xmlns:a16="http://schemas.microsoft.com/office/drawing/2014/main" id="{00000000-0008-0000-0400-0000C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6" name="TextBox 2755">
          <a:extLst>
            <a:ext uri="{FF2B5EF4-FFF2-40B4-BE49-F238E27FC236}">
              <a16:creationId xmlns:a16="http://schemas.microsoft.com/office/drawing/2014/main" id="{00000000-0008-0000-0400-0000C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7" name="TextBox 2756">
          <a:extLst>
            <a:ext uri="{FF2B5EF4-FFF2-40B4-BE49-F238E27FC236}">
              <a16:creationId xmlns:a16="http://schemas.microsoft.com/office/drawing/2014/main" id="{00000000-0008-0000-0400-0000C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8" name="TextBox 2757">
          <a:extLst>
            <a:ext uri="{FF2B5EF4-FFF2-40B4-BE49-F238E27FC236}">
              <a16:creationId xmlns:a16="http://schemas.microsoft.com/office/drawing/2014/main" id="{00000000-0008-0000-0400-0000C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59" name="TextBox 2758">
          <a:extLst>
            <a:ext uri="{FF2B5EF4-FFF2-40B4-BE49-F238E27FC236}">
              <a16:creationId xmlns:a16="http://schemas.microsoft.com/office/drawing/2014/main" id="{00000000-0008-0000-0400-0000C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0" name="TextBox 2759">
          <a:extLst>
            <a:ext uri="{FF2B5EF4-FFF2-40B4-BE49-F238E27FC236}">
              <a16:creationId xmlns:a16="http://schemas.microsoft.com/office/drawing/2014/main" id="{00000000-0008-0000-0400-0000C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1" name="TextBox 2760">
          <a:extLst>
            <a:ext uri="{FF2B5EF4-FFF2-40B4-BE49-F238E27FC236}">
              <a16:creationId xmlns:a16="http://schemas.microsoft.com/office/drawing/2014/main" id="{00000000-0008-0000-0400-0000C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2" name="TextBox 2761">
          <a:extLst>
            <a:ext uri="{FF2B5EF4-FFF2-40B4-BE49-F238E27FC236}">
              <a16:creationId xmlns:a16="http://schemas.microsoft.com/office/drawing/2014/main" id="{00000000-0008-0000-0400-0000C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3" name="TextBox 2762">
          <a:extLst>
            <a:ext uri="{FF2B5EF4-FFF2-40B4-BE49-F238E27FC236}">
              <a16:creationId xmlns:a16="http://schemas.microsoft.com/office/drawing/2014/main" id="{00000000-0008-0000-0400-0000C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4" name="TextBox 2763">
          <a:extLst>
            <a:ext uri="{FF2B5EF4-FFF2-40B4-BE49-F238E27FC236}">
              <a16:creationId xmlns:a16="http://schemas.microsoft.com/office/drawing/2014/main" id="{00000000-0008-0000-0400-0000C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5" name="TextBox 2764">
          <a:extLst>
            <a:ext uri="{FF2B5EF4-FFF2-40B4-BE49-F238E27FC236}">
              <a16:creationId xmlns:a16="http://schemas.microsoft.com/office/drawing/2014/main" id="{00000000-0008-0000-0400-0000C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6" name="TextBox 2765">
          <a:extLst>
            <a:ext uri="{FF2B5EF4-FFF2-40B4-BE49-F238E27FC236}">
              <a16:creationId xmlns:a16="http://schemas.microsoft.com/office/drawing/2014/main" id="{00000000-0008-0000-0400-0000C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7" name="TextBox 2766">
          <a:extLst>
            <a:ext uri="{FF2B5EF4-FFF2-40B4-BE49-F238E27FC236}">
              <a16:creationId xmlns:a16="http://schemas.microsoft.com/office/drawing/2014/main" id="{00000000-0008-0000-0400-0000C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8" name="TextBox 2767">
          <a:extLst>
            <a:ext uri="{FF2B5EF4-FFF2-40B4-BE49-F238E27FC236}">
              <a16:creationId xmlns:a16="http://schemas.microsoft.com/office/drawing/2014/main" id="{00000000-0008-0000-0400-0000D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69" name="TextBox 2768">
          <a:extLst>
            <a:ext uri="{FF2B5EF4-FFF2-40B4-BE49-F238E27FC236}">
              <a16:creationId xmlns:a16="http://schemas.microsoft.com/office/drawing/2014/main" id="{00000000-0008-0000-0400-0000D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0" name="TextBox 2769">
          <a:extLst>
            <a:ext uri="{FF2B5EF4-FFF2-40B4-BE49-F238E27FC236}">
              <a16:creationId xmlns:a16="http://schemas.microsoft.com/office/drawing/2014/main" id="{00000000-0008-0000-0400-0000D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1" name="TextBox 2770">
          <a:extLst>
            <a:ext uri="{FF2B5EF4-FFF2-40B4-BE49-F238E27FC236}">
              <a16:creationId xmlns:a16="http://schemas.microsoft.com/office/drawing/2014/main" id="{00000000-0008-0000-0400-0000D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2" name="TextBox 2771">
          <a:extLst>
            <a:ext uri="{FF2B5EF4-FFF2-40B4-BE49-F238E27FC236}">
              <a16:creationId xmlns:a16="http://schemas.microsoft.com/office/drawing/2014/main" id="{00000000-0008-0000-0400-0000D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3" name="TextBox 2772">
          <a:extLst>
            <a:ext uri="{FF2B5EF4-FFF2-40B4-BE49-F238E27FC236}">
              <a16:creationId xmlns:a16="http://schemas.microsoft.com/office/drawing/2014/main" id="{00000000-0008-0000-0400-0000D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4" name="TextBox 2773">
          <a:extLst>
            <a:ext uri="{FF2B5EF4-FFF2-40B4-BE49-F238E27FC236}">
              <a16:creationId xmlns:a16="http://schemas.microsoft.com/office/drawing/2014/main" id="{00000000-0008-0000-0400-0000D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5" name="TextBox 2774">
          <a:extLst>
            <a:ext uri="{FF2B5EF4-FFF2-40B4-BE49-F238E27FC236}">
              <a16:creationId xmlns:a16="http://schemas.microsoft.com/office/drawing/2014/main" id="{00000000-0008-0000-0400-0000D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6" name="TextBox 2775">
          <a:extLst>
            <a:ext uri="{FF2B5EF4-FFF2-40B4-BE49-F238E27FC236}">
              <a16:creationId xmlns:a16="http://schemas.microsoft.com/office/drawing/2014/main" id="{00000000-0008-0000-0400-0000D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7" name="TextBox 2776">
          <a:extLst>
            <a:ext uri="{FF2B5EF4-FFF2-40B4-BE49-F238E27FC236}">
              <a16:creationId xmlns:a16="http://schemas.microsoft.com/office/drawing/2014/main" id="{00000000-0008-0000-0400-0000D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8" name="TextBox 2777">
          <a:extLst>
            <a:ext uri="{FF2B5EF4-FFF2-40B4-BE49-F238E27FC236}">
              <a16:creationId xmlns:a16="http://schemas.microsoft.com/office/drawing/2014/main" id="{00000000-0008-0000-0400-0000D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79" name="TextBox 2778">
          <a:extLst>
            <a:ext uri="{FF2B5EF4-FFF2-40B4-BE49-F238E27FC236}">
              <a16:creationId xmlns:a16="http://schemas.microsoft.com/office/drawing/2014/main" id="{00000000-0008-0000-0400-0000D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0" name="TextBox 2779">
          <a:extLst>
            <a:ext uri="{FF2B5EF4-FFF2-40B4-BE49-F238E27FC236}">
              <a16:creationId xmlns:a16="http://schemas.microsoft.com/office/drawing/2014/main" id="{00000000-0008-0000-0400-0000D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1" name="TextBox 2780">
          <a:extLst>
            <a:ext uri="{FF2B5EF4-FFF2-40B4-BE49-F238E27FC236}">
              <a16:creationId xmlns:a16="http://schemas.microsoft.com/office/drawing/2014/main" id="{00000000-0008-0000-0400-0000D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2" name="TextBox 2781">
          <a:extLst>
            <a:ext uri="{FF2B5EF4-FFF2-40B4-BE49-F238E27FC236}">
              <a16:creationId xmlns:a16="http://schemas.microsoft.com/office/drawing/2014/main" id="{00000000-0008-0000-0400-0000D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3" name="TextBox 2782">
          <a:extLst>
            <a:ext uri="{FF2B5EF4-FFF2-40B4-BE49-F238E27FC236}">
              <a16:creationId xmlns:a16="http://schemas.microsoft.com/office/drawing/2014/main" id="{00000000-0008-0000-0400-0000D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4" name="TextBox 2783">
          <a:extLst>
            <a:ext uri="{FF2B5EF4-FFF2-40B4-BE49-F238E27FC236}">
              <a16:creationId xmlns:a16="http://schemas.microsoft.com/office/drawing/2014/main" id="{00000000-0008-0000-0400-0000E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5" name="TextBox 2784">
          <a:extLst>
            <a:ext uri="{FF2B5EF4-FFF2-40B4-BE49-F238E27FC236}">
              <a16:creationId xmlns:a16="http://schemas.microsoft.com/office/drawing/2014/main" id="{00000000-0008-0000-0400-0000E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6" name="TextBox 2785">
          <a:extLst>
            <a:ext uri="{FF2B5EF4-FFF2-40B4-BE49-F238E27FC236}">
              <a16:creationId xmlns:a16="http://schemas.microsoft.com/office/drawing/2014/main" id="{00000000-0008-0000-0400-0000E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7" name="TextBox 2786">
          <a:extLst>
            <a:ext uri="{FF2B5EF4-FFF2-40B4-BE49-F238E27FC236}">
              <a16:creationId xmlns:a16="http://schemas.microsoft.com/office/drawing/2014/main" id="{00000000-0008-0000-0400-0000E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8" name="TextBox 2787">
          <a:extLst>
            <a:ext uri="{FF2B5EF4-FFF2-40B4-BE49-F238E27FC236}">
              <a16:creationId xmlns:a16="http://schemas.microsoft.com/office/drawing/2014/main" id="{00000000-0008-0000-0400-0000E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89" name="TextBox 2788">
          <a:extLst>
            <a:ext uri="{FF2B5EF4-FFF2-40B4-BE49-F238E27FC236}">
              <a16:creationId xmlns:a16="http://schemas.microsoft.com/office/drawing/2014/main" id="{00000000-0008-0000-0400-0000E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0" name="TextBox 2789">
          <a:extLst>
            <a:ext uri="{FF2B5EF4-FFF2-40B4-BE49-F238E27FC236}">
              <a16:creationId xmlns:a16="http://schemas.microsoft.com/office/drawing/2014/main" id="{00000000-0008-0000-0400-0000E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1" name="TextBox 2790">
          <a:extLst>
            <a:ext uri="{FF2B5EF4-FFF2-40B4-BE49-F238E27FC236}">
              <a16:creationId xmlns:a16="http://schemas.microsoft.com/office/drawing/2014/main" id="{00000000-0008-0000-0400-0000E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2" name="TextBox 2791">
          <a:extLst>
            <a:ext uri="{FF2B5EF4-FFF2-40B4-BE49-F238E27FC236}">
              <a16:creationId xmlns:a16="http://schemas.microsoft.com/office/drawing/2014/main" id="{00000000-0008-0000-0400-0000E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3" name="TextBox 2792">
          <a:extLst>
            <a:ext uri="{FF2B5EF4-FFF2-40B4-BE49-F238E27FC236}">
              <a16:creationId xmlns:a16="http://schemas.microsoft.com/office/drawing/2014/main" id="{00000000-0008-0000-0400-0000E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4" name="TextBox 2793">
          <a:extLst>
            <a:ext uri="{FF2B5EF4-FFF2-40B4-BE49-F238E27FC236}">
              <a16:creationId xmlns:a16="http://schemas.microsoft.com/office/drawing/2014/main" id="{00000000-0008-0000-0400-0000E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5" name="TextBox 2794">
          <a:extLst>
            <a:ext uri="{FF2B5EF4-FFF2-40B4-BE49-F238E27FC236}">
              <a16:creationId xmlns:a16="http://schemas.microsoft.com/office/drawing/2014/main" id="{00000000-0008-0000-0400-0000E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6" name="TextBox 2795">
          <a:extLst>
            <a:ext uri="{FF2B5EF4-FFF2-40B4-BE49-F238E27FC236}">
              <a16:creationId xmlns:a16="http://schemas.microsoft.com/office/drawing/2014/main" id="{00000000-0008-0000-0400-0000E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7" name="TextBox 2796">
          <a:extLst>
            <a:ext uri="{FF2B5EF4-FFF2-40B4-BE49-F238E27FC236}">
              <a16:creationId xmlns:a16="http://schemas.microsoft.com/office/drawing/2014/main" id="{00000000-0008-0000-0400-0000E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8" name="TextBox 2797">
          <a:extLst>
            <a:ext uri="{FF2B5EF4-FFF2-40B4-BE49-F238E27FC236}">
              <a16:creationId xmlns:a16="http://schemas.microsoft.com/office/drawing/2014/main" id="{00000000-0008-0000-0400-0000E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799" name="TextBox 2798">
          <a:extLst>
            <a:ext uri="{FF2B5EF4-FFF2-40B4-BE49-F238E27FC236}">
              <a16:creationId xmlns:a16="http://schemas.microsoft.com/office/drawing/2014/main" id="{00000000-0008-0000-0400-0000E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0" name="TextBox 2799">
          <a:extLst>
            <a:ext uri="{FF2B5EF4-FFF2-40B4-BE49-F238E27FC236}">
              <a16:creationId xmlns:a16="http://schemas.microsoft.com/office/drawing/2014/main" id="{00000000-0008-0000-0400-0000F0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1" name="TextBox 2800">
          <a:extLst>
            <a:ext uri="{FF2B5EF4-FFF2-40B4-BE49-F238E27FC236}">
              <a16:creationId xmlns:a16="http://schemas.microsoft.com/office/drawing/2014/main" id="{00000000-0008-0000-0400-0000F1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2" name="TextBox 2801">
          <a:extLst>
            <a:ext uri="{FF2B5EF4-FFF2-40B4-BE49-F238E27FC236}">
              <a16:creationId xmlns:a16="http://schemas.microsoft.com/office/drawing/2014/main" id="{00000000-0008-0000-0400-0000F2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3" name="TextBox 2802">
          <a:extLst>
            <a:ext uri="{FF2B5EF4-FFF2-40B4-BE49-F238E27FC236}">
              <a16:creationId xmlns:a16="http://schemas.microsoft.com/office/drawing/2014/main" id="{00000000-0008-0000-0400-0000F3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4" name="TextBox 2803">
          <a:extLst>
            <a:ext uri="{FF2B5EF4-FFF2-40B4-BE49-F238E27FC236}">
              <a16:creationId xmlns:a16="http://schemas.microsoft.com/office/drawing/2014/main" id="{00000000-0008-0000-0400-0000F4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5" name="TextBox 2804">
          <a:extLst>
            <a:ext uri="{FF2B5EF4-FFF2-40B4-BE49-F238E27FC236}">
              <a16:creationId xmlns:a16="http://schemas.microsoft.com/office/drawing/2014/main" id="{00000000-0008-0000-0400-0000F5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6" name="TextBox 2805">
          <a:extLst>
            <a:ext uri="{FF2B5EF4-FFF2-40B4-BE49-F238E27FC236}">
              <a16:creationId xmlns:a16="http://schemas.microsoft.com/office/drawing/2014/main" id="{00000000-0008-0000-0400-0000F6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7" name="TextBox 2806">
          <a:extLst>
            <a:ext uri="{FF2B5EF4-FFF2-40B4-BE49-F238E27FC236}">
              <a16:creationId xmlns:a16="http://schemas.microsoft.com/office/drawing/2014/main" id="{00000000-0008-0000-0400-0000F7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8" name="TextBox 2807">
          <a:extLst>
            <a:ext uri="{FF2B5EF4-FFF2-40B4-BE49-F238E27FC236}">
              <a16:creationId xmlns:a16="http://schemas.microsoft.com/office/drawing/2014/main" id="{00000000-0008-0000-0400-0000F8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09" name="TextBox 2808">
          <a:extLst>
            <a:ext uri="{FF2B5EF4-FFF2-40B4-BE49-F238E27FC236}">
              <a16:creationId xmlns:a16="http://schemas.microsoft.com/office/drawing/2014/main" id="{00000000-0008-0000-0400-0000F9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0" name="TextBox 2809">
          <a:extLst>
            <a:ext uri="{FF2B5EF4-FFF2-40B4-BE49-F238E27FC236}">
              <a16:creationId xmlns:a16="http://schemas.microsoft.com/office/drawing/2014/main" id="{00000000-0008-0000-0400-0000FA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1" name="TextBox 2810">
          <a:extLst>
            <a:ext uri="{FF2B5EF4-FFF2-40B4-BE49-F238E27FC236}">
              <a16:creationId xmlns:a16="http://schemas.microsoft.com/office/drawing/2014/main" id="{00000000-0008-0000-0400-0000FB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2" name="TextBox 2811">
          <a:extLst>
            <a:ext uri="{FF2B5EF4-FFF2-40B4-BE49-F238E27FC236}">
              <a16:creationId xmlns:a16="http://schemas.microsoft.com/office/drawing/2014/main" id="{00000000-0008-0000-0400-0000FC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3" name="TextBox 2812">
          <a:extLst>
            <a:ext uri="{FF2B5EF4-FFF2-40B4-BE49-F238E27FC236}">
              <a16:creationId xmlns:a16="http://schemas.microsoft.com/office/drawing/2014/main" id="{00000000-0008-0000-0400-0000FD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4" name="TextBox 2813">
          <a:extLst>
            <a:ext uri="{FF2B5EF4-FFF2-40B4-BE49-F238E27FC236}">
              <a16:creationId xmlns:a16="http://schemas.microsoft.com/office/drawing/2014/main" id="{00000000-0008-0000-0400-0000FE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5" name="TextBox 2814">
          <a:extLst>
            <a:ext uri="{FF2B5EF4-FFF2-40B4-BE49-F238E27FC236}">
              <a16:creationId xmlns:a16="http://schemas.microsoft.com/office/drawing/2014/main" id="{00000000-0008-0000-0400-0000FF0A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6" name="TextBox 2815">
          <a:extLst>
            <a:ext uri="{FF2B5EF4-FFF2-40B4-BE49-F238E27FC236}">
              <a16:creationId xmlns:a16="http://schemas.microsoft.com/office/drawing/2014/main" id="{00000000-0008-0000-0400-00000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7" name="TextBox 2816">
          <a:extLst>
            <a:ext uri="{FF2B5EF4-FFF2-40B4-BE49-F238E27FC236}">
              <a16:creationId xmlns:a16="http://schemas.microsoft.com/office/drawing/2014/main" id="{00000000-0008-0000-0400-00000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8" name="TextBox 2817">
          <a:extLst>
            <a:ext uri="{FF2B5EF4-FFF2-40B4-BE49-F238E27FC236}">
              <a16:creationId xmlns:a16="http://schemas.microsoft.com/office/drawing/2014/main" id="{00000000-0008-0000-0400-00000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19" name="TextBox 2818">
          <a:extLst>
            <a:ext uri="{FF2B5EF4-FFF2-40B4-BE49-F238E27FC236}">
              <a16:creationId xmlns:a16="http://schemas.microsoft.com/office/drawing/2014/main" id="{00000000-0008-0000-0400-00000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0" name="TextBox 2819">
          <a:extLst>
            <a:ext uri="{FF2B5EF4-FFF2-40B4-BE49-F238E27FC236}">
              <a16:creationId xmlns:a16="http://schemas.microsoft.com/office/drawing/2014/main" id="{00000000-0008-0000-0400-00000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1" name="TextBox 2820">
          <a:extLst>
            <a:ext uri="{FF2B5EF4-FFF2-40B4-BE49-F238E27FC236}">
              <a16:creationId xmlns:a16="http://schemas.microsoft.com/office/drawing/2014/main" id="{00000000-0008-0000-0400-00000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2" name="TextBox 2821">
          <a:extLst>
            <a:ext uri="{FF2B5EF4-FFF2-40B4-BE49-F238E27FC236}">
              <a16:creationId xmlns:a16="http://schemas.microsoft.com/office/drawing/2014/main" id="{00000000-0008-0000-0400-00000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3" name="TextBox 2822">
          <a:extLst>
            <a:ext uri="{FF2B5EF4-FFF2-40B4-BE49-F238E27FC236}">
              <a16:creationId xmlns:a16="http://schemas.microsoft.com/office/drawing/2014/main" id="{00000000-0008-0000-0400-00000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4" name="TextBox 2823">
          <a:extLst>
            <a:ext uri="{FF2B5EF4-FFF2-40B4-BE49-F238E27FC236}">
              <a16:creationId xmlns:a16="http://schemas.microsoft.com/office/drawing/2014/main" id="{00000000-0008-0000-0400-00000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5" name="TextBox 2824">
          <a:extLst>
            <a:ext uri="{FF2B5EF4-FFF2-40B4-BE49-F238E27FC236}">
              <a16:creationId xmlns:a16="http://schemas.microsoft.com/office/drawing/2014/main" id="{00000000-0008-0000-0400-00000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6" name="TextBox 2825">
          <a:extLst>
            <a:ext uri="{FF2B5EF4-FFF2-40B4-BE49-F238E27FC236}">
              <a16:creationId xmlns:a16="http://schemas.microsoft.com/office/drawing/2014/main" id="{00000000-0008-0000-0400-00000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7" name="TextBox 2826">
          <a:extLst>
            <a:ext uri="{FF2B5EF4-FFF2-40B4-BE49-F238E27FC236}">
              <a16:creationId xmlns:a16="http://schemas.microsoft.com/office/drawing/2014/main" id="{00000000-0008-0000-0400-00000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8" name="TextBox 2827">
          <a:extLst>
            <a:ext uri="{FF2B5EF4-FFF2-40B4-BE49-F238E27FC236}">
              <a16:creationId xmlns:a16="http://schemas.microsoft.com/office/drawing/2014/main" id="{00000000-0008-0000-0400-00000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29" name="TextBox 2828">
          <a:extLst>
            <a:ext uri="{FF2B5EF4-FFF2-40B4-BE49-F238E27FC236}">
              <a16:creationId xmlns:a16="http://schemas.microsoft.com/office/drawing/2014/main" id="{00000000-0008-0000-0400-00000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0" name="TextBox 2829">
          <a:extLst>
            <a:ext uri="{FF2B5EF4-FFF2-40B4-BE49-F238E27FC236}">
              <a16:creationId xmlns:a16="http://schemas.microsoft.com/office/drawing/2014/main" id="{00000000-0008-0000-0400-00000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1" name="TextBox 2830">
          <a:extLst>
            <a:ext uri="{FF2B5EF4-FFF2-40B4-BE49-F238E27FC236}">
              <a16:creationId xmlns:a16="http://schemas.microsoft.com/office/drawing/2014/main" id="{00000000-0008-0000-0400-00000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2" name="TextBox 2831">
          <a:extLst>
            <a:ext uri="{FF2B5EF4-FFF2-40B4-BE49-F238E27FC236}">
              <a16:creationId xmlns:a16="http://schemas.microsoft.com/office/drawing/2014/main" id="{00000000-0008-0000-0400-00001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3" name="TextBox 2832">
          <a:extLst>
            <a:ext uri="{FF2B5EF4-FFF2-40B4-BE49-F238E27FC236}">
              <a16:creationId xmlns:a16="http://schemas.microsoft.com/office/drawing/2014/main" id="{00000000-0008-0000-0400-00001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4" name="TextBox 2833">
          <a:extLst>
            <a:ext uri="{FF2B5EF4-FFF2-40B4-BE49-F238E27FC236}">
              <a16:creationId xmlns:a16="http://schemas.microsoft.com/office/drawing/2014/main" id="{00000000-0008-0000-0400-00001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5" name="TextBox 2834">
          <a:extLst>
            <a:ext uri="{FF2B5EF4-FFF2-40B4-BE49-F238E27FC236}">
              <a16:creationId xmlns:a16="http://schemas.microsoft.com/office/drawing/2014/main" id="{00000000-0008-0000-0400-00001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6" name="TextBox 2835">
          <a:extLst>
            <a:ext uri="{FF2B5EF4-FFF2-40B4-BE49-F238E27FC236}">
              <a16:creationId xmlns:a16="http://schemas.microsoft.com/office/drawing/2014/main" id="{00000000-0008-0000-0400-00001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7" name="TextBox 2836">
          <a:extLst>
            <a:ext uri="{FF2B5EF4-FFF2-40B4-BE49-F238E27FC236}">
              <a16:creationId xmlns:a16="http://schemas.microsoft.com/office/drawing/2014/main" id="{00000000-0008-0000-0400-00001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8" name="TextBox 2837">
          <a:extLst>
            <a:ext uri="{FF2B5EF4-FFF2-40B4-BE49-F238E27FC236}">
              <a16:creationId xmlns:a16="http://schemas.microsoft.com/office/drawing/2014/main" id="{00000000-0008-0000-0400-00001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39" name="TextBox 2838">
          <a:extLst>
            <a:ext uri="{FF2B5EF4-FFF2-40B4-BE49-F238E27FC236}">
              <a16:creationId xmlns:a16="http://schemas.microsoft.com/office/drawing/2014/main" id="{00000000-0008-0000-0400-00001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0" name="TextBox 2839">
          <a:extLst>
            <a:ext uri="{FF2B5EF4-FFF2-40B4-BE49-F238E27FC236}">
              <a16:creationId xmlns:a16="http://schemas.microsoft.com/office/drawing/2014/main" id="{00000000-0008-0000-0400-00001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1" name="TextBox 2840">
          <a:extLst>
            <a:ext uri="{FF2B5EF4-FFF2-40B4-BE49-F238E27FC236}">
              <a16:creationId xmlns:a16="http://schemas.microsoft.com/office/drawing/2014/main" id="{00000000-0008-0000-0400-00001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2" name="TextBox 2841">
          <a:extLst>
            <a:ext uri="{FF2B5EF4-FFF2-40B4-BE49-F238E27FC236}">
              <a16:creationId xmlns:a16="http://schemas.microsoft.com/office/drawing/2014/main" id="{00000000-0008-0000-0400-00001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3" name="TextBox 2842">
          <a:extLst>
            <a:ext uri="{FF2B5EF4-FFF2-40B4-BE49-F238E27FC236}">
              <a16:creationId xmlns:a16="http://schemas.microsoft.com/office/drawing/2014/main" id="{00000000-0008-0000-0400-00001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4" name="TextBox 2843">
          <a:extLst>
            <a:ext uri="{FF2B5EF4-FFF2-40B4-BE49-F238E27FC236}">
              <a16:creationId xmlns:a16="http://schemas.microsoft.com/office/drawing/2014/main" id="{00000000-0008-0000-0400-00001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5" name="TextBox 2844">
          <a:extLst>
            <a:ext uri="{FF2B5EF4-FFF2-40B4-BE49-F238E27FC236}">
              <a16:creationId xmlns:a16="http://schemas.microsoft.com/office/drawing/2014/main" id="{00000000-0008-0000-0400-00001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6" name="TextBox 2845">
          <a:extLst>
            <a:ext uri="{FF2B5EF4-FFF2-40B4-BE49-F238E27FC236}">
              <a16:creationId xmlns:a16="http://schemas.microsoft.com/office/drawing/2014/main" id="{00000000-0008-0000-0400-00001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7" name="TextBox 2846">
          <a:extLst>
            <a:ext uri="{FF2B5EF4-FFF2-40B4-BE49-F238E27FC236}">
              <a16:creationId xmlns:a16="http://schemas.microsoft.com/office/drawing/2014/main" id="{00000000-0008-0000-0400-00001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8" name="TextBox 2847">
          <a:extLst>
            <a:ext uri="{FF2B5EF4-FFF2-40B4-BE49-F238E27FC236}">
              <a16:creationId xmlns:a16="http://schemas.microsoft.com/office/drawing/2014/main" id="{00000000-0008-0000-0400-00002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49" name="TextBox 2848">
          <a:extLst>
            <a:ext uri="{FF2B5EF4-FFF2-40B4-BE49-F238E27FC236}">
              <a16:creationId xmlns:a16="http://schemas.microsoft.com/office/drawing/2014/main" id="{00000000-0008-0000-0400-00002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0" name="TextBox 2849">
          <a:extLst>
            <a:ext uri="{FF2B5EF4-FFF2-40B4-BE49-F238E27FC236}">
              <a16:creationId xmlns:a16="http://schemas.microsoft.com/office/drawing/2014/main" id="{00000000-0008-0000-0400-00002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1" name="TextBox 2850">
          <a:extLst>
            <a:ext uri="{FF2B5EF4-FFF2-40B4-BE49-F238E27FC236}">
              <a16:creationId xmlns:a16="http://schemas.microsoft.com/office/drawing/2014/main" id="{00000000-0008-0000-0400-00002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2" name="TextBox 2851">
          <a:extLst>
            <a:ext uri="{FF2B5EF4-FFF2-40B4-BE49-F238E27FC236}">
              <a16:creationId xmlns:a16="http://schemas.microsoft.com/office/drawing/2014/main" id="{00000000-0008-0000-0400-00002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3" name="TextBox 2852">
          <a:extLst>
            <a:ext uri="{FF2B5EF4-FFF2-40B4-BE49-F238E27FC236}">
              <a16:creationId xmlns:a16="http://schemas.microsoft.com/office/drawing/2014/main" id="{00000000-0008-0000-0400-00002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4" name="TextBox 2853">
          <a:extLst>
            <a:ext uri="{FF2B5EF4-FFF2-40B4-BE49-F238E27FC236}">
              <a16:creationId xmlns:a16="http://schemas.microsoft.com/office/drawing/2014/main" id="{00000000-0008-0000-0400-00002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5" name="TextBox 2854">
          <a:extLst>
            <a:ext uri="{FF2B5EF4-FFF2-40B4-BE49-F238E27FC236}">
              <a16:creationId xmlns:a16="http://schemas.microsoft.com/office/drawing/2014/main" id="{00000000-0008-0000-0400-00002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6" name="TextBox 2855">
          <a:extLst>
            <a:ext uri="{FF2B5EF4-FFF2-40B4-BE49-F238E27FC236}">
              <a16:creationId xmlns:a16="http://schemas.microsoft.com/office/drawing/2014/main" id="{00000000-0008-0000-0400-00002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7" name="TextBox 2856">
          <a:extLst>
            <a:ext uri="{FF2B5EF4-FFF2-40B4-BE49-F238E27FC236}">
              <a16:creationId xmlns:a16="http://schemas.microsoft.com/office/drawing/2014/main" id="{00000000-0008-0000-0400-00002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8" name="TextBox 2857">
          <a:extLst>
            <a:ext uri="{FF2B5EF4-FFF2-40B4-BE49-F238E27FC236}">
              <a16:creationId xmlns:a16="http://schemas.microsoft.com/office/drawing/2014/main" id="{00000000-0008-0000-0400-00002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59" name="TextBox 2858">
          <a:extLst>
            <a:ext uri="{FF2B5EF4-FFF2-40B4-BE49-F238E27FC236}">
              <a16:creationId xmlns:a16="http://schemas.microsoft.com/office/drawing/2014/main" id="{00000000-0008-0000-0400-00002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0" name="TextBox 2859">
          <a:extLst>
            <a:ext uri="{FF2B5EF4-FFF2-40B4-BE49-F238E27FC236}">
              <a16:creationId xmlns:a16="http://schemas.microsoft.com/office/drawing/2014/main" id="{00000000-0008-0000-0400-00002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1" name="TextBox 2860">
          <a:extLst>
            <a:ext uri="{FF2B5EF4-FFF2-40B4-BE49-F238E27FC236}">
              <a16:creationId xmlns:a16="http://schemas.microsoft.com/office/drawing/2014/main" id="{00000000-0008-0000-0400-00002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2" name="TextBox 2861">
          <a:extLst>
            <a:ext uri="{FF2B5EF4-FFF2-40B4-BE49-F238E27FC236}">
              <a16:creationId xmlns:a16="http://schemas.microsoft.com/office/drawing/2014/main" id="{00000000-0008-0000-0400-00002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3" name="TextBox 2862">
          <a:extLst>
            <a:ext uri="{FF2B5EF4-FFF2-40B4-BE49-F238E27FC236}">
              <a16:creationId xmlns:a16="http://schemas.microsoft.com/office/drawing/2014/main" id="{00000000-0008-0000-0400-00002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4" name="TextBox 2863">
          <a:extLst>
            <a:ext uri="{FF2B5EF4-FFF2-40B4-BE49-F238E27FC236}">
              <a16:creationId xmlns:a16="http://schemas.microsoft.com/office/drawing/2014/main" id="{00000000-0008-0000-0400-00003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5" name="TextBox 2864">
          <a:extLst>
            <a:ext uri="{FF2B5EF4-FFF2-40B4-BE49-F238E27FC236}">
              <a16:creationId xmlns:a16="http://schemas.microsoft.com/office/drawing/2014/main" id="{00000000-0008-0000-0400-00003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6" name="TextBox 2865">
          <a:extLst>
            <a:ext uri="{FF2B5EF4-FFF2-40B4-BE49-F238E27FC236}">
              <a16:creationId xmlns:a16="http://schemas.microsoft.com/office/drawing/2014/main" id="{00000000-0008-0000-0400-00003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7" name="TextBox 2866">
          <a:extLst>
            <a:ext uri="{FF2B5EF4-FFF2-40B4-BE49-F238E27FC236}">
              <a16:creationId xmlns:a16="http://schemas.microsoft.com/office/drawing/2014/main" id="{00000000-0008-0000-0400-00003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8" name="TextBox 2867">
          <a:extLst>
            <a:ext uri="{FF2B5EF4-FFF2-40B4-BE49-F238E27FC236}">
              <a16:creationId xmlns:a16="http://schemas.microsoft.com/office/drawing/2014/main" id="{00000000-0008-0000-0400-00003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69" name="TextBox 2868">
          <a:extLst>
            <a:ext uri="{FF2B5EF4-FFF2-40B4-BE49-F238E27FC236}">
              <a16:creationId xmlns:a16="http://schemas.microsoft.com/office/drawing/2014/main" id="{00000000-0008-0000-0400-00003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0" name="TextBox 2869">
          <a:extLst>
            <a:ext uri="{FF2B5EF4-FFF2-40B4-BE49-F238E27FC236}">
              <a16:creationId xmlns:a16="http://schemas.microsoft.com/office/drawing/2014/main" id="{00000000-0008-0000-0400-00003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1" name="TextBox 2870">
          <a:extLst>
            <a:ext uri="{FF2B5EF4-FFF2-40B4-BE49-F238E27FC236}">
              <a16:creationId xmlns:a16="http://schemas.microsoft.com/office/drawing/2014/main" id="{00000000-0008-0000-0400-00003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2" name="TextBox 2871">
          <a:extLst>
            <a:ext uri="{FF2B5EF4-FFF2-40B4-BE49-F238E27FC236}">
              <a16:creationId xmlns:a16="http://schemas.microsoft.com/office/drawing/2014/main" id="{00000000-0008-0000-0400-00003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3" name="TextBox 2872">
          <a:extLst>
            <a:ext uri="{FF2B5EF4-FFF2-40B4-BE49-F238E27FC236}">
              <a16:creationId xmlns:a16="http://schemas.microsoft.com/office/drawing/2014/main" id="{00000000-0008-0000-0400-00003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4" name="TextBox 2873">
          <a:extLst>
            <a:ext uri="{FF2B5EF4-FFF2-40B4-BE49-F238E27FC236}">
              <a16:creationId xmlns:a16="http://schemas.microsoft.com/office/drawing/2014/main" id="{00000000-0008-0000-0400-00003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5" name="TextBox 2874">
          <a:extLst>
            <a:ext uri="{FF2B5EF4-FFF2-40B4-BE49-F238E27FC236}">
              <a16:creationId xmlns:a16="http://schemas.microsoft.com/office/drawing/2014/main" id="{00000000-0008-0000-0400-00003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6" name="TextBox 2875">
          <a:extLst>
            <a:ext uri="{FF2B5EF4-FFF2-40B4-BE49-F238E27FC236}">
              <a16:creationId xmlns:a16="http://schemas.microsoft.com/office/drawing/2014/main" id="{00000000-0008-0000-0400-00003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7" name="TextBox 2876">
          <a:extLst>
            <a:ext uri="{FF2B5EF4-FFF2-40B4-BE49-F238E27FC236}">
              <a16:creationId xmlns:a16="http://schemas.microsoft.com/office/drawing/2014/main" id="{00000000-0008-0000-0400-00003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8" name="TextBox 2877">
          <a:extLst>
            <a:ext uri="{FF2B5EF4-FFF2-40B4-BE49-F238E27FC236}">
              <a16:creationId xmlns:a16="http://schemas.microsoft.com/office/drawing/2014/main" id="{00000000-0008-0000-0400-00003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79" name="TextBox 2878">
          <a:extLst>
            <a:ext uri="{FF2B5EF4-FFF2-40B4-BE49-F238E27FC236}">
              <a16:creationId xmlns:a16="http://schemas.microsoft.com/office/drawing/2014/main" id="{00000000-0008-0000-0400-00003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0" name="TextBox 2879">
          <a:extLst>
            <a:ext uri="{FF2B5EF4-FFF2-40B4-BE49-F238E27FC236}">
              <a16:creationId xmlns:a16="http://schemas.microsoft.com/office/drawing/2014/main" id="{00000000-0008-0000-0400-00004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1" name="TextBox 2880">
          <a:extLst>
            <a:ext uri="{FF2B5EF4-FFF2-40B4-BE49-F238E27FC236}">
              <a16:creationId xmlns:a16="http://schemas.microsoft.com/office/drawing/2014/main" id="{00000000-0008-0000-0400-00004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2" name="TextBox 2881">
          <a:extLst>
            <a:ext uri="{FF2B5EF4-FFF2-40B4-BE49-F238E27FC236}">
              <a16:creationId xmlns:a16="http://schemas.microsoft.com/office/drawing/2014/main" id="{00000000-0008-0000-0400-00004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3" name="TextBox 2882">
          <a:extLst>
            <a:ext uri="{FF2B5EF4-FFF2-40B4-BE49-F238E27FC236}">
              <a16:creationId xmlns:a16="http://schemas.microsoft.com/office/drawing/2014/main" id="{00000000-0008-0000-0400-00004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4" name="TextBox 2883">
          <a:extLst>
            <a:ext uri="{FF2B5EF4-FFF2-40B4-BE49-F238E27FC236}">
              <a16:creationId xmlns:a16="http://schemas.microsoft.com/office/drawing/2014/main" id="{00000000-0008-0000-0400-00004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5" name="TextBox 2884">
          <a:extLst>
            <a:ext uri="{FF2B5EF4-FFF2-40B4-BE49-F238E27FC236}">
              <a16:creationId xmlns:a16="http://schemas.microsoft.com/office/drawing/2014/main" id="{00000000-0008-0000-0400-00004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6" name="TextBox 2885">
          <a:extLst>
            <a:ext uri="{FF2B5EF4-FFF2-40B4-BE49-F238E27FC236}">
              <a16:creationId xmlns:a16="http://schemas.microsoft.com/office/drawing/2014/main" id="{00000000-0008-0000-0400-00004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7" name="TextBox 2886">
          <a:extLst>
            <a:ext uri="{FF2B5EF4-FFF2-40B4-BE49-F238E27FC236}">
              <a16:creationId xmlns:a16="http://schemas.microsoft.com/office/drawing/2014/main" id="{00000000-0008-0000-0400-00004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8" name="TextBox 2887">
          <a:extLst>
            <a:ext uri="{FF2B5EF4-FFF2-40B4-BE49-F238E27FC236}">
              <a16:creationId xmlns:a16="http://schemas.microsoft.com/office/drawing/2014/main" id="{00000000-0008-0000-0400-00004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89" name="TextBox 2888">
          <a:extLst>
            <a:ext uri="{FF2B5EF4-FFF2-40B4-BE49-F238E27FC236}">
              <a16:creationId xmlns:a16="http://schemas.microsoft.com/office/drawing/2014/main" id="{00000000-0008-0000-0400-00004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0" name="TextBox 2889">
          <a:extLst>
            <a:ext uri="{FF2B5EF4-FFF2-40B4-BE49-F238E27FC236}">
              <a16:creationId xmlns:a16="http://schemas.microsoft.com/office/drawing/2014/main" id="{00000000-0008-0000-0400-00004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1" name="TextBox 2890">
          <a:extLst>
            <a:ext uri="{FF2B5EF4-FFF2-40B4-BE49-F238E27FC236}">
              <a16:creationId xmlns:a16="http://schemas.microsoft.com/office/drawing/2014/main" id="{00000000-0008-0000-0400-00004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2" name="TextBox 2891">
          <a:extLst>
            <a:ext uri="{FF2B5EF4-FFF2-40B4-BE49-F238E27FC236}">
              <a16:creationId xmlns:a16="http://schemas.microsoft.com/office/drawing/2014/main" id="{00000000-0008-0000-0400-00004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3" name="TextBox 2892">
          <a:extLst>
            <a:ext uri="{FF2B5EF4-FFF2-40B4-BE49-F238E27FC236}">
              <a16:creationId xmlns:a16="http://schemas.microsoft.com/office/drawing/2014/main" id="{00000000-0008-0000-0400-00004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4" name="TextBox 2893">
          <a:extLst>
            <a:ext uri="{FF2B5EF4-FFF2-40B4-BE49-F238E27FC236}">
              <a16:creationId xmlns:a16="http://schemas.microsoft.com/office/drawing/2014/main" id="{00000000-0008-0000-0400-00004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5" name="TextBox 2894">
          <a:extLst>
            <a:ext uri="{FF2B5EF4-FFF2-40B4-BE49-F238E27FC236}">
              <a16:creationId xmlns:a16="http://schemas.microsoft.com/office/drawing/2014/main" id="{00000000-0008-0000-0400-00004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6" name="TextBox 2895">
          <a:extLst>
            <a:ext uri="{FF2B5EF4-FFF2-40B4-BE49-F238E27FC236}">
              <a16:creationId xmlns:a16="http://schemas.microsoft.com/office/drawing/2014/main" id="{00000000-0008-0000-0400-00005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7" name="TextBox 2896">
          <a:extLst>
            <a:ext uri="{FF2B5EF4-FFF2-40B4-BE49-F238E27FC236}">
              <a16:creationId xmlns:a16="http://schemas.microsoft.com/office/drawing/2014/main" id="{00000000-0008-0000-0400-00005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8" name="TextBox 2897">
          <a:extLst>
            <a:ext uri="{FF2B5EF4-FFF2-40B4-BE49-F238E27FC236}">
              <a16:creationId xmlns:a16="http://schemas.microsoft.com/office/drawing/2014/main" id="{00000000-0008-0000-0400-00005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899" name="TextBox 2898">
          <a:extLst>
            <a:ext uri="{FF2B5EF4-FFF2-40B4-BE49-F238E27FC236}">
              <a16:creationId xmlns:a16="http://schemas.microsoft.com/office/drawing/2014/main" id="{00000000-0008-0000-0400-00005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0" name="TextBox 2899">
          <a:extLst>
            <a:ext uri="{FF2B5EF4-FFF2-40B4-BE49-F238E27FC236}">
              <a16:creationId xmlns:a16="http://schemas.microsoft.com/office/drawing/2014/main" id="{00000000-0008-0000-0400-00005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1" name="TextBox 2900">
          <a:extLst>
            <a:ext uri="{FF2B5EF4-FFF2-40B4-BE49-F238E27FC236}">
              <a16:creationId xmlns:a16="http://schemas.microsoft.com/office/drawing/2014/main" id="{00000000-0008-0000-0400-00005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2" name="TextBox 2901">
          <a:extLst>
            <a:ext uri="{FF2B5EF4-FFF2-40B4-BE49-F238E27FC236}">
              <a16:creationId xmlns:a16="http://schemas.microsoft.com/office/drawing/2014/main" id="{00000000-0008-0000-0400-00005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3" name="TextBox 2902">
          <a:extLst>
            <a:ext uri="{FF2B5EF4-FFF2-40B4-BE49-F238E27FC236}">
              <a16:creationId xmlns:a16="http://schemas.microsoft.com/office/drawing/2014/main" id="{00000000-0008-0000-0400-00005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4" name="TextBox 2903">
          <a:extLst>
            <a:ext uri="{FF2B5EF4-FFF2-40B4-BE49-F238E27FC236}">
              <a16:creationId xmlns:a16="http://schemas.microsoft.com/office/drawing/2014/main" id="{00000000-0008-0000-0400-00005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5" name="TextBox 2904">
          <a:extLst>
            <a:ext uri="{FF2B5EF4-FFF2-40B4-BE49-F238E27FC236}">
              <a16:creationId xmlns:a16="http://schemas.microsoft.com/office/drawing/2014/main" id="{00000000-0008-0000-0400-00005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6" name="TextBox 2905">
          <a:extLst>
            <a:ext uri="{FF2B5EF4-FFF2-40B4-BE49-F238E27FC236}">
              <a16:creationId xmlns:a16="http://schemas.microsoft.com/office/drawing/2014/main" id="{00000000-0008-0000-0400-00005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7" name="TextBox 2906">
          <a:extLst>
            <a:ext uri="{FF2B5EF4-FFF2-40B4-BE49-F238E27FC236}">
              <a16:creationId xmlns:a16="http://schemas.microsoft.com/office/drawing/2014/main" id="{00000000-0008-0000-0400-00005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8" name="TextBox 2907">
          <a:extLst>
            <a:ext uri="{FF2B5EF4-FFF2-40B4-BE49-F238E27FC236}">
              <a16:creationId xmlns:a16="http://schemas.microsoft.com/office/drawing/2014/main" id="{00000000-0008-0000-0400-00005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09" name="TextBox 2908">
          <a:extLst>
            <a:ext uri="{FF2B5EF4-FFF2-40B4-BE49-F238E27FC236}">
              <a16:creationId xmlns:a16="http://schemas.microsoft.com/office/drawing/2014/main" id="{00000000-0008-0000-0400-00005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0" name="TextBox 2909">
          <a:extLst>
            <a:ext uri="{FF2B5EF4-FFF2-40B4-BE49-F238E27FC236}">
              <a16:creationId xmlns:a16="http://schemas.microsoft.com/office/drawing/2014/main" id="{00000000-0008-0000-0400-00005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1" name="TextBox 2910">
          <a:extLst>
            <a:ext uri="{FF2B5EF4-FFF2-40B4-BE49-F238E27FC236}">
              <a16:creationId xmlns:a16="http://schemas.microsoft.com/office/drawing/2014/main" id="{00000000-0008-0000-0400-00005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2" name="TextBox 2911">
          <a:extLst>
            <a:ext uri="{FF2B5EF4-FFF2-40B4-BE49-F238E27FC236}">
              <a16:creationId xmlns:a16="http://schemas.microsoft.com/office/drawing/2014/main" id="{00000000-0008-0000-0400-00006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3" name="TextBox 2912">
          <a:extLst>
            <a:ext uri="{FF2B5EF4-FFF2-40B4-BE49-F238E27FC236}">
              <a16:creationId xmlns:a16="http://schemas.microsoft.com/office/drawing/2014/main" id="{00000000-0008-0000-0400-00006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4" name="TextBox 2913">
          <a:extLst>
            <a:ext uri="{FF2B5EF4-FFF2-40B4-BE49-F238E27FC236}">
              <a16:creationId xmlns:a16="http://schemas.microsoft.com/office/drawing/2014/main" id="{00000000-0008-0000-0400-00006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5" name="TextBox 2914">
          <a:extLst>
            <a:ext uri="{FF2B5EF4-FFF2-40B4-BE49-F238E27FC236}">
              <a16:creationId xmlns:a16="http://schemas.microsoft.com/office/drawing/2014/main" id="{00000000-0008-0000-0400-00006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6" name="TextBox 2915">
          <a:extLst>
            <a:ext uri="{FF2B5EF4-FFF2-40B4-BE49-F238E27FC236}">
              <a16:creationId xmlns:a16="http://schemas.microsoft.com/office/drawing/2014/main" id="{00000000-0008-0000-0400-00006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7" name="TextBox 2916">
          <a:extLst>
            <a:ext uri="{FF2B5EF4-FFF2-40B4-BE49-F238E27FC236}">
              <a16:creationId xmlns:a16="http://schemas.microsoft.com/office/drawing/2014/main" id="{00000000-0008-0000-0400-00006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8" name="TextBox 2917">
          <a:extLst>
            <a:ext uri="{FF2B5EF4-FFF2-40B4-BE49-F238E27FC236}">
              <a16:creationId xmlns:a16="http://schemas.microsoft.com/office/drawing/2014/main" id="{00000000-0008-0000-0400-00006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19" name="TextBox 2918">
          <a:extLst>
            <a:ext uri="{FF2B5EF4-FFF2-40B4-BE49-F238E27FC236}">
              <a16:creationId xmlns:a16="http://schemas.microsoft.com/office/drawing/2014/main" id="{00000000-0008-0000-0400-00006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0" name="TextBox 2919">
          <a:extLst>
            <a:ext uri="{FF2B5EF4-FFF2-40B4-BE49-F238E27FC236}">
              <a16:creationId xmlns:a16="http://schemas.microsoft.com/office/drawing/2014/main" id="{00000000-0008-0000-0400-00006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1" name="TextBox 2920">
          <a:extLst>
            <a:ext uri="{FF2B5EF4-FFF2-40B4-BE49-F238E27FC236}">
              <a16:creationId xmlns:a16="http://schemas.microsoft.com/office/drawing/2014/main" id="{00000000-0008-0000-0400-00006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2" name="TextBox 2921">
          <a:extLst>
            <a:ext uri="{FF2B5EF4-FFF2-40B4-BE49-F238E27FC236}">
              <a16:creationId xmlns:a16="http://schemas.microsoft.com/office/drawing/2014/main" id="{00000000-0008-0000-0400-00006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3" name="TextBox 2922">
          <a:extLst>
            <a:ext uri="{FF2B5EF4-FFF2-40B4-BE49-F238E27FC236}">
              <a16:creationId xmlns:a16="http://schemas.microsoft.com/office/drawing/2014/main" id="{00000000-0008-0000-0400-00006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4" name="TextBox 2923">
          <a:extLst>
            <a:ext uri="{FF2B5EF4-FFF2-40B4-BE49-F238E27FC236}">
              <a16:creationId xmlns:a16="http://schemas.microsoft.com/office/drawing/2014/main" id="{00000000-0008-0000-0400-00006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5" name="TextBox 2924">
          <a:extLst>
            <a:ext uri="{FF2B5EF4-FFF2-40B4-BE49-F238E27FC236}">
              <a16:creationId xmlns:a16="http://schemas.microsoft.com/office/drawing/2014/main" id="{00000000-0008-0000-0400-00006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6" name="TextBox 2925">
          <a:extLst>
            <a:ext uri="{FF2B5EF4-FFF2-40B4-BE49-F238E27FC236}">
              <a16:creationId xmlns:a16="http://schemas.microsoft.com/office/drawing/2014/main" id="{00000000-0008-0000-0400-00006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7" name="TextBox 2926">
          <a:extLst>
            <a:ext uri="{FF2B5EF4-FFF2-40B4-BE49-F238E27FC236}">
              <a16:creationId xmlns:a16="http://schemas.microsoft.com/office/drawing/2014/main" id="{00000000-0008-0000-0400-00006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8" name="TextBox 2927">
          <a:extLst>
            <a:ext uri="{FF2B5EF4-FFF2-40B4-BE49-F238E27FC236}">
              <a16:creationId xmlns:a16="http://schemas.microsoft.com/office/drawing/2014/main" id="{00000000-0008-0000-0400-00007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29" name="TextBox 2928">
          <a:extLst>
            <a:ext uri="{FF2B5EF4-FFF2-40B4-BE49-F238E27FC236}">
              <a16:creationId xmlns:a16="http://schemas.microsoft.com/office/drawing/2014/main" id="{00000000-0008-0000-0400-00007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0" name="TextBox 2929">
          <a:extLst>
            <a:ext uri="{FF2B5EF4-FFF2-40B4-BE49-F238E27FC236}">
              <a16:creationId xmlns:a16="http://schemas.microsoft.com/office/drawing/2014/main" id="{00000000-0008-0000-0400-00007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1" name="TextBox 2930">
          <a:extLst>
            <a:ext uri="{FF2B5EF4-FFF2-40B4-BE49-F238E27FC236}">
              <a16:creationId xmlns:a16="http://schemas.microsoft.com/office/drawing/2014/main" id="{00000000-0008-0000-0400-00007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2" name="TextBox 2931">
          <a:extLst>
            <a:ext uri="{FF2B5EF4-FFF2-40B4-BE49-F238E27FC236}">
              <a16:creationId xmlns:a16="http://schemas.microsoft.com/office/drawing/2014/main" id="{00000000-0008-0000-0400-00007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3" name="TextBox 2932">
          <a:extLst>
            <a:ext uri="{FF2B5EF4-FFF2-40B4-BE49-F238E27FC236}">
              <a16:creationId xmlns:a16="http://schemas.microsoft.com/office/drawing/2014/main" id="{00000000-0008-0000-0400-00007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4" name="TextBox 2933">
          <a:extLst>
            <a:ext uri="{FF2B5EF4-FFF2-40B4-BE49-F238E27FC236}">
              <a16:creationId xmlns:a16="http://schemas.microsoft.com/office/drawing/2014/main" id="{00000000-0008-0000-0400-00007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5" name="TextBox 2934">
          <a:extLst>
            <a:ext uri="{FF2B5EF4-FFF2-40B4-BE49-F238E27FC236}">
              <a16:creationId xmlns:a16="http://schemas.microsoft.com/office/drawing/2014/main" id="{00000000-0008-0000-0400-00007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6" name="TextBox 2935">
          <a:extLst>
            <a:ext uri="{FF2B5EF4-FFF2-40B4-BE49-F238E27FC236}">
              <a16:creationId xmlns:a16="http://schemas.microsoft.com/office/drawing/2014/main" id="{00000000-0008-0000-0400-00007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7" name="TextBox 2936">
          <a:extLst>
            <a:ext uri="{FF2B5EF4-FFF2-40B4-BE49-F238E27FC236}">
              <a16:creationId xmlns:a16="http://schemas.microsoft.com/office/drawing/2014/main" id="{00000000-0008-0000-0400-00007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8" name="TextBox 2937">
          <a:extLst>
            <a:ext uri="{FF2B5EF4-FFF2-40B4-BE49-F238E27FC236}">
              <a16:creationId xmlns:a16="http://schemas.microsoft.com/office/drawing/2014/main" id="{00000000-0008-0000-0400-00007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39" name="TextBox 2938">
          <a:extLst>
            <a:ext uri="{FF2B5EF4-FFF2-40B4-BE49-F238E27FC236}">
              <a16:creationId xmlns:a16="http://schemas.microsoft.com/office/drawing/2014/main" id="{00000000-0008-0000-0400-00007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0" name="TextBox 2939">
          <a:extLst>
            <a:ext uri="{FF2B5EF4-FFF2-40B4-BE49-F238E27FC236}">
              <a16:creationId xmlns:a16="http://schemas.microsoft.com/office/drawing/2014/main" id="{00000000-0008-0000-0400-00007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1" name="TextBox 2940">
          <a:extLst>
            <a:ext uri="{FF2B5EF4-FFF2-40B4-BE49-F238E27FC236}">
              <a16:creationId xmlns:a16="http://schemas.microsoft.com/office/drawing/2014/main" id="{00000000-0008-0000-0400-00007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2" name="TextBox 2941">
          <a:extLst>
            <a:ext uri="{FF2B5EF4-FFF2-40B4-BE49-F238E27FC236}">
              <a16:creationId xmlns:a16="http://schemas.microsoft.com/office/drawing/2014/main" id="{00000000-0008-0000-0400-00007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3" name="TextBox 2942">
          <a:extLst>
            <a:ext uri="{FF2B5EF4-FFF2-40B4-BE49-F238E27FC236}">
              <a16:creationId xmlns:a16="http://schemas.microsoft.com/office/drawing/2014/main" id="{00000000-0008-0000-0400-00007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4" name="TextBox 2943">
          <a:extLst>
            <a:ext uri="{FF2B5EF4-FFF2-40B4-BE49-F238E27FC236}">
              <a16:creationId xmlns:a16="http://schemas.microsoft.com/office/drawing/2014/main" id="{00000000-0008-0000-0400-00008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5" name="TextBox 2944">
          <a:extLst>
            <a:ext uri="{FF2B5EF4-FFF2-40B4-BE49-F238E27FC236}">
              <a16:creationId xmlns:a16="http://schemas.microsoft.com/office/drawing/2014/main" id="{00000000-0008-0000-0400-00008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6" name="TextBox 2945">
          <a:extLst>
            <a:ext uri="{FF2B5EF4-FFF2-40B4-BE49-F238E27FC236}">
              <a16:creationId xmlns:a16="http://schemas.microsoft.com/office/drawing/2014/main" id="{00000000-0008-0000-0400-00008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7" name="TextBox 2946">
          <a:extLst>
            <a:ext uri="{FF2B5EF4-FFF2-40B4-BE49-F238E27FC236}">
              <a16:creationId xmlns:a16="http://schemas.microsoft.com/office/drawing/2014/main" id="{00000000-0008-0000-0400-00008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8" name="TextBox 2947">
          <a:extLst>
            <a:ext uri="{FF2B5EF4-FFF2-40B4-BE49-F238E27FC236}">
              <a16:creationId xmlns:a16="http://schemas.microsoft.com/office/drawing/2014/main" id="{00000000-0008-0000-0400-00008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49" name="TextBox 2948">
          <a:extLst>
            <a:ext uri="{FF2B5EF4-FFF2-40B4-BE49-F238E27FC236}">
              <a16:creationId xmlns:a16="http://schemas.microsoft.com/office/drawing/2014/main" id="{00000000-0008-0000-0400-00008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0" name="TextBox 2949">
          <a:extLst>
            <a:ext uri="{FF2B5EF4-FFF2-40B4-BE49-F238E27FC236}">
              <a16:creationId xmlns:a16="http://schemas.microsoft.com/office/drawing/2014/main" id="{00000000-0008-0000-0400-00008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1" name="TextBox 2950">
          <a:extLst>
            <a:ext uri="{FF2B5EF4-FFF2-40B4-BE49-F238E27FC236}">
              <a16:creationId xmlns:a16="http://schemas.microsoft.com/office/drawing/2014/main" id="{00000000-0008-0000-0400-00008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2" name="TextBox 2951">
          <a:extLst>
            <a:ext uri="{FF2B5EF4-FFF2-40B4-BE49-F238E27FC236}">
              <a16:creationId xmlns:a16="http://schemas.microsoft.com/office/drawing/2014/main" id="{00000000-0008-0000-0400-00008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3" name="TextBox 2952">
          <a:extLst>
            <a:ext uri="{FF2B5EF4-FFF2-40B4-BE49-F238E27FC236}">
              <a16:creationId xmlns:a16="http://schemas.microsoft.com/office/drawing/2014/main" id="{00000000-0008-0000-0400-00008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4" name="TextBox 2953">
          <a:extLst>
            <a:ext uri="{FF2B5EF4-FFF2-40B4-BE49-F238E27FC236}">
              <a16:creationId xmlns:a16="http://schemas.microsoft.com/office/drawing/2014/main" id="{00000000-0008-0000-0400-00008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5" name="TextBox 2954">
          <a:extLst>
            <a:ext uri="{FF2B5EF4-FFF2-40B4-BE49-F238E27FC236}">
              <a16:creationId xmlns:a16="http://schemas.microsoft.com/office/drawing/2014/main" id="{00000000-0008-0000-0400-00008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6" name="TextBox 2955">
          <a:extLst>
            <a:ext uri="{FF2B5EF4-FFF2-40B4-BE49-F238E27FC236}">
              <a16:creationId xmlns:a16="http://schemas.microsoft.com/office/drawing/2014/main" id="{00000000-0008-0000-0400-00008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7" name="TextBox 2956">
          <a:extLst>
            <a:ext uri="{FF2B5EF4-FFF2-40B4-BE49-F238E27FC236}">
              <a16:creationId xmlns:a16="http://schemas.microsoft.com/office/drawing/2014/main" id="{00000000-0008-0000-0400-00008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8" name="TextBox 2957">
          <a:extLst>
            <a:ext uri="{FF2B5EF4-FFF2-40B4-BE49-F238E27FC236}">
              <a16:creationId xmlns:a16="http://schemas.microsoft.com/office/drawing/2014/main" id="{00000000-0008-0000-0400-00008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59" name="TextBox 2958">
          <a:extLst>
            <a:ext uri="{FF2B5EF4-FFF2-40B4-BE49-F238E27FC236}">
              <a16:creationId xmlns:a16="http://schemas.microsoft.com/office/drawing/2014/main" id="{00000000-0008-0000-0400-00008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0" name="TextBox 2959">
          <a:extLst>
            <a:ext uri="{FF2B5EF4-FFF2-40B4-BE49-F238E27FC236}">
              <a16:creationId xmlns:a16="http://schemas.microsoft.com/office/drawing/2014/main" id="{00000000-0008-0000-0400-00009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1" name="TextBox 2960">
          <a:extLst>
            <a:ext uri="{FF2B5EF4-FFF2-40B4-BE49-F238E27FC236}">
              <a16:creationId xmlns:a16="http://schemas.microsoft.com/office/drawing/2014/main" id="{00000000-0008-0000-0400-00009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2" name="TextBox 2961">
          <a:extLst>
            <a:ext uri="{FF2B5EF4-FFF2-40B4-BE49-F238E27FC236}">
              <a16:creationId xmlns:a16="http://schemas.microsoft.com/office/drawing/2014/main" id="{00000000-0008-0000-0400-00009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3" name="TextBox 2962">
          <a:extLst>
            <a:ext uri="{FF2B5EF4-FFF2-40B4-BE49-F238E27FC236}">
              <a16:creationId xmlns:a16="http://schemas.microsoft.com/office/drawing/2014/main" id="{00000000-0008-0000-0400-00009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4" name="TextBox 2963">
          <a:extLst>
            <a:ext uri="{FF2B5EF4-FFF2-40B4-BE49-F238E27FC236}">
              <a16:creationId xmlns:a16="http://schemas.microsoft.com/office/drawing/2014/main" id="{00000000-0008-0000-0400-00009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5" name="TextBox 2964">
          <a:extLst>
            <a:ext uri="{FF2B5EF4-FFF2-40B4-BE49-F238E27FC236}">
              <a16:creationId xmlns:a16="http://schemas.microsoft.com/office/drawing/2014/main" id="{00000000-0008-0000-0400-00009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6" name="TextBox 2965">
          <a:extLst>
            <a:ext uri="{FF2B5EF4-FFF2-40B4-BE49-F238E27FC236}">
              <a16:creationId xmlns:a16="http://schemas.microsoft.com/office/drawing/2014/main" id="{00000000-0008-0000-0400-00009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7" name="TextBox 2966">
          <a:extLst>
            <a:ext uri="{FF2B5EF4-FFF2-40B4-BE49-F238E27FC236}">
              <a16:creationId xmlns:a16="http://schemas.microsoft.com/office/drawing/2014/main" id="{00000000-0008-0000-0400-00009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8" name="TextBox 2967">
          <a:extLst>
            <a:ext uri="{FF2B5EF4-FFF2-40B4-BE49-F238E27FC236}">
              <a16:creationId xmlns:a16="http://schemas.microsoft.com/office/drawing/2014/main" id="{00000000-0008-0000-0400-00009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69" name="TextBox 2968">
          <a:extLst>
            <a:ext uri="{FF2B5EF4-FFF2-40B4-BE49-F238E27FC236}">
              <a16:creationId xmlns:a16="http://schemas.microsoft.com/office/drawing/2014/main" id="{00000000-0008-0000-0400-00009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0" name="TextBox 2969">
          <a:extLst>
            <a:ext uri="{FF2B5EF4-FFF2-40B4-BE49-F238E27FC236}">
              <a16:creationId xmlns:a16="http://schemas.microsoft.com/office/drawing/2014/main" id="{00000000-0008-0000-0400-00009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1" name="TextBox 2970">
          <a:extLst>
            <a:ext uri="{FF2B5EF4-FFF2-40B4-BE49-F238E27FC236}">
              <a16:creationId xmlns:a16="http://schemas.microsoft.com/office/drawing/2014/main" id="{00000000-0008-0000-0400-00009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2" name="TextBox 2971">
          <a:extLst>
            <a:ext uri="{FF2B5EF4-FFF2-40B4-BE49-F238E27FC236}">
              <a16:creationId xmlns:a16="http://schemas.microsoft.com/office/drawing/2014/main" id="{00000000-0008-0000-0400-00009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3" name="TextBox 2972">
          <a:extLst>
            <a:ext uri="{FF2B5EF4-FFF2-40B4-BE49-F238E27FC236}">
              <a16:creationId xmlns:a16="http://schemas.microsoft.com/office/drawing/2014/main" id="{00000000-0008-0000-0400-00009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4" name="TextBox 2973">
          <a:extLst>
            <a:ext uri="{FF2B5EF4-FFF2-40B4-BE49-F238E27FC236}">
              <a16:creationId xmlns:a16="http://schemas.microsoft.com/office/drawing/2014/main" id="{00000000-0008-0000-0400-00009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5" name="TextBox 2974">
          <a:extLst>
            <a:ext uri="{FF2B5EF4-FFF2-40B4-BE49-F238E27FC236}">
              <a16:creationId xmlns:a16="http://schemas.microsoft.com/office/drawing/2014/main" id="{00000000-0008-0000-0400-00009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6" name="TextBox 2975">
          <a:extLst>
            <a:ext uri="{FF2B5EF4-FFF2-40B4-BE49-F238E27FC236}">
              <a16:creationId xmlns:a16="http://schemas.microsoft.com/office/drawing/2014/main" id="{00000000-0008-0000-0400-0000A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7" name="TextBox 2976">
          <a:extLst>
            <a:ext uri="{FF2B5EF4-FFF2-40B4-BE49-F238E27FC236}">
              <a16:creationId xmlns:a16="http://schemas.microsoft.com/office/drawing/2014/main" id="{00000000-0008-0000-0400-0000A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8" name="TextBox 2977">
          <a:extLst>
            <a:ext uri="{FF2B5EF4-FFF2-40B4-BE49-F238E27FC236}">
              <a16:creationId xmlns:a16="http://schemas.microsoft.com/office/drawing/2014/main" id="{00000000-0008-0000-0400-0000A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79" name="TextBox 2978">
          <a:extLst>
            <a:ext uri="{FF2B5EF4-FFF2-40B4-BE49-F238E27FC236}">
              <a16:creationId xmlns:a16="http://schemas.microsoft.com/office/drawing/2014/main" id="{00000000-0008-0000-0400-0000A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0" name="TextBox 2979">
          <a:extLst>
            <a:ext uri="{FF2B5EF4-FFF2-40B4-BE49-F238E27FC236}">
              <a16:creationId xmlns:a16="http://schemas.microsoft.com/office/drawing/2014/main" id="{00000000-0008-0000-0400-0000A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1" name="TextBox 2980">
          <a:extLst>
            <a:ext uri="{FF2B5EF4-FFF2-40B4-BE49-F238E27FC236}">
              <a16:creationId xmlns:a16="http://schemas.microsoft.com/office/drawing/2014/main" id="{00000000-0008-0000-0400-0000A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2" name="TextBox 2981">
          <a:extLst>
            <a:ext uri="{FF2B5EF4-FFF2-40B4-BE49-F238E27FC236}">
              <a16:creationId xmlns:a16="http://schemas.microsoft.com/office/drawing/2014/main" id="{00000000-0008-0000-0400-0000A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3" name="TextBox 2982">
          <a:extLst>
            <a:ext uri="{FF2B5EF4-FFF2-40B4-BE49-F238E27FC236}">
              <a16:creationId xmlns:a16="http://schemas.microsoft.com/office/drawing/2014/main" id="{00000000-0008-0000-0400-0000A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4" name="TextBox 2983">
          <a:extLst>
            <a:ext uri="{FF2B5EF4-FFF2-40B4-BE49-F238E27FC236}">
              <a16:creationId xmlns:a16="http://schemas.microsoft.com/office/drawing/2014/main" id="{00000000-0008-0000-0400-0000A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5" name="TextBox 2984">
          <a:extLst>
            <a:ext uri="{FF2B5EF4-FFF2-40B4-BE49-F238E27FC236}">
              <a16:creationId xmlns:a16="http://schemas.microsoft.com/office/drawing/2014/main" id="{00000000-0008-0000-0400-0000A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6" name="TextBox 2985">
          <a:extLst>
            <a:ext uri="{FF2B5EF4-FFF2-40B4-BE49-F238E27FC236}">
              <a16:creationId xmlns:a16="http://schemas.microsoft.com/office/drawing/2014/main" id="{00000000-0008-0000-0400-0000A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7" name="TextBox 2986">
          <a:extLst>
            <a:ext uri="{FF2B5EF4-FFF2-40B4-BE49-F238E27FC236}">
              <a16:creationId xmlns:a16="http://schemas.microsoft.com/office/drawing/2014/main" id="{00000000-0008-0000-0400-0000A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8" name="TextBox 2987">
          <a:extLst>
            <a:ext uri="{FF2B5EF4-FFF2-40B4-BE49-F238E27FC236}">
              <a16:creationId xmlns:a16="http://schemas.microsoft.com/office/drawing/2014/main" id="{00000000-0008-0000-0400-0000A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89" name="TextBox 2988">
          <a:extLst>
            <a:ext uri="{FF2B5EF4-FFF2-40B4-BE49-F238E27FC236}">
              <a16:creationId xmlns:a16="http://schemas.microsoft.com/office/drawing/2014/main" id="{00000000-0008-0000-0400-0000A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0" name="TextBox 2989">
          <a:extLst>
            <a:ext uri="{FF2B5EF4-FFF2-40B4-BE49-F238E27FC236}">
              <a16:creationId xmlns:a16="http://schemas.microsoft.com/office/drawing/2014/main" id="{00000000-0008-0000-0400-0000A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1" name="TextBox 2990">
          <a:extLst>
            <a:ext uri="{FF2B5EF4-FFF2-40B4-BE49-F238E27FC236}">
              <a16:creationId xmlns:a16="http://schemas.microsoft.com/office/drawing/2014/main" id="{00000000-0008-0000-0400-0000A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2" name="TextBox 2991">
          <a:extLst>
            <a:ext uri="{FF2B5EF4-FFF2-40B4-BE49-F238E27FC236}">
              <a16:creationId xmlns:a16="http://schemas.microsoft.com/office/drawing/2014/main" id="{00000000-0008-0000-0400-0000B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3" name="TextBox 2992">
          <a:extLst>
            <a:ext uri="{FF2B5EF4-FFF2-40B4-BE49-F238E27FC236}">
              <a16:creationId xmlns:a16="http://schemas.microsoft.com/office/drawing/2014/main" id="{00000000-0008-0000-0400-0000B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4" name="TextBox 2993">
          <a:extLst>
            <a:ext uri="{FF2B5EF4-FFF2-40B4-BE49-F238E27FC236}">
              <a16:creationId xmlns:a16="http://schemas.microsoft.com/office/drawing/2014/main" id="{00000000-0008-0000-0400-0000B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5" name="TextBox 2994">
          <a:extLst>
            <a:ext uri="{FF2B5EF4-FFF2-40B4-BE49-F238E27FC236}">
              <a16:creationId xmlns:a16="http://schemas.microsoft.com/office/drawing/2014/main" id="{00000000-0008-0000-0400-0000B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6" name="TextBox 2995">
          <a:extLst>
            <a:ext uri="{FF2B5EF4-FFF2-40B4-BE49-F238E27FC236}">
              <a16:creationId xmlns:a16="http://schemas.microsoft.com/office/drawing/2014/main" id="{00000000-0008-0000-0400-0000B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7" name="TextBox 2996">
          <a:extLst>
            <a:ext uri="{FF2B5EF4-FFF2-40B4-BE49-F238E27FC236}">
              <a16:creationId xmlns:a16="http://schemas.microsoft.com/office/drawing/2014/main" id="{00000000-0008-0000-0400-0000B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8" name="TextBox 2997">
          <a:extLst>
            <a:ext uri="{FF2B5EF4-FFF2-40B4-BE49-F238E27FC236}">
              <a16:creationId xmlns:a16="http://schemas.microsoft.com/office/drawing/2014/main" id="{00000000-0008-0000-0400-0000B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2999" name="TextBox 2998">
          <a:extLst>
            <a:ext uri="{FF2B5EF4-FFF2-40B4-BE49-F238E27FC236}">
              <a16:creationId xmlns:a16="http://schemas.microsoft.com/office/drawing/2014/main" id="{00000000-0008-0000-0400-0000B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0" name="TextBox 2999">
          <a:extLst>
            <a:ext uri="{FF2B5EF4-FFF2-40B4-BE49-F238E27FC236}">
              <a16:creationId xmlns:a16="http://schemas.microsoft.com/office/drawing/2014/main" id="{00000000-0008-0000-0400-0000B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1" name="TextBox 3000">
          <a:extLst>
            <a:ext uri="{FF2B5EF4-FFF2-40B4-BE49-F238E27FC236}">
              <a16:creationId xmlns:a16="http://schemas.microsoft.com/office/drawing/2014/main" id="{00000000-0008-0000-0400-0000B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2" name="TextBox 3001">
          <a:extLst>
            <a:ext uri="{FF2B5EF4-FFF2-40B4-BE49-F238E27FC236}">
              <a16:creationId xmlns:a16="http://schemas.microsoft.com/office/drawing/2014/main" id="{00000000-0008-0000-0400-0000B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3" name="TextBox 3002">
          <a:extLst>
            <a:ext uri="{FF2B5EF4-FFF2-40B4-BE49-F238E27FC236}">
              <a16:creationId xmlns:a16="http://schemas.microsoft.com/office/drawing/2014/main" id="{00000000-0008-0000-0400-0000B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4" name="TextBox 3003">
          <a:extLst>
            <a:ext uri="{FF2B5EF4-FFF2-40B4-BE49-F238E27FC236}">
              <a16:creationId xmlns:a16="http://schemas.microsoft.com/office/drawing/2014/main" id="{00000000-0008-0000-0400-0000B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5" name="TextBox 3004">
          <a:extLst>
            <a:ext uri="{FF2B5EF4-FFF2-40B4-BE49-F238E27FC236}">
              <a16:creationId xmlns:a16="http://schemas.microsoft.com/office/drawing/2014/main" id="{00000000-0008-0000-0400-0000B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6" name="TextBox 3005">
          <a:extLst>
            <a:ext uri="{FF2B5EF4-FFF2-40B4-BE49-F238E27FC236}">
              <a16:creationId xmlns:a16="http://schemas.microsoft.com/office/drawing/2014/main" id="{00000000-0008-0000-0400-0000B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7" name="TextBox 3006">
          <a:extLst>
            <a:ext uri="{FF2B5EF4-FFF2-40B4-BE49-F238E27FC236}">
              <a16:creationId xmlns:a16="http://schemas.microsoft.com/office/drawing/2014/main" id="{00000000-0008-0000-0400-0000B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8" name="TextBox 3007">
          <a:extLst>
            <a:ext uri="{FF2B5EF4-FFF2-40B4-BE49-F238E27FC236}">
              <a16:creationId xmlns:a16="http://schemas.microsoft.com/office/drawing/2014/main" id="{00000000-0008-0000-0400-0000C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09" name="TextBox 3008">
          <a:extLst>
            <a:ext uri="{FF2B5EF4-FFF2-40B4-BE49-F238E27FC236}">
              <a16:creationId xmlns:a16="http://schemas.microsoft.com/office/drawing/2014/main" id="{00000000-0008-0000-0400-0000C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0" name="TextBox 3009">
          <a:extLst>
            <a:ext uri="{FF2B5EF4-FFF2-40B4-BE49-F238E27FC236}">
              <a16:creationId xmlns:a16="http://schemas.microsoft.com/office/drawing/2014/main" id="{00000000-0008-0000-0400-0000C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1" name="TextBox 3010">
          <a:extLst>
            <a:ext uri="{FF2B5EF4-FFF2-40B4-BE49-F238E27FC236}">
              <a16:creationId xmlns:a16="http://schemas.microsoft.com/office/drawing/2014/main" id="{00000000-0008-0000-0400-0000C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2" name="TextBox 3011">
          <a:extLst>
            <a:ext uri="{FF2B5EF4-FFF2-40B4-BE49-F238E27FC236}">
              <a16:creationId xmlns:a16="http://schemas.microsoft.com/office/drawing/2014/main" id="{00000000-0008-0000-0400-0000C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3" name="TextBox 3012">
          <a:extLst>
            <a:ext uri="{FF2B5EF4-FFF2-40B4-BE49-F238E27FC236}">
              <a16:creationId xmlns:a16="http://schemas.microsoft.com/office/drawing/2014/main" id="{00000000-0008-0000-0400-0000C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4" name="TextBox 3013">
          <a:extLst>
            <a:ext uri="{FF2B5EF4-FFF2-40B4-BE49-F238E27FC236}">
              <a16:creationId xmlns:a16="http://schemas.microsoft.com/office/drawing/2014/main" id="{00000000-0008-0000-0400-0000C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5" name="TextBox 3014">
          <a:extLst>
            <a:ext uri="{FF2B5EF4-FFF2-40B4-BE49-F238E27FC236}">
              <a16:creationId xmlns:a16="http://schemas.microsoft.com/office/drawing/2014/main" id="{00000000-0008-0000-0400-0000C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6" name="TextBox 3015">
          <a:extLst>
            <a:ext uri="{FF2B5EF4-FFF2-40B4-BE49-F238E27FC236}">
              <a16:creationId xmlns:a16="http://schemas.microsoft.com/office/drawing/2014/main" id="{00000000-0008-0000-0400-0000C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7" name="TextBox 3016">
          <a:extLst>
            <a:ext uri="{FF2B5EF4-FFF2-40B4-BE49-F238E27FC236}">
              <a16:creationId xmlns:a16="http://schemas.microsoft.com/office/drawing/2014/main" id="{00000000-0008-0000-0400-0000C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8" name="TextBox 3017">
          <a:extLst>
            <a:ext uri="{FF2B5EF4-FFF2-40B4-BE49-F238E27FC236}">
              <a16:creationId xmlns:a16="http://schemas.microsoft.com/office/drawing/2014/main" id="{00000000-0008-0000-0400-0000C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19" name="TextBox 3018">
          <a:extLst>
            <a:ext uri="{FF2B5EF4-FFF2-40B4-BE49-F238E27FC236}">
              <a16:creationId xmlns:a16="http://schemas.microsoft.com/office/drawing/2014/main" id="{00000000-0008-0000-0400-0000C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0" name="TextBox 3019">
          <a:extLst>
            <a:ext uri="{FF2B5EF4-FFF2-40B4-BE49-F238E27FC236}">
              <a16:creationId xmlns:a16="http://schemas.microsoft.com/office/drawing/2014/main" id="{00000000-0008-0000-0400-0000C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1" name="TextBox 3020">
          <a:extLst>
            <a:ext uri="{FF2B5EF4-FFF2-40B4-BE49-F238E27FC236}">
              <a16:creationId xmlns:a16="http://schemas.microsoft.com/office/drawing/2014/main" id="{00000000-0008-0000-0400-0000C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2" name="TextBox 3021">
          <a:extLst>
            <a:ext uri="{FF2B5EF4-FFF2-40B4-BE49-F238E27FC236}">
              <a16:creationId xmlns:a16="http://schemas.microsoft.com/office/drawing/2014/main" id="{00000000-0008-0000-0400-0000C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3" name="TextBox 3022">
          <a:extLst>
            <a:ext uri="{FF2B5EF4-FFF2-40B4-BE49-F238E27FC236}">
              <a16:creationId xmlns:a16="http://schemas.microsoft.com/office/drawing/2014/main" id="{00000000-0008-0000-0400-0000C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4" name="TextBox 3023">
          <a:extLst>
            <a:ext uri="{FF2B5EF4-FFF2-40B4-BE49-F238E27FC236}">
              <a16:creationId xmlns:a16="http://schemas.microsoft.com/office/drawing/2014/main" id="{00000000-0008-0000-0400-0000D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5" name="TextBox 3024">
          <a:extLst>
            <a:ext uri="{FF2B5EF4-FFF2-40B4-BE49-F238E27FC236}">
              <a16:creationId xmlns:a16="http://schemas.microsoft.com/office/drawing/2014/main" id="{00000000-0008-0000-0400-0000D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6" name="TextBox 3025">
          <a:extLst>
            <a:ext uri="{FF2B5EF4-FFF2-40B4-BE49-F238E27FC236}">
              <a16:creationId xmlns:a16="http://schemas.microsoft.com/office/drawing/2014/main" id="{00000000-0008-0000-0400-0000D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7" name="TextBox 3026">
          <a:extLst>
            <a:ext uri="{FF2B5EF4-FFF2-40B4-BE49-F238E27FC236}">
              <a16:creationId xmlns:a16="http://schemas.microsoft.com/office/drawing/2014/main" id="{00000000-0008-0000-0400-0000D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8" name="TextBox 3027">
          <a:extLst>
            <a:ext uri="{FF2B5EF4-FFF2-40B4-BE49-F238E27FC236}">
              <a16:creationId xmlns:a16="http://schemas.microsoft.com/office/drawing/2014/main" id="{00000000-0008-0000-0400-0000D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29" name="TextBox 3028">
          <a:extLst>
            <a:ext uri="{FF2B5EF4-FFF2-40B4-BE49-F238E27FC236}">
              <a16:creationId xmlns:a16="http://schemas.microsoft.com/office/drawing/2014/main" id="{00000000-0008-0000-0400-0000D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0" name="TextBox 3029">
          <a:extLst>
            <a:ext uri="{FF2B5EF4-FFF2-40B4-BE49-F238E27FC236}">
              <a16:creationId xmlns:a16="http://schemas.microsoft.com/office/drawing/2014/main" id="{00000000-0008-0000-0400-0000D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1" name="TextBox 3030">
          <a:extLst>
            <a:ext uri="{FF2B5EF4-FFF2-40B4-BE49-F238E27FC236}">
              <a16:creationId xmlns:a16="http://schemas.microsoft.com/office/drawing/2014/main" id="{00000000-0008-0000-0400-0000D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2" name="TextBox 3031">
          <a:extLst>
            <a:ext uri="{FF2B5EF4-FFF2-40B4-BE49-F238E27FC236}">
              <a16:creationId xmlns:a16="http://schemas.microsoft.com/office/drawing/2014/main" id="{00000000-0008-0000-0400-0000D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3" name="TextBox 3032">
          <a:extLst>
            <a:ext uri="{FF2B5EF4-FFF2-40B4-BE49-F238E27FC236}">
              <a16:creationId xmlns:a16="http://schemas.microsoft.com/office/drawing/2014/main" id="{00000000-0008-0000-0400-0000D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4" name="TextBox 3033">
          <a:extLst>
            <a:ext uri="{FF2B5EF4-FFF2-40B4-BE49-F238E27FC236}">
              <a16:creationId xmlns:a16="http://schemas.microsoft.com/office/drawing/2014/main" id="{00000000-0008-0000-0400-0000D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5" name="TextBox 3034">
          <a:extLst>
            <a:ext uri="{FF2B5EF4-FFF2-40B4-BE49-F238E27FC236}">
              <a16:creationId xmlns:a16="http://schemas.microsoft.com/office/drawing/2014/main" id="{00000000-0008-0000-0400-0000D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6" name="TextBox 3035">
          <a:extLst>
            <a:ext uri="{FF2B5EF4-FFF2-40B4-BE49-F238E27FC236}">
              <a16:creationId xmlns:a16="http://schemas.microsoft.com/office/drawing/2014/main" id="{00000000-0008-0000-0400-0000D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7" name="TextBox 3036">
          <a:extLst>
            <a:ext uri="{FF2B5EF4-FFF2-40B4-BE49-F238E27FC236}">
              <a16:creationId xmlns:a16="http://schemas.microsoft.com/office/drawing/2014/main" id="{00000000-0008-0000-0400-0000D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8" name="TextBox 3037">
          <a:extLst>
            <a:ext uri="{FF2B5EF4-FFF2-40B4-BE49-F238E27FC236}">
              <a16:creationId xmlns:a16="http://schemas.microsoft.com/office/drawing/2014/main" id="{00000000-0008-0000-0400-0000D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39" name="TextBox 3038">
          <a:extLst>
            <a:ext uri="{FF2B5EF4-FFF2-40B4-BE49-F238E27FC236}">
              <a16:creationId xmlns:a16="http://schemas.microsoft.com/office/drawing/2014/main" id="{00000000-0008-0000-0400-0000D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0" name="TextBox 3039">
          <a:extLst>
            <a:ext uri="{FF2B5EF4-FFF2-40B4-BE49-F238E27FC236}">
              <a16:creationId xmlns:a16="http://schemas.microsoft.com/office/drawing/2014/main" id="{00000000-0008-0000-0400-0000E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1" name="TextBox 3040">
          <a:extLst>
            <a:ext uri="{FF2B5EF4-FFF2-40B4-BE49-F238E27FC236}">
              <a16:creationId xmlns:a16="http://schemas.microsoft.com/office/drawing/2014/main" id="{00000000-0008-0000-0400-0000E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2" name="TextBox 3041">
          <a:extLst>
            <a:ext uri="{FF2B5EF4-FFF2-40B4-BE49-F238E27FC236}">
              <a16:creationId xmlns:a16="http://schemas.microsoft.com/office/drawing/2014/main" id="{00000000-0008-0000-0400-0000E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3" name="TextBox 3042">
          <a:extLst>
            <a:ext uri="{FF2B5EF4-FFF2-40B4-BE49-F238E27FC236}">
              <a16:creationId xmlns:a16="http://schemas.microsoft.com/office/drawing/2014/main" id="{00000000-0008-0000-0400-0000E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4" name="TextBox 3043">
          <a:extLst>
            <a:ext uri="{FF2B5EF4-FFF2-40B4-BE49-F238E27FC236}">
              <a16:creationId xmlns:a16="http://schemas.microsoft.com/office/drawing/2014/main" id="{00000000-0008-0000-0400-0000E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5" name="TextBox 3044">
          <a:extLst>
            <a:ext uri="{FF2B5EF4-FFF2-40B4-BE49-F238E27FC236}">
              <a16:creationId xmlns:a16="http://schemas.microsoft.com/office/drawing/2014/main" id="{00000000-0008-0000-0400-0000E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6" name="TextBox 3045">
          <a:extLst>
            <a:ext uri="{FF2B5EF4-FFF2-40B4-BE49-F238E27FC236}">
              <a16:creationId xmlns:a16="http://schemas.microsoft.com/office/drawing/2014/main" id="{00000000-0008-0000-0400-0000E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7" name="TextBox 3046">
          <a:extLst>
            <a:ext uri="{FF2B5EF4-FFF2-40B4-BE49-F238E27FC236}">
              <a16:creationId xmlns:a16="http://schemas.microsoft.com/office/drawing/2014/main" id="{00000000-0008-0000-0400-0000E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8" name="TextBox 3047">
          <a:extLst>
            <a:ext uri="{FF2B5EF4-FFF2-40B4-BE49-F238E27FC236}">
              <a16:creationId xmlns:a16="http://schemas.microsoft.com/office/drawing/2014/main" id="{00000000-0008-0000-0400-0000E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49" name="TextBox 3048">
          <a:extLst>
            <a:ext uri="{FF2B5EF4-FFF2-40B4-BE49-F238E27FC236}">
              <a16:creationId xmlns:a16="http://schemas.microsoft.com/office/drawing/2014/main" id="{00000000-0008-0000-0400-0000E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0" name="TextBox 3049">
          <a:extLst>
            <a:ext uri="{FF2B5EF4-FFF2-40B4-BE49-F238E27FC236}">
              <a16:creationId xmlns:a16="http://schemas.microsoft.com/office/drawing/2014/main" id="{00000000-0008-0000-0400-0000E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1" name="TextBox 3050">
          <a:extLst>
            <a:ext uri="{FF2B5EF4-FFF2-40B4-BE49-F238E27FC236}">
              <a16:creationId xmlns:a16="http://schemas.microsoft.com/office/drawing/2014/main" id="{00000000-0008-0000-0400-0000E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2" name="TextBox 3051">
          <a:extLst>
            <a:ext uri="{FF2B5EF4-FFF2-40B4-BE49-F238E27FC236}">
              <a16:creationId xmlns:a16="http://schemas.microsoft.com/office/drawing/2014/main" id="{00000000-0008-0000-0400-0000E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3" name="TextBox 3052">
          <a:extLst>
            <a:ext uri="{FF2B5EF4-FFF2-40B4-BE49-F238E27FC236}">
              <a16:creationId xmlns:a16="http://schemas.microsoft.com/office/drawing/2014/main" id="{00000000-0008-0000-0400-0000E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4" name="TextBox 3053">
          <a:extLst>
            <a:ext uri="{FF2B5EF4-FFF2-40B4-BE49-F238E27FC236}">
              <a16:creationId xmlns:a16="http://schemas.microsoft.com/office/drawing/2014/main" id="{00000000-0008-0000-0400-0000E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5" name="TextBox 3054">
          <a:extLst>
            <a:ext uri="{FF2B5EF4-FFF2-40B4-BE49-F238E27FC236}">
              <a16:creationId xmlns:a16="http://schemas.microsoft.com/office/drawing/2014/main" id="{00000000-0008-0000-0400-0000E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6" name="TextBox 3055">
          <a:extLst>
            <a:ext uri="{FF2B5EF4-FFF2-40B4-BE49-F238E27FC236}">
              <a16:creationId xmlns:a16="http://schemas.microsoft.com/office/drawing/2014/main" id="{00000000-0008-0000-0400-0000F0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7" name="TextBox 3056">
          <a:extLst>
            <a:ext uri="{FF2B5EF4-FFF2-40B4-BE49-F238E27FC236}">
              <a16:creationId xmlns:a16="http://schemas.microsoft.com/office/drawing/2014/main" id="{00000000-0008-0000-0400-0000F1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8" name="TextBox 3057">
          <a:extLst>
            <a:ext uri="{FF2B5EF4-FFF2-40B4-BE49-F238E27FC236}">
              <a16:creationId xmlns:a16="http://schemas.microsoft.com/office/drawing/2014/main" id="{00000000-0008-0000-0400-0000F2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59" name="TextBox 3058">
          <a:extLst>
            <a:ext uri="{FF2B5EF4-FFF2-40B4-BE49-F238E27FC236}">
              <a16:creationId xmlns:a16="http://schemas.microsoft.com/office/drawing/2014/main" id="{00000000-0008-0000-0400-0000F3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0" name="TextBox 3059">
          <a:extLst>
            <a:ext uri="{FF2B5EF4-FFF2-40B4-BE49-F238E27FC236}">
              <a16:creationId xmlns:a16="http://schemas.microsoft.com/office/drawing/2014/main" id="{00000000-0008-0000-0400-0000F4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1" name="TextBox 3060">
          <a:extLst>
            <a:ext uri="{FF2B5EF4-FFF2-40B4-BE49-F238E27FC236}">
              <a16:creationId xmlns:a16="http://schemas.microsoft.com/office/drawing/2014/main" id="{00000000-0008-0000-0400-0000F5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2" name="TextBox 3061">
          <a:extLst>
            <a:ext uri="{FF2B5EF4-FFF2-40B4-BE49-F238E27FC236}">
              <a16:creationId xmlns:a16="http://schemas.microsoft.com/office/drawing/2014/main" id="{00000000-0008-0000-0400-0000F6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3" name="TextBox 3062">
          <a:extLst>
            <a:ext uri="{FF2B5EF4-FFF2-40B4-BE49-F238E27FC236}">
              <a16:creationId xmlns:a16="http://schemas.microsoft.com/office/drawing/2014/main" id="{00000000-0008-0000-0400-0000F7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4" name="TextBox 3063">
          <a:extLst>
            <a:ext uri="{FF2B5EF4-FFF2-40B4-BE49-F238E27FC236}">
              <a16:creationId xmlns:a16="http://schemas.microsoft.com/office/drawing/2014/main" id="{00000000-0008-0000-0400-0000F8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5" name="TextBox 3064">
          <a:extLst>
            <a:ext uri="{FF2B5EF4-FFF2-40B4-BE49-F238E27FC236}">
              <a16:creationId xmlns:a16="http://schemas.microsoft.com/office/drawing/2014/main" id="{00000000-0008-0000-0400-0000F9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6" name="TextBox 3065">
          <a:extLst>
            <a:ext uri="{FF2B5EF4-FFF2-40B4-BE49-F238E27FC236}">
              <a16:creationId xmlns:a16="http://schemas.microsoft.com/office/drawing/2014/main" id="{00000000-0008-0000-0400-0000FA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7" name="TextBox 3066">
          <a:extLst>
            <a:ext uri="{FF2B5EF4-FFF2-40B4-BE49-F238E27FC236}">
              <a16:creationId xmlns:a16="http://schemas.microsoft.com/office/drawing/2014/main" id="{00000000-0008-0000-0400-0000FB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8" name="TextBox 3067">
          <a:extLst>
            <a:ext uri="{FF2B5EF4-FFF2-40B4-BE49-F238E27FC236}">
              <a16:creationId xmlns:a16="http://schemas.microsoft.com/office/drawing/2014/main" id="{00000000-0008-0000-0400-0000FC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69" name="TextBox 3068">
          <a:extLst>
            <a:ext uri="{FF2B5EF4-FFF2-40B4-BE49-F238E27FC236}">
              <a16:creationId xmlns:a16="http://schemas.microsoft.com/office/drawing/2014/main" id="{00000000-0008-0000-0400-0000FD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0" name="TextBox 3069">
          <a:extLst>
            <a:ext uri="{FF2B5EF4-FFF2-40B4-BE49-F238E27FC236}">
              <a16:creationId xmlns:a16="http://schemas.microsoft.com/office/drawing/2014/main" id="{00000000-0008-0000-0400-0000FE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1" name="TextBox 3070">
          <a:extLst>
            <a:ext uri="{FF2B5EF4-FFF2-40B4-BE49-F238E27FC236}">
              <a16:creationId xmlns:a16="http://schemas.microsoft.com/office/drawing/2014/main" id="{00000000-0008-0000-0400-0000FF0B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2" name="TextBox 3071">
          <a:extLst>
            <a:ext uri="{FF2B5EF4-FFF2-40B4-BE49-F238E27FC236}">
              <a16:creationId xmlns:a16="http://schemas.microsoft.com/office/drawing/2014/main" id="{00000000-0008-0000-0400-00000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3" name="TextBox 3072">
          <a:extLst>
            <a:ext uri="{FF2B5EF4-FFF2-40B4-BE49-F238E27FC236}">
              <a16:creationId xmlns:a16="http://schemas.microsoft.com/office/drawing/2014/main" id="{00000000-0008-0000-0400-00000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4" name="TextBox 3073">
          <a:extLst>
            <a:ext uri="{FF2B5EF4-FFF2-40B4-BE49-F238E27FC236}">
              <a16:creationId xmlns:a16="http://schemas.microsoft.com/office/drawing/2014/main" id="{00000000-0008-0000-0400-00000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5" name="TextBox 3074">
          <a:extLst>
            <a:ext uri="{FF2B5EF4-FFF2-40B4-BE49-F238E27FC236}">
              <a16:creationId xmlns:a16="http://schemas.microsoft.com/office/drawing/2014/main" id="{00000000-0008-0000-0400-00000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6" name="TextBox 3075">
          <a:extLst>
            <a:ext uri="{FF2B5EF4-FFF2-40B4-BE49-F238E27FC236}">
              <a16:creationId xmlns:a16="http://schemas.microsoft.com/office/drawing/2014/main" id="{00000000-0008-0000-0400-00000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7" name="TextBox 3076">
          <a:extLst>
            <a:ext uri="{FF2B5EF4-FFF2-40B4-BE49-F238E27FC236}">
              <a16:creationId xmlns:a16="http://schemas.microsoft.com/office/drawing/2014/main" id="{00000000-0008-0000-0400-00000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8" name="TextBox 3077">
          <a:extLst>
            <a:ext uri="{FF2B5EF4-FFF2-40B4-BE49-F238E27FC236}">
              <a16:creationId xmlns:a16="http://schemas.microsoft.com/office/drawing/2014/main" id="{00000000-0008-0000-0400-00000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79" name="TextBox 3078">
          <a:extLst>
            <a:ext uri="{FF2B5EF4-FFF2-40B4-BE49-F238E27FC236}">
              <a16:creationId xmlns:a16="http://schemas.microsoft.com/office/drawing/2014/main" id="{00000000-0008-0000-0400-00000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0" name="TextBox 3079">
          <a:extLst>
            <a:ext uri="{FF2B5EF4-FFF2-40B4-BE49-F238E27FC236}">
              <a16:creationId xmlns:a16="http://schemas.microsoft.com/office/drawing/2014/main" id="{00000000-0008-0000-0400-00000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1" name="TextBox 3080">
          <a:extLst>
            <a:ext uri="{FF2B5EF4-FFF2-40B4-BE49-F238E27FC236}">
              <a16:creationId xmlns:a16="http://schemas.microsoft.com/office/drawing/2014/main" id="{00000000-0008-0000-0400-00000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2" name="TextBox 3081">
          <a:extLst>
            <a:ext uri="{FF2B5EF4-FFF2-40B4-BE49-F238E27FC236}">
              <a16:creationId xmlns:a16="http://schemas.microsoft.com/office/drawing/2014/main" id="{00000000-0008-0000-0400-00000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3" name="TextBox 3082">
          <a:extLst>
            <a:ext uri="{FF2B5EF4-FFF2-40B4-BE49-F238E27FC236}">
              <a16:creationId xmlns:a16="http://schemas.microsoft.com/office/drawing/2014/main" id="{00000000-0008-0000-0400-00000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4" name="TextBox 3083">
          <a:extLst>
            <a:ext uri="{FF2B5EF4-FFF2-40B4-BE49-F238E27FC236}">
              <a16:creationId xmlns:a16="http://schemas.microsoft.com/office/drawing/2014/main" id="{00000000-0008-0000-0400-00000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5" name="TextBox 3084">
          <a:extLst>
            <a:ext uri="{FF2B5EF4-FFF2-40B4-BE49-F238E27FC236}">
              <a16:creationId xmlns:a16="http://schemas.microsoft.com/office/drawing/2014/main" id="{00000000-0008-0000-0400-00000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6" name="TextBox 3085">
          <a:extLst>
            <a:ext uri="{FF2B5EF4-FFF2-40B4-BE49-F238E27FC236}">
              <a16:creationId xmlns:a16="http://schemas.microsoft.com/office/drawing/2014/main" id="{00000000-0008-0000-0400-00000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7" name="TextBox 3086">
          <a:extLst>
            <a:ext uri="{FF2B5EF4-FFF2-40B4-BE49-F238E27FC236}">
              <a16:creationId xmlns:a16="http://schemas.microsoft.com/office/drawing/2014/main" id="{00000000-0008-0000-0400-00000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8" name="TextBox 3087">
          <a:extLst>
            <a:ext uri="{FF2B5EF4-FFF2-40B4-BE49-F238E27FC236}">
              <a16:creationId xmlns:a16="http://schemas.microsoft.com/office/drawing/2014/main" id="{00000000-0008-0000-0400-00001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89" name="TextBox 3088">
          <a:extLst>
            <a:ext uri="{FF2B5EF4-FFF2-40B4-BE49-F238E27FC236}">
              <a16:creationId xmlns:a16="http://schemas.microsoft.com/office/drawing/2014/main" id="{00000000-0008-0000-0400-00001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0" name="TextBox 3089">
          <a:extLst>
            <a:ext uri="{FF2B5EF4-FFF2-40B4-BE49-F238E27FC236}">
              <a16:creationId xmlns:a16="http://schemas.microsoft.com/office/drawing/2014/main" id="{00000000-0008-0000-0400-00001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1" name="TextBox 3090">
          <a:extLst>
            <a:ext uri="{FF2B5EF4-FFF2-40B4-BE49-F238E27FC236}">
              <a16:creationId xmlns:a16="http://schemas.microsoft.com/office/drawing/2014/main" id="{00000000-0008-0000-0400-00001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2" name="TextBox 3091">
          <a:extLst>
            <a:ext uri="{FF2B5EF4-FFF2-40B4-BE49-F238E27FC236}">
              <a16:creationId xmlns:a16="http://schemas.microsoft.com/office/drawing/2014/main" id="{00000000-0008-0000-0400-00001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3" name="TextBox 3092">
          <a:extLst>
            <a:ext uri="{FF2B5EF4-FFF2-40B4-BE49-F238E27FC236}">
              <a16:creationId xmlns:a16="http://schemas.microsoft.com/office/drawing/2014/main" id="{00000000-0008-0000-0400-00001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4" name="TextBox 3093">
          <a:extLst>
            <a:ext uri="{FF2B5EF4-FFF2-40B4-BE49-F238E27FC236}">
              <a16:creationId xmlns:a16="http://schemas.microsoft.com/office/drawing/2014/main" id="{00000000-0008-0000-0400-00001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5" name="TextBox 3094">
          <a:extLst>
            <a:ext uri="{FF2B5EF4-FFF2-40B4-BE49-F238E27FC236}">
              <a16:creationId xmlns:a16="http://schemas.microsoft.com/office/drawing/2014/main" id="{00000000-0008-0000-0400-00001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6" name="TextBox 3095">
          <a:extLst>
            <a:ext uri="{FF2B5EF4-FFF2-40B4-BE49-F238E27FC236}">
              <a16:creationId xmlns:a16="http://schemas.microsoft.com/office/drawing/2014/main" id="{00000000-0008-0000-0400-00001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7" name="TextBox 3096">
          <a:extLst>
            <a:ext uri="{FF2B5EF4-FFF2-40B4-BE49-F238E27FC236}">
              <a16:creationId xmlns:a16="http://schemas.microsoft.com/office/drawing/2014/main" id="{00000000-0008-0000-0400-00001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8" name="TextBox 3097">
          <a:extLst>
            <a:ext uri="{FF2B5EF4-FFF2-40B4-BE49-F238E27FC236}">
              <a16:creationId xmlns:a16="http://schemas.microsoft.com/office/drawing/2014/main" id="{00000000-0008-0000-0400-00001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099" name="TextBox 3098">
          <a:extLst>
            <a:ext uri="{FF2B5EF4-FFF2-40B4-BE49-F238E27FC236}">
              <a16:creationId xmlns:a16="http://schemas.microsoft.com/office/drawing/2014/main" id="{00000000-0008-0000-0400-00001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0" name="TextBox 3099">
          <a:extLst>
            <a:ext uri="{FF2B5EF4-FFF2-40B4-BE49-F238E27FC236}">
              <a16:creationId xmlns:a16="http://schemas.microsoft.com/office/drawing/2014/main" id="{00000000-0008-0000-0400-00001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1" name="TextBox 3100">
          <a:extLst>
            <a:ext uri="{FF2B5EF4-FFF2-40B4-BE49-F238E27FC236}">
              <a16:creationId xmlns:a16="http://schemas.microsoft.com/office/drawing/2014/main" id="{00000000-0008-0000-0400-00001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2" name="TextBox 3101">
          <a:extLst>
            <a:ext uri="{FF2B5EF4-FFF2-40B4-BE49-F238E27FC236}">
              <a16:creationId xmlns:a16="http://schemas.microsoft.com/office/drawing/2014/main" id="{00000000-0008-0000-0400-00001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3" name="TextBox 3102">
          <a:extLst>
            <a:ext uri="{FF2B5EF4-FFF2-40B4-BE49-F238E27FC236}">
              <a16:creationId xmlns:a16="http://schemas.microsoft.com/office/drawing/2014/main" id="{00000000-0008-0000-0400-00001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4" name="TextBox 3103">
          <a:extLst>
            <a:ext uri="{FF2B5EF4-FFF2-40B4-BE49-F238E27FC236}">
              <a16:creationId xmlns:a16="http://schemas.microsoft.com/office/drawing/2014/main" id="{00000000-0008-0000-0400-00002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5" name="TextBox 3104">
          <a:extLst>
            <a:ext uri="{FF2B5EF4-FFF2-40B4-BE49-F238E27FC236}">
              <a16:creationId xmlns:a16="http://schemas.microsoft.com/office/drawing/2014/main" id="{00000000-0008-0000-0400-00002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6" name="TextBox 3105">
          <a:extLst>
            <a:ext uri="{FF2B5EF4-FFF2-40B4-BE49-F238E27FC236}">
              <a16:creationId xmlns:a16="http://schemas.microsoft.com/office/drawing/2014/main" id="{00000000-0008-0000-0400-00002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7" name="TextBox 3106">
          <a:extLst>
            <a:ext uri="{FF2B5EF4-FFF2-40B4-BE49-F238E27FC236}">
              <a16:creationId xmlns:a16="http://schemas.microsoft.com/office/drawing/2014/main" id="{00000000-0008-0000-0400-00002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8" name="TextBox 3107">
          <a:extLst>
            <a:ext uri="{FF2B5EF4-FFF2-40B4-BE49-F238E27FC236}">
              <a16:creationId xmlns:a16="http://schemas.microsoft.com/office/drawing/2014/main" id="{00000000-0008-0000-0400-00002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09" name="TextBox 3108">
          <a:extLst>
            <a:ext uri="{FF2B5EF4-FFF2-40B4-BE49-F238E27FC236}">
              <a16:creationId xmlns:a16="http://schemas.microsoft.com/office/drawing/2014/main" id="{00000000-0008-0000-0400-00002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0" name="TextBox 3109">
          <a:extLst>
            <a:ext uri="{FF2B5EF4-FFF2-40B4-BE49-F238E27FC236}">
              <a16:creationId xmlns:a16="http://schemas.microsoft.com/office/drawing/2014/main" id="{00000000-0008-0000-0400-00002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1" name="TextBox 3110">
          <a:extLst>
            <a:ext uri="{FF2B5EF4-FFF2-40B4-BE49-F238E27FC236}">
              <a16:creationId xmlns:a16="http://schemas.microsoft.com/office/drawing/2014/main" id="{00000000-0008-0000-0400-00002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2" name="TextBox 3111">
          <a:extLst>
            <a:ext uri="{FF2B5EF4-FFF2-40B4-BE49-F238E27FC236}">
              <a16:creationId xmlns:a16="http://schemas.microsoft.com/office/drawing/2014/main" id="{00000000-0008-0000-0400-00002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3" name="TextBox 3112">
          <a:extLst>
            <a:ext uri="{FF2B5EF4-FFF2-40B4-BE49-F238E27FC236}">
              <a16:creationId xmlns:a16="http://schemas.microsoft.com/office/drawing/2014/main" id="{00000000-0008-0000-0400-00002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4" name="TextBox 3113">
          <a:extLst>
            <a:ext uri="{FF2B5EF4-FFF2-40B4-BE49-F238E27FC236}">
              <a16:creationId xmlns:a16="http://schemas.microsoft.com/office/drawing/2014/main" id="{00000000-0008-0000-0400-00002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5" name="TextBox 3114">
          <a:extLst>
            <a:ext uri="{FF2B5EF4-FFF2-40B4-BE49-F238E27FC236}">
              <a16:creationId xmlns:a16="http://schemas.microsoft.com/office/drawing/2014/main" id="{00000000-0008-0000-0400-00002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6" name="TextBox 3115">
          <a:extLst>
            <a:ext uri="{FF2B5EF4-FFF2-40B4-BE49-F238E27FC236}">
              <a16:creationId xmlns:a16="http://schemas.microsoft.com/office/drawing/2014/main" id="{00000000-0008-0000-0400-00002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7" name="TextBox 3116">
          <a:extLst>
            <a:ext uri="{FF2B5EF4-FFF2-40B4-BE49-F238E27FC236}">
              <a16:creationId xmlns:a16="http://schemas.microsoft.com/office/drawing/2014/main" id="{00000000-0008-0000-0400-00002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8" name="TextBox 3117">
          <a:extLst>
            <a:ext uri="{FF2B5EF4-FFF2-40B4-BE49-F238E27FC236}">
              <a16:creationId xmlns:a16="http://schemas.microsoft.com/office/drawing/2014/main" id="{00000000-0008-0000-0400-00002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19" name="TextBox 3118">
          <a:extLst>
            <a:ext uri="{FF2B5EF4-FFF2-40B4-BE49-F238E27FC236}">
              <a16:creationId xmlns:a16="http://schemas.microsoft.com/office/drawing/2014/main" id="{00000000-0008-0000-0400-00002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0" name="TextBox 3119">
          <a:extLst>
            <a:ext uri="{FF2B5EF4-FFF2-40B4-BE49-F238E27FC236}">
              <a16:creationId xmlns:a16="http://schemas.microsoft.com/office/drawing/2014/main" id="{00000000-0008-0000-0400-00003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1" name="TextBox 3120">
          <a:extLst>
            <a:ext uri="{FF2B5EF4-FFF2-40B4-BE49-F238E27FC236}">
              <a16:creationId xmlns:a16="http://schemas.microsoft.com/office/drawing/2014/main" id="{00000000-0008-0000-0400-00003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2" name="TextBox 3121">
          <a:extLst>
            <a:ext uri="{FF2B5EF4-FFF2-40B4-BE49-F238E27FC236}">
              <a16:creationId xmlns:a16="http://schemas.microsoft.com/office/drawing/2014/main" id="{00000000-0008-0000-0400-00003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3" name="TextBox 3122">
          <a:extLst>
            <a:ext uri="{FF2B5EF4-FFF2-40B4-BE49-F238E27FC236}">
              <a16:creationId xmlns:a16="http://schemas.microsoft.com/office/drawing/2014/main" id="{00000000-0008-0000-0400-00003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4" name="TextBox 3123">
          <a:extLst>
            <a:ext uri="{FF2B5EF4-FFF2-40B4-BE49-F238E27FC236}">
              <a16:creationId xmlns:a16="http://schemas.microsoft.com/office/drawing/2014/main" id="{00000000-0008-0000-0400-00003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5" name="TextBox 3124">
          <a:extLst>
            <a:ext uri="{FF2B5EF4-FFF2-40B4-BE49-F238E27FC236}">
              <a16:creationId xmlns:a16="http://schemas.microsoft.com/office/drawing/2014/main" id="{00000000-0008-0000-0400-00003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6" name="TextBox 3125">
          <a:extLst>
            <a:ext uri="{FF2B5EF4-FFF2-40B4-BE49-F238E27FC236}">
              <a16:creationId xmlns:a16="http://schemas.microsoft.com/office/drawing/2014/main" id="{00000000-0008-0000-0400-00003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7" name="TextBox 3126">
          <a:extLst>
            <a:ext uri="{FF2B5EF4-FFF2-40B4-BE49-F238E27FC236}">
              <a16:creationId xmlns:a16="http://schemas.microsoft.com/office/drawing/2014/main" id="{00000000-0008-0000-0400-00003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8" name="TextBox 3127">
          <a:extLst>
            <a:ext uri="{FF2B5EF4-FFF2-40B4-BE49-F238E27FC236}">
              <a16:creationId xmlns:a16="http://schemas.microsoft.com/office/drawing/2014/main" id="{00000000-0008-0000-0400-00003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29" name="TextBox 3128">
          <a:extLst>
            <a:ext uri="{FF2B5EF4-FFF2-40B4-BE49-F238E27FC236}">
              <a16:creationId xmlns:a16="http://schemas.microsoft.com/office/drawing/2014/main" id="{00000000-0008-0000-0400-00003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0" name="TextBox 3129">
          <a:extLst>
            <a:ext uri="{FF2B5EF4-FFF2-40B4-BE49-F238E27FC236}">
              <a16:creationId xmlns:a16="http://schemas.microsoft.com/office/drawing/2014/main" id="{00000000-0008-0000-0400-00003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1" name="TextBox 3130">
          <a:extLst>
            <a:ext uri="{FF2B5EF4-FFF2-40B4-BE49-F238E27FC236}">
              <a16:creationId xmlns:a16="http://schemas.microsoft.com/office/drawing/2014/main" id="{00000000-0008-0000-0400-00003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2" name="TextBox 3131">
          <a:extLst>
            <a:ext uri="{FF2B5EF4-FFF2-40B4-BE49-F238E27FC236}">
              <a16:creationId xmlns:a16="http://schemas.microsoft.com/office/drawing/2014/main" id="{00000000-0008-0000-0400-00003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3" name="TextBox 3132">
          <a:extLst>
            <a:ext uri="{FF2B5EF4-FFF2-40B4-BE49-F238E27FC236}">
              <a16:creationId xmlns:a16="http://schemas.microsoft.com/office/drawing/2014/main" id="{00000000-0008-0000-0400-00003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4" name="TextBox 3133">
          <a:extLst>
            <a:ext uri="{FF2B5EF4-FFF2-40B4-BE49-F238E27FC236}">
              <a16:creationId xmlns:a16="http://schemas.microsoft.com/office/drawing/2014/main" id="{00000000-0008-0000-0400-00003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5" name="TextBox 3134">
          <a:extLst>
            <a:ext uri="{FF2B5EF4-FFF2-40B4-BE49-F238E27FC236}">
              <a16:creationId xmlns:a16="http://schemas.microsoft.com/office/drawing/2014/main" id="{00000000-0008-0000-0400-00003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6" name="TextBox 3135">
          <a:extLst>
            <a:ext uri="{FF2B5EF4-FFF2-40B4-BE49-F238E27FC236}">
              <a16:creationId xmlns:a16="http://schemas.microsoft.com/office/drawing/2014/main" id="{00000000-0008-0000-0400-00004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7" name="TextBox 3136">
          <a:extLst>
            <a:ext uri="{FF2B5EF4-FFF2-40B4-BE49-F238E27FC236}">
              <a16:creationId xmlns:a16="http://schemas.microsoft.com/office/drawing/2014/main" id="{00000000-0008-0000-0400-00004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8" name="TextBox 3137">
          <a:extLst>
            <a:ext uri="{FF2B5EF4-FFF2-40B4-BE49-F238E27FC236}">
              <a16:creationId xmlns:a16="http://schemas.microsoft.com/office/drawing/2014/main" id="{00000000-0008-0000-0400-00004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39" name="TextBox 3138">
          <a:extLst>
            <a:ext uri="{FF2B5EF4-FFF2-40B4-BE49-F238E27FC236}">
              <a16:creationId xmlns:a16="http://schemas.microsoft.com/office/drawing/2014/main" id="{00000000-0008-0000-0400-00004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0" name="TextBox 3139">
          <a:extLst>
            <a:ext uri="{FF2B5EF4-FFF2-40B4-BE49-F238E27FC236}">
              <a16:creationId xmlns:a16="http://schemas.microsoft.com/office/drawing/2014/main" id="{00000000-0008-0000-0400-00004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1" name="TextBox 3140">
          <a:extLst>
            <a:ext uri="{FF2B5EF4-FFF2-40B4-BE49-F238E27FC236}">
              <a16:creationId xmlns:a16="http://schemas.microsoft.com/office/drawing/2014/main" id="{00000000-0008-0000-0400-00004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2" name="TextBox 3141">
          <a:extLst>
            <a:ext uri="{FF2B5EF4-FFF2-40B4-BE49-F238E27FC236}">
              <a16:creationId xmlns:a16="http://schemas.microsoft.com/office/drawing/2014/main" id="{00000000-0008-0000-0400-00004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3" name="TextBox 3142">
          <a:extLst>
            <a:ext uri="{FF2B5EF4-FFF2-40B4-BE49-F238E27FC236}">
              <a16:creationId xmlns:a16="http://schemas.microsoft.com/office/drawing/2014/main" id="{00000000-0008-0000-0400-00004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4" name="TextBox 3143">
          <a:extLst>
            <a:ext uri="{FF2B5EF4-FFF2-40B4-BE49-F238E27FC236}">
              <a16:creationId xmlns:a16="http://schemas.microsoft.com/office/drawing/2014/main" id="{00000000-0008-0000-0400-00004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5" name="TextBox 3144">
          <a:extLst>
            <a:ext uri="{FF2B5EF4-FFF2-40B4-BE49-F238E27FC236}">
              <a16:creationId xmlns:a16="http://schemas.microsoft.com/office/drawing/2014/main" id="{00000000-0008-0000-0400-00004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6" name="TextBox 3145">
          <a:extLst>
            <a:ext uri="{FF2B5EF4-FFF2-40B4-BE49-F238E27FC236}">
              <a16:creationId xmlns:a16="http://schemas.microsoft.com/office/drawing/2014/main" id="{00000000-0008-0000-0400-00004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7" name="TextBox 3146">
          <a:extLst>
            <a:ext uri="{FF2B5EF4-FFF2-40B4-BE49-F238E27FC236}">
              <a16:creationId xmlns:a16="http://schemas.microsoft.com/office/drawing/2014/main" id="{00000000-0008-0000-0400-00004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8" name="TextBox 3147">
          <a:extLst>
            <a:ext uri="{FF2B5EF4-FFF2-40B4-BE49-F238E27FC236}">
              <a16:creationId xmlns:a16="http://schemas.microsoft.com/office/drawing/2014/main" id="{00000000-0008-0000-0400-00004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49" name="TextBox 3148">
          <a:extLst>
            <a:ext uri="{FF2B5EF4-FFF2-40B4-BE49-F238E27FC236}">
              <a16:creationId xmlns:a16="http://schemas.microsoft.com/office/drawing/2014/main" id="{00000000-0008-0000-0400-00004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0" name="TextBox 3149">
          <a:extLst>
            <a:ext uri="{FF2B5EF4-FFF2-40B4-BE49-F238E27FC236}">
              <a16:creationId xmlns:a16="http://schemas.microsoft.com/office/drawing/2014/main" id="{00000000-0008-0000-0400-00004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1" name="TextBox 3150">
          <a:extLst>
            <a:ext uri="{FF2B5EF4-FFF2-40B4-BE49-F238E27FC236}">
              <a16:creationId xmlns:a16="http://schemas.microsoft.com/office/drawing/2014/main" id="{00000000-0008-0000-0400-00004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2" name="TextBox 3151">
          <a:extLst>
            <a:ext uri="{FF2B5EF4-FFF2-40B4-BE49-F238E27FC236}">
              <a16:creationId xmlns:a16="http://schemas.microsoft.com/office/drawing/2014/main" id="{00000000-0008-0000-0400-00005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3" name="TextBox 3152">
          <a:extLst>
            <a:ext uri="{FF2B5EF4-FFF2-40B4-BE49-F238E27FC236}">
              <a16:creationId xmlns:a16="http://schemas.microsoft.com/office/drawing/2014/main" id="{00000000-0008-0000-0400-00005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4" name="TextBox 3153">
          <a:extLst>
            <a:ext uri="{FF2B5EF4-FFF2-40B4-BE49-F238E27FC236}">
              <a16:creationId xmlns:a16="http://schemas.microsoft.com/office/drawing/2014/main" id="{00000000-0008-0000-0400-00005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5" name="TextBox 3154">
          <a:extLst>
            <a:ext uri="{FF2B5EF4-FFF2-40B4-BE49-F238E27FC236}">
              <a16:creationId xmlns:a16="http://schemas.microsoft.com/office/drawing/2014/main" id="{00000000-0008-0000-0400-00005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6" name="TextBox 3155">
          <a:extLst>
            <a:ext uri="{FF2B5EF4-FFF2-40B4-BE49-F238E27FC236}">
              <a16:creationId xmlns:a16="http://schemas.microsoft.com/office/drawing/2014/main" id="{00000000-0008-0000-0400-00005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7" name="TextBox 3156">
          <a:extLst>
            <a:ext uri="{FF2B5EF4-FFF2-40B4-BE49-F238E27FC236}">
              <a16:creationId xmlns:a16="http://schemas.microsoft.com/office/drawing/2014/main" id="{00000000-0008-0000-0400-00005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8" name="TextBox 3157">
          <a:extLst>
            <a:ext uri="{FF2B5EF4-FFF2-40B4-BE49-F238E27FC236}">
              <a16:creationId xmlns:a16="http://schemas.microsoft.com/office/drawing/2014/main" id="{00000000-0008-0000-0400-00005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59" name="TextBox 3158">
          <a:extLst>
            <a:ext uri="{FF2B5EF4-FFF2-40B4-BE49-F238E27FC236}">
              <a16:creationId xmlns:a16="http://schemas.microsoft.com/office/drawing/2014/main" id="{00000000-0008-0000-0400-00005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0" name="TextBox 3159">
          <a:extLst>
            <a:ext uri="{FF2B5EF4-FFF2-40B4-BE49-F238E27FC236}">
              <a16:creationId xmlns:a16="http://schemas.microsoft.com/office/drawing/2014/main" id="{00000000-0008-0000-0400-00005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1" name="TextBox 3160">
          <a:extLst>
            <a:ext uri="{FF2B5EF4-FFF2-40B4-BE49-F238E27FC236}">
              <a16:creationId xmlns:a16="http://schemas.microsoft.com/office/drawing/2014/main" id="{00000000-0008-0000-0400-00005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2" name="TextBox 3161">
          <a:extLst>
            <a:ext uri="{FF2B5EF4-FFF2-40B4-BE49-F238E27FC236}">
              <a16:creationId xmlns:a16="http://schemas.microsoft.com/office/drawing/2014/main" id="{00000000-0008-0000-0400-00005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3" name="TextBox 3162">
          <a:extLst>
            <a:ext uri="{FF2B5EF4-FFF2-40B4-BE49-F238E27FC236}">
              <a16:creationId xmlns:a16="http://schemas.microsoft.com/office/drawing/2014/main" id="{00000000-0008-0000-0400-00005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4" name="TextBox 3163">
          <a:extLst>
            <a:ext uri="{FF2B5EF4-FFF2-40B4-BE49-F238E27FC236}">
              <a16:creationId xmlns:a16="http://schemas.microsoft.com/office/drawing/2014/main" id="{00000000-0008-0000-0400-00005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5" name="TextBox 3164">
          <a:extLst>
            <a:ext uri="{FF2B5EF4-FFF2-40B4-BE49-F238E27FC236}">
              <a16:creationId xmlns:a16="http://schemas.microsoft.com/office/drawing/2014/main" id="{00000000-0008-0000-0400-00005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6" name="TextBox 3165">
          <a:extLst>
            <a:ext uri="{FF2B5EF4-FFF2-40B4-BE49-F238E27FC236}">
              <a16:creationId xmlns:a16="http://schemas.microsoft.com/office/drawing/2014/main" id="{00000000-0008-0000-0400-00005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7" name="TextBox 3166">
          <a:extLst>
            <a:ext uri="{FF2B5EF4-FFF2-40B4-BE49-F238E27FC236}">
              <a16:creationId xmlns:a16="http://schemas.microsoft.com/office/drawing/2014/main" id="{00000000-0008-0000-0400-00005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8" name="TextBox 3167">
          <a:extLst>
            <a:ext uri="{FF2B5EF4-FFF2-40B4-BE49-F238E27FC236}">
              <a16:creationId xmlns:a16="http://schemas.microsoft.com/office/drawing/2014/main" id="{00000000-0008-0000-0400-00006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69" name="TextBox 3168">
          <a:extLst>
            <a:ext uri="{FF2B5EF4-FFF2-40B4-BE49-F238E27FC236}">
              <a16:creationId xmlns:a16="http://schemas.microsoft.com/office/drawing/2014/main" id="{00000000-0008-0000-0400-00006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0" name="TextBox 3169">
          <a:extLst>
            <a:ext uri="{FF2B5EF4-FFF2-40B4-BE49-F238E27FC236}">
              <a16:creationId xmlns:a16="http://schemas.microsoft.com/office/drawing/2014/main" id="{00000000-0008-0000-0400-00006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1" name="TextBox 3170">
          <a:extLst>
            <a:ext uri="{FF2B5EF4-FFF2-40B4-BE49-F238E27FC236}">
              <a16:creationId xmlns:a16="http://schemas.microsoft.com/office/drawing/2014/main" id="{00000000-0008-0000-0400-00006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2" name="TextBox 3171">
          <a:extLst>
            <a:ext uri="{FF2B5EF4-FFF2-40B4-BE49-F238E27FC236}">
              <a16:creationId xmlns:a16="http://schemas.microsoft.com/office/drawing/2014/main" id="{00000000-0008-0000-0400-00006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3" name="TextBox 3172">
          <a:extLst>
            <a:ext uri="{FF2B5EF4-FFF2-40B4-BE49-F238E27FC236}">
              <a16:creationId xmlns:a16="http://schemas.microsoft.com/office/drawing/2014/main" id="{00000000-0008-0000-0400-00006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4" name="TextBox 3173">
          <a:extLst>
            <a:ext uri="{FF2B5EF4-FFF2-40B4-BE49-F238E27FC236}">
              <a16:creationId xmlns:a16="http://schemas.microsoft.com/office/drawing/2014/main" id="{00000000-0008-0000-0400-00006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5" name="TextBox 3174">
          <a:extLst>
            <a:ext uri="{FF2B5EF4-FFF2-40B4-BE49-F238E27FC236}">
              <a16:creationId xmlns:a16="http://schemas.microsoft.com/office/drawing/2014/main" id="{00000000-0008-0000-0400-00006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6" name="TextBox 3175">
          <a:extLst>
            <a:ext uri="{FF2B5EF4-FFF2-40B4-BE49-F238E27FC236}">
              <a16:creationId xmlns:a16="http://schemas.microsoft.com/office/drawing/2014/main" id="{00000000-0008-0000-0400-00006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7" name="TextBox 3176">
          <a:extLst>
            <a:ext uri="{FF2B5EF4-FFF2-40B4-BE49-F238E27FC236}">
              <a16:creationId xmlns:a16="http://schemas.microsoft.com/office/drawing/2014/main" id="{00000000-0008-0000-0400-00006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8" name="TextBox 3177">
          <a:extLst>
            <a:ext uri="{FF2B5EF4-FFF2-40B4-BE49-F238E27FC236}">
              <a16:creationId xmlns:a16="http://schemas.microsoft.com/office/drawing/2014/main" id="{00000000-0008-0000-0400-00006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79" name="TextBox 3178">
          <a:extLst>
            <a:ext uri="{FF2B5EF4-FFF2-40B4-BE49-F238E27FC236}">
              <a16:creationId xmlns:a16="http://schemas.microsoft.com/office/drawing/2014/main" id="{00000000-0008-0000-0400-00006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0" name="TextBox 3179">
          <a:extLst>
            <a:ext uri="{FF2B5EF4-FFF2-40B4-BE49-F238E27FC236}">
              <a16:creationId xmlns:a16="http://schemas.microsoft.com/office/drawing/2014/main" id="{00000000-0008-0000-0400-00006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1" name="TextBox 3180">
          <a:extLst>
            <a:ext uri="{FF2B5EF4-FFF2-40B4-BE49-F238E27FC236}">
              <a16:creationId xmlns:a16="http://schemas.microsoft.com/office/drawing/2014/main" id="{00000000-0008-0000-0400-00006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2" name="TextBox 3181">
          <a:extLst>
            <a:ext uri="{FF2B5EF4-FFF2-40B4-BE49-F238E27FC236}">
              <a16:creationId xmlns:a16="http://schemas.microsoft.com/office/drawing/2014/main" id="{00000000-0008-0000-0400-00006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3" name="TextBox 3182">
          <a:extLst>
            <a:ext uri="{FF2B5EF4-FFF2-40B4-BE49-F238E27FC236}">
              <a16:creationId xmlns:a16="http://schemas.microsoft.com/office/drawing/2014/main" id="{00000000-0008-0000-0400-00006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4" name="TextBox 3183">
          <a:extLst>
            <a:ext uri="{FF2B5EF4-FFF2-40B4-BE49-F238E27FC236}">
              <a16:creationId xmlns:a16="http://schemas.microsoft.com/office/drawing/2014/main" id="{00000000-0008-0000-0400-00007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5" name="TextBox 3184">
          <a:extLst>
            <a:ext uri="{FF2B5EF4-FFF2-40B4-BE49-F238E27FC236}">
              <a16:creationId xmlns:a16="http://schemas.microsoft.com/office/drawing/2014/main" id="{00000000-0008-0000-0400-00007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6" name="TextBox 3185">
          <a:extLst>
            <a:ext uri="{FF2B5EF4-FFF2-40B4-BE49-F238E27FC236}">
              <a16:creationId xmlns:a16="http://schemas.microsoft.com/office/drawing/2014/main" id="{00000000-0008-0000-0400-00007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7" name="TextBox 3186">
          <a:extLst>
            <a:ext uri="{FF2B5EF4-FFF2-40B4-BE49-F238E27FC236}">
              <a16:creationId xmlns:a16="http://schemas.microsoft.com/office/drawing/2014/main" id="{00000000-0008-0000-0400-00007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8" name="TextBox 3187">
          <a:extLst>
            <a:ext uri="{FF2B5EF4-FFF2-40B4-BE49-F238E27FC236}">
              <a16:creationId xmlns:a16="http://schemas.microsoft.com/office/drawing/2014/main" id="{00000000-0008-0000-0400-00007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89" name="TextBox 3188">
          <a:extLst>
            <a:ext uri="{FF2B5EF4-FFF2-40B4-BE49-F238E27FC236}">
              <a16:creationId xmlns:a16="http://schemas.microsoft.com/office/drawing/2014/main" id="{00000000-0008-0000-0400-00007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0" name="TextBox 3189">
          <a:extLst>
            <a:ext uri="{FF2B5EF4-FFF2-40B4-BE49-F238E27FC236}">
              <a16:creationId xmlns:a16="http://schemas.microsoft.com/office/drawing/2014/main" id="{00000000-0008-0000-0400-00007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1" name="TextBox 3190">
          <a:extLst>
            <a:ext uri="{FF2B5EF4-FFF2-40B4-BE49-F238E27FC236}">
              <a16:creationId xmlns:a16="http://schemas.microsoft.com/office/drawing/2014/main" id="{00000000-0008-0000-0400-00007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2" name="TextBox 3191">
          <a:extLst>
            <a:ext uri="{FF2B5EF4-FFF2-40B4-BE49-F238E27FC236}">
              <a16:creationId xmlns:a16="http://schemas.microsoft.com/office/drawing/2014/main" id="{00000000-0008-0000-0400-00007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3" name="TextBox 3192">
          <a:extLst>
            <a:ext uri="{FF2B5EF4-FFF2-40B4-BE49-F238E27FC236}">
              <a16:creationId xmlns:a16="http://schemas.microsoft.com/office/drawing/2014/main" id="{00000000-0008-0000-0400-00007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4" name="TextBox 3193">
          <a:extLst>
            <a:ext uri="{FF2B5EF4-FFF2-40B4-BE49-F238E27FC236}">
              <a16:creationId xmlns:a16="http://schemas.microsoft.com/office/drawing/2014/main" id="{00000000-0008-0000-0400-00007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5" name="TextBox 3194">
          <a:extLst>
            <a:ext uri="{FF2B5EF4-FFF2-40B4-BE49-F238E27FC236}">
              <a16:creationId xmlns:a16="http://schemas.microsoft.com/office/drawing/2014/main" id="{00000000-0008-0000-0400-00007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6" name="TextBox 3195">
          <a:extLst>
            <a:ext uri="{FF2B5EF4-FFF2-40B4-BE49-F238E27FC236}">
              <a16:creationId xmlns:a16="http://schemas.microsoft.com/office/drawing/2014/main" id="{00000000-0008-0000-0400-00007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7" name="TextBox 3196">
          <a:extLst>
            <a:ext uri="{FF2B5EF4-FFF2-40B4-BE49-F238E27FC236}">
              <a16:creationId xmlns:a16="http://schemas.microsoft.com/office/drawing/2014/main" id="{00000000-0008-0000-0400-00007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8" name="TextBox 3197">
          <a:extLst>
            <a:ext uri="{FF2B5EF4-FFF2-40B4-BE49-F238E27FC236}">
              <a16:creationId xmlns:a16="http://schemas.microsoft.com/office/drawing/2014/main" id="{00000000-0008-0000-0400-00007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199" name="TextBox 3198">
          <a:extLst>
            <a:ext uri="{FF2B5EF4-FFF2-40B4-BE49-F238E27FC236}">
              <a16:creationId xmlns:a16="http://schemas.microsoft.com/office/drawing/2014/main" id="{00000000-0008-0000-0400-00007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0" name="TextBox 3199">
          <a:extLst>
            <a:ext uri="{FF2B5EF4-FFF2-40B4-BE49-F238E27FC236}">
              <a16:creationId xmlns:a16="http://schemas.microsoft.com/office/drawing/2014/main" id="{00000000-0008-0000-0400-00008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1" name="TextBox 3200">
          <a:extLst>
            <a:ext uri="{FF2B5EF4-FFF2-40B4-BE49-F238E27FC236}">
              <a16:creationId xmlns:a16="http://schemas.microsoft.com/office/drawing/2014/main" id="{00000000-0008-0000-0400-00008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2" name="TextBox 3201">
          <a:extLst>
            <a:ext uri="{FF2B5EF4-FFF2-40B4-BE49-F238E27FC236}">
              <a16:creationId xmlns:a16="http://schemas.microsoft.com/office/drawing/2014/main" id="{00000000-0008-0000-0400-00008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3" name="TextBox 3202">
          <a:extLst>
            <a:ext uri="{FF2B5EF4-FFF2-40B4-BE49-F238E27FC236}">
              <a16:creationId xmlns:a16="http://schemas.microsoft.com/office/drawing/2014/main" id="{00000000-0008-0000-0400-00008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4" name="TextBox 3203">
          <a:extLst>
            <a:ext uri="{FF2B5EF4-FFF2-40B4-BE49-F238E27FC236}">
              <a16:creationId xmlns:a16="http://schemas.microsoft.com/office/drawing/2014/main" id="{00000000-0008-0000-0400-00008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5" name="TextBox 3204">
          <a:extLst>
            <a:ext uri="{FF2B5EF4-FFF2-40B4-BE49-F238E27FC236}">
              <a16:creationId xmlns:a16="http://schemas.microsoft.com/office/drawing/2014/main" id="{00000000-0008-0000-0400-00008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6" name="TextBox 3205">
          <a:extLst>
            <a:ext uri="{FF2B5EF4-FFF2-40B4-BE49-F238E27FC236}">
              <a16:creationId xmlns:a16="http://schemas.microsoft.com/office/drawing/2014/main" id="{00000000-0008-0000-0400-00008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7" name="TextBox 3206">
          <a:extLst>
            <a:ext uri="{FF2B5EF4-FFF2-40B4-BE49-F238E27FC236}">
              <a16:creationId xmlns:a16="http://schemas.microsoft.com/office/drawing/2014/main" id="{00000000-0008-0000-0400-00008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8" name="TextBox 3207">
          <a:extLst>
            <a:ext uri="{FF2B5EF4-FFF2-40B4-BE49-F238E27FC236}">
              <a16:creationId xmlns:a16="http://schemas.microsoft.com/office/drawing/2014/main" id="{00000000-0008-0000-0400-00008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09" name="TextBox 3208">
          <a:extLst>
            <a:ext uri="{FF2B5EF4-FFF2-40B4-BE49-F238E27FC236}">
              <a16:creationId xmlns:a16="http://schemas.microsoft.com/office/drawing/2014/main" id="{00000000-0008-0000-0400-00008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0" name="TextBox 3209">
          <a:extLst>
            <a:ext uri="{FF2B5EF4-FFF2-40B4-BE49-F238E27FC236}">
              <a16:creationId xmlns:a16="http://schemas.microsoft.com/office/drawing/2014/main" id="{00000000-0008-0000-0400-00008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1" name="TextBox 3210">
          <a:extLst>
            <a:ext uri="{FF2B5EF4-FFF2-40B4-BE49-F238E27FC236}">
              <a16:creationId xmlns:a16="http://schemas.microsoft.com/office/drawing/2014/main" id="{00000000-0008-0000-0400-00008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2" name="TextBox 3211">
          <a:extLst>
            <a:ext uri="{FF2B5EF4-FFF2-40B4-BE49-F238E27FC236}">
              <a16:creationId xmlns:a16="http://schemas.microsoft.com/office/drawing/2014/main" id="{00000000-0008-0000-0400-00008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3" name="TextBox 3212">
          <a:extLst>
            <a:ext uri="{FF2B5EF4-FFF2-40B4-BE49-F238E27FC236}">
              <a16:creationId xmlns:a16="http://schemas.microsoft.com/office/drawing/2014/main" id="{00000000-0008-0000-0400-00008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4" name="TextBox 3213">
          <a:extLst>
            <a:ext uri="{FF2B5EF4-FFF2-40B4-BE49-F238E27FC236}">
              <a16:creationId xmlns:a16="http://schemas.microsoft.com/office/drawing/2014/main" id="{00000000-0008-0000-0400-00008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5" name="TextBox 3214">
          <a:extLst>
            <a:ext uri="{FF2B5EF4-FFF2-40B4-BE49-F238E27FC236}">
              <a16:creationId xmlns:a16="http://schemas.microsoft.com/office/drawing/2014/main" id="{00000000-0008-0000-0400-00008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6" name="TextBox 3215">
          <a:extLst>
            <a:ext uri="{FF2B5EF4-FFF2-40B4-BE49-F238E27FC236}">
              <a16:creationId xmlns:a16="http://schemas.microsoft.com/office/drawing/2014/main" id="{00000000-0008-0000-0400-00009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7" name="TextBox 3216">
          <a:extLst>
            <a:ext uri="{FF2B5EF4-FFF2-40B4-BE49-F238E27FC236}">
              <a16:creationId xmlns:a16="http://schemas.microsoft.com/office/drawing/2014/main" id="{00000000-0008-0000-0400-00009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8" name="TextBox 3217">
          <a:extLst>
            <a:ext uri="{FF2B5EF4-FFF2-40B4-BE49-F238E27FC236}">
              <a16:creationId xmlns:a16="http://schemas.microsoft.com/office/drawing/2014/main" id="{00000000-0008-0000-0400-00009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19" name="TextBox 3218">
          <a:extLst>
            <a:ext uri="{FF2B5EF4-FFF2-40B4-BE49-F238E27FC236}">
              <a16:creationId xmlns:a16="http://schemas.microsoft.com/office/drawing/2014/main" id="{00000000-0008-0000-0400-00009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0" name="TextBox 3219">
          <a:extLst>
            <a:ext uri="{FF2B5EF4-FFF2-40B4-BE49-F238E27FC236}">
              <a16:creationId xmlns:a16="http://schemas.microsoft.com/office/drawing/2014/main" id="{00000000-0008-0000-0400-00009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1" name="TextBox 3220">
          <a:extLst>
            <a:ext uri="{FF2B5EF4-FFF2-40B4-BE49-F238E27FC236}">
              <a16:creationId xmlns:a16="http://schemas.microsoft.com/office/drawing/2014/main" id="{00000000-0008-0000-0400-00009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2" name="TextBox 3221">
          <a:extLst>
            <a:ext uri="{FF2B5EF4-FFF2-40B4-BE49-F238E27FC236}">
              <a16:creationId xmlns:a16="http://schemas.microsoft.com/office/drawing/2014/main" id="{00000000-0008-0000-0400-00009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3" name="TextBox 3222">
          <a:extLst>
            <a:ext uri="{FF2B5EF4-FFF2-40B4-BE49-F238E27FC236}">
              <a16:creationId xmlns:a16="http://schemas.microsoft.com/office/drawing/2014/main" id="{00000000-0008-0000-0400-00009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4" name="TextBox 3223">
          <a:extLst>
            <a:ext uri="{FF2B5EF4-FFF2-40B4-BE49-F238E27FC236}">
              <a16:creationId xmlns:a16="http://schemas.microsoft.com/office/drawing/2014/main" id="{00000000-0008-0000-0400-00009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5" name="TextBox 3224">
          <a:extLst>
            <a:ext uri="{FF2B5EF4-FFF2-40B4-BE49-F238E27FC236}">
              <a16:creationId xmlns:a16="http://schemas.microsoft.com/office/drawing/2014/main" id="{00000000-0008-0000-0400-00009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6" name="TextBox 3225">
          <a:extLst>
            <a:ext uri="{FF2B5EF4-FFF2-40B4-BE49-F238E27FC236}">
              <a16:creationId xmlns:a16="http://schemas.microsoft.com/office/drawing/2014/main" id="{00000000-0008-0000-0400-00009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7" name="TextBox 3226">
          <a:extLst>
            <a:ext uri="{FF2B5EF4-FFF2-40B4-BE49-F238E27FC236}">
              <a16:creationId xmlns:a16="http://schemas.microsoft.com/office/drawing/2014/main" id="{00000000-0008-0000-0400-00009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8" name="TextBox 3227">
          <a:extLst>
            <a:ext uri="{FF2B5EF4-FFF2-40B4-BE49-F238E27FC236}">
              <a16:creationId xmlns:a16="http://schemas.microsoft.com/office/drawing/2014/main" id="{00000000-0008-0000-0400-00009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29" name="TextBox 3228">
          <a:extLst>
            <a:ext uri="{FF2B5EF4-FFF2-40B4-BE49-F238E27FC236}">
              <a16:creationId xmlns:a16="http://schemas.microsoft.com/office/drawing/2014/main" id="{00000000-0008-0000-0400-00009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0" name="TextBox 3229">
          <a:extLst>
            <a:ext uri="{FF2B5EF4-FFF2-40B4-BE49-F238E27FC236}">
              <a16:creationId xmlns:a16="http://schemas.microsoft.com/office/drawing/2014/main" id="{00000000-0008-0000-0400-00009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1" name="TextBox 3230">
          <a:extLst>
            <a:ext uri="{FF2B5EF4-FFF2-40B4-BE49-F238E27FC236}">
              <a16:creationId xmlns:a16="http://schemas.microsoft.com/office/drawing/2014/main" id="{00000000-0008-0000-0400-00009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2" name="TextBox 3231">
          <a:extLst>
            <a:ext uri="{FF2B5EF4-FFF2-40B4-BE49-F238E27FC236}">
              <a16:creationId xmlns:a16="http://schemas.microsoft.com/office/drawing/2014/main" id="{00000000-0008-0000-0400-0000A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3" name="TextBox 3232">
          <a:extLst>
            <a:ext uri="{FF2B5EF4-FFF2-40B4-BE49-F238E27FC236}">
              <a16:creationId xmlns:a16="http://schemas.microsoft.com/office/drawing/2014/main" id="{00000000-0008-0000-0400-0000A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4" name="TextBox 3233">
          <a:extLst>
            <a:ext uri="{FF2B5EF4-FFF2-40B4-BE49-F238E27FC236}">
              <a16:creationId xmlns:a16="http://schemas.microsoft.com/office/drawing/2014/main" id="{00000000-0008-0000-0400-0000A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5" name="TextBox 3234">
          <a:extLst>
            <a:ext uri="{FF2B5EF4-FFF2-40B4-BE49-F238E27FC236}">
              <a16:creationId xmlns:a16="http://schemas.microsoft.com/office/drawing/2014/main" id="{00000000-0008-0000-0400-0000A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6" name="TextBox 3235">
          <a:extLst>
            <a:ext uri="{FF2B5EF4-FFF2-40B4-BE49-F238E27FC236}">
              <a16:creationId xmlns:a16="http://schemas.microsoft.com/office/drawing/2014/main" id="{00000000-0008-0000-0400-0000A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7" name="TextBox 3236">
          <a:extLst>
            <a:ext uri="{FF2B5EF4-FFF2-40B4-BE49-F238E27FC236}">
              <a16:creationId xmlns:a16="http://schemas.microsoft.com/office/drawing/2014/main" id="{00000000-0008-0000-0400-0000A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8" name="TextBox 3237">
          <a:extLst>
            <a:ext uri="{FF2B5EF4-FFF2-40B4-BE49-F238E27FC236}">
              <a16:creationId xmlns:a16="http://schemas.microsoft.com/office/drawing/2014/main" id="{00000000-0008-0000-0400-0000A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39" name="TextBox 3238">
          <a:extLst>
            <a:ext uri="{FF2B5EF4-FFF2-40B4-BE49-F238E27FC236}">
              <a16:creationId xmlns:a16="http://schemas.microsoft.com/office/drawing/2014/main" id="{00000000-0008-0000-0400-0000A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0" name="TextBox 3239">
          <a:extLst>
            <a:ext uri="{FF2B5EF4-FFF2-40B4-BE49-F238E27FC236}">
              <a16:creationId xmlns:a16="http://schemas.microsoft.com/office/drawing/2014/main" id="{00000000-0008-0000-0400-0000A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1" name="TextBox 3240">
          <a:extLst>
            <a:ext uri="{FF2B5EF4-FFF2-40B4-BE49-F238E27FC236}">
              <a16:creationId xmlns:a16="http://schemas.microsoft.com/office/drawing/2014/main" id="{00000000-0008-0000-0400-0000A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2" name="TextBox 3241">
          <a:extLst>
            <a:ext uri="{FF2B5EF4-FFF2-40B4-BE49-F238E27FC236}">
              <a16:creationId xmlns:a16="http://schemas.microsoft.com/office/drawing/2014/main" id="{00000000-0008-0000-0400-0000A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3" name="TextBox 3242">
          <a:extLst>
            <a:ext uri="{FF2B5EF4-FFF2-40B4-BE49-F238E27FC236}">
              <a16:creationId xmlns:a16="http://schemas.microsoft.com/office/drawing/2014/main" id="{00000000-0008-0000-0400-0000A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4" name="TextBox 3243">
          <a:extLst>
            <a:ext uri="{FF2B5EF4-FFF2-40B4-BE49-F238E27FC236}">
              <a16:creationId xmlns:a16="http://schemas.microsoft.com/office/drawing/2014/main" id="{00000000-0008-0000-0400-0000A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5" name="TextBox 3244">
          <a:extLst>
            <a:ext uri="{FF2B5EF4-FFF2-40B4-BE49-F238E27FC236}">
              <a16:creationId xmlns:a16="http://schemas.microsoft.com/office/drawing/2014/main" id="{00000000-0008-0000-0400-0000A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6" name="TextBox 3245">
          <a:extLst>
            <a:ext uri="{FF2B5EF4-FFF2-40B4-BE49-F238E27FC236}">
              <a16:creationId xmlns:a16="http://schemas.microsoft.com/office/drawing/2014/main" id="{00000000-0008-0000-0400-0000A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7" name="TextBox 3246">
          <a:extLst>
            <a:ext uri="{FF2B5EF4-FFF2-40B4-BE49-F238E27FC236}">
              <a16:creationId xmlns:a16="http://schemas.microsoft.com/office/drawing/2014/main" id="{00000000-0008-0000-0400-0000A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8" name="TextBox 3247">
          <a:extLst>
            <a:ext uri="{FF2B5EF4-FFF2-40B4-BE49-F238E27FC236}">
              <a16:creationId xmlns:a16="http://schemas.microsoft.com/office/drawing/2014/main" id="{00000000-0008-0000-0400-0000B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49" name="TextBox 3248">
          <a:extLst>
            <a:ext uri="{FF2B5EF4-FFF2-40B4-BE49-F238E27FC236}">
              <a16:creationId xmlns:a16="http://schemas.microsoft.com/office/drawing/2014/main" id="{00000000-0008-0000-0400-0000B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0" name="TextBox 3249">
          <a:extLst>
            <a:ext uri="{FF2B5EF4-FFF2-40B4-BE49-F238E27FC236}">
              <a16:creationId xmlns:a16="http://schemas.microsoft.com/office/drawing/2014/main" id="{00000000-0008-0000-0400-0000B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1" name="TextBox 3250">
          <a:extLst>
            <a:ext uri="{FF2B5EF4-FFF2-40B4-BE49-F238E27FC236}">
              <a16:creationId xmlns:a16="http://schemas.microsoft.com/office/drawing/2014/main" id="{00000000-0008-0000-0400-0000B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2" name="TextBox 3251">
          <a:extLst>
            <a:ext uri="{FF2B5EF4-FFF2-40B4-BE49-F238E27FC236}">
              <a16:creationId xmlns:a16="http://schemas.microsoft.com/office/drawing/2014/main" id="{00000000-0008-0000-0400-0000B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3" name="TextBox 3252">
          <a:extLst>
            <a:ext uri="{FF2B5EF4-FFF2-40B4-BE49-F238E27FC236}">
              <a16:creationId xmlns:a16="http://schemas.microsoft.com/office/drawing/2014/main" id="{00000000-0008-0000-0400-0000B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4" name="TextBox 3253">
          <a:extLst>
            <a:ext uri="{FF2B5EF4-FFF2-40B4-BE49-F238E27FC236}">
              <a16:creationId xmlns:a16="http://schemas.microsoft.com/office/drawing/2014/main" id="{00000000-0008-0000-0400-0000B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5" name="TextBox 3254">
          <a:extLst>
            <a:ext uri="{FF2B5EF4-FFF2-40B4-BE49-F238E27FC236}">
              <a16:creationId xmlns:a16="http://schemas.microsoft.com/office/drawing/2014/main" id="{00000000-0008-0000-0400-0000B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6" name="TextBox 3255">
          <a:extLst>
            <a:ext uri="{FF2B5EF4-FFF2-40B4-BE49-F238E27FC236}">
              <a16:creationId xmlns:a16="http://schemas.microsoft.com/office/drawing/2014/main" id="{00000000-0008-0000-0400-0000B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7" name="TextBox 3256">
          <a:extLst>
            <a:ext uri="{FF2B5EF4-FFF2-40B4-BE49-F238E27FC236}">
              <a16:creationId xmlns:a16="http://schemas.microsoft.com/office/drawing/2014/main" id="{00000000-0008-0000-0400-0000B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8" name="TextBox 3257">
          <a:extLst>
            <a:ext uri="{FF2B5EF4-FFF2-40B4-BE49-F238E27FC236}">
              <a16:creationId xmlns:a16="http://schemas.microsoft.com/office/drawing/2014/main" id="{00000000-0008-0000-0400-0000B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59" name="TextBox 3258">
          <a:extLst>
            <a:ext uri="{FF2B5EF4-FFF2-40B4-BE49-F238E27FC236}">
              <a16:creationId xmlns:a16="http://schemas.microsoft.com/office/drawing/2014/main" id="{00000000-0008-0000-0400-0000B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0" name="TextBox 3259">
          <a:extLst>
            <a:ext uri="{FF2B5EF4-FFF2-40B4-BE49-F238E27FC236}">
              <a16:creationId xmlns:a16="http://schemas.microsoft.com/office/drawing/2014/main" id="{00000000-0008-0000-0400-0000B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1" name="TextBox 3260">
          <a:extLst>
            <a:ext uri="{FF2B5EF4-FFF2-40B4-BE49-F238E27FC236}">
              <a16:creationId xmlns:a16="http://schemas.microsoft.com/office/drawing/2014/main" id="{00000000-0008-0000-0400-0000B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2" name="TextBox 3261">
          <a:extLst>
            <a:ext uri="{FF2B5EF4-FFF2-40B4-BE49-F238E27FC236}">
              <a16:creationId xmlns:a16="http://schemas.microsoft.com/office/drawing/2014/main" id="{00000000-0008-0000-0400-0000B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3" name="TextBox 3262">
          <a:extLst>
            <a:ext uri="{FF2B5EF4-FFF2-40B4-BE49-F238E27FC236}">
              <a16:creationId xmlns:a16="http://schemas.microsoft.com/office/drawing/2014/main" id="{00000000-0008-0000-0400-0000B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4" name="TextBox 3263">
          <a:extLst>
            <a:ext uri="{FF2B5EF4-FFF2-40B4-BE49-F238E27FC236}">
              <a16:creationId xmlns:a16="http://schemas.microsoft.com/office/drawing/2014/main" id="{00000000-0008-0000-0400-0000C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5" name="TextBox 3264">
          <a:extLst>
            <a:ext uri="{FF2B5EF4-FFF2-40B4-BE49-F238E27FC236}">
              <a16:creationId xmlns:a16="http://schemas.microsoft.com/office/drawing/2014/main" id="{00000000-0008-0000-0400-0000C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6" name="TextBox 3265">
          <a:extLst>
            <a:ext uri="{FF2B5EF4-FFF2-40B4-BE49-F238E27FC236}">
              <a16:creationId xmlns:a16="http://schemas.microsoft.com/office/drawing/2014/main" id="{00000000-0008-0000-0400-0000C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7" name="TextBox 3266">
          <a:extLst>
            <a:ext uri="{FF2B5EF4-FFF2-40B4-BE49-F238E27FC236}">
              <a16:creationId xmlns:a16="http://schemas.microsoft.com/office/drawing/2014/main" id="{00000000-0008-0000-0400-0000C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8" name="TextBox 3267">
          <a:extLst>
            <a:ext uri="{FF2B5EF4-FFF2-40B4-BE49-F238E27FC236}">
              <a16:creationId xmlns:a16="http://schemas.microsoft.com/office/drawing/2014/main" id="{00000000-0008-0000-0400-0000C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69" name="TextBox 3268">
          <a:extLst>
            <a:ext uri="{FF2B5EF4-FFF2-40B4-BE49-F238E27FC236}">
              <a16:creationId xmlns:a16="http://schemas.microsoft.com/office/drawing/2014/main" id="{00000000-0008-0000-0400-0000C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0" name="TextBox 3269">
          <a:extLst>
            <a:ext uri="{FF2B5EF4-FFF2-40B4-BE49-F238E27FC236}">
              <a16:creationId xmlns:a16="http://schemas.microsoft.com/office/drawing/2014/main" id="{00000000-0008-0000-0400-0000C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1" name="TextBox 3270">
          <a:extLst>
            <a:ext uri="{FF2B5EF4-FFF2-40B4-BE49-F238E27FC236}">
              <a16:creationId xmlns:a16="http://schemas.microsoft.com/office/drawing/2014/main" id="{00000000-0008-0000-0400-0000C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2" name="TextBox 3271">
          <a:extLst>
            <a:ext uri="{FF2B5EF4-FFF2-40B4-BE49-F238E27FC236}">
              <a16:creationId xmlns:a16="http://schemas.microsoft.com/office/drawing/2014/main" id="{00000000-0008-0000-0400-0000C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3" name="TextBox 3272">
          <a:extLst>
            <a:ext uri="{FF2B5EF4-FFF2-40B4-BE49-F238E27FC236}">
              <a16:creationId xmlns:a16="http://schemas.microsoft.com/office/drawing/2014/main" id="{00000000-0008-0000-0400-0000C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4" name="TextBox 3273">
          <a:extLst>
            <a:ext uri="{FF2B5EF4-FFF2-40B4-BE49-F238E27FC236}">
              <a16:creationId xmlns:a16="http://schemas.microsoft.com/office/drawing/2014/main" id="{00000000-0008-0000-0400-0000C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5" name="TextBox 3274">
          <a:extLst>
            <a:ext uri="{FF2B5EF4-FFF2-40B4-BE49-F238E27FC236}">
              <a16:creationId xmlns:a16="http://schemas.microsoft.com/office/drawing/2014/main" id="{00000000-0008-0000-0400-0000C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6" name="TextBox 3275">
          <a:extLst>
            <a:ext uri="{FF2B5EF4-FFF2-40B4-BE49-F238E27FC236}">
              <a16:creationId xmlns:a16="http://schemas.microsoft.com/office/drawing/2014/main" id="{00000000-0008-0000-0400-0000C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7" name="TextBox 3276">
          <a:extLst>
            <a:ext uri="{FF2B5EF4-FFF2-40B4-BE49-F238E27FC236}">
              <a16:creationId xmlns:a16="http://schemas.microsoft.com/office/drawing/2014/main" id="{00000000-0008-0000-0400-0000C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8" name="TextBox 3277">
          <a:extLst>
            <a:ext uri="{FF2B5EF4-FFF2-40B4-BE49-F238E27FC236}">
              <a16:creationId xmlns:a16="http://schemas.microsoft.com/office/drawing/2014/main" id="{00000000-0008-0000-0400-0000C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79" name="TextBox 3278">
          <a:extLst>
            <a:ext uri="{FF2B5EF4-FFF2-40B4-BE49-F238E27FC236}">
              <a16:creationId xmlns:a16="http://schemas.microsoft.com/office/drawing/2014/main" id="{00000000-0008-0000-0400-0000C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0" name="TextBox 3279">
          <a:extLst>
            <a:ext uri="{FF2B5EF4-FFF2-40B4-BE49-F238E27FC236}">
              <a16:creationId xmlns:a16="http://schemas.microsoft.com/office/drawing/2014/main" id="{00000000-0008-0000-0400-0000D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1" name="TextBox 3280">
          <a:extLst>
            <a:ext uri="{FF2B5EF4-FFF2-40B4-BE49-F238E27FC236}">
              <a16:creationId xmlns:a16="http://schemas.microsoft.com/office/drawing/2014/main" id="{00000000-0008-0000-0400-0000D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2" name="TextBox 3281">
          <a:extLst>
            <a:ext uri="{FF2B5EF4-FFF2-40B4-BE49-F238E27FC236}">
              <a16:creationId xmlns:a16="http://schemas.microsoft.com/office/drawing/2014/main" id="{00000000-0008-0000-0400-0000D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3" name="TextBox 3282">
          <a:extLst>
            <a:ext uri="{FF2B5EF4-FFF2-40B4-BE49-F238E27FC236}">
              <a16:creationId xmlns:a16="http://schemas.microsoft.com/office/drawing/2014/main" id="{00000000-0008-0000-0400-0000D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4" name="TextBox 3283">
          <a:extLst>
            <a:ext uri="{FF2B5EF4-FFF2-40B4-BE49-F238E27FC236}">
              <a16:creationId xmlns:a16="http://schemas.microsoft.com/office/drawing/2014/main" id="{00000000-0008-0000-0400-0000D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5" name="TextBox 3284">
          <a:extLst>
            <a:ext uri="{FF2B5EF4-FFF2-40B4-BE49-F238E27FC236}">
              <a16:creationId xmlns:a16="http://schemas.microsoft.com/office/drawing/2014/main" id="{00000000-0008-0000-0400-0000D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6" name="TextBox 3285">
          <a:extLst>
            <a:ext uri="{FF2B5EF4-FFF2-40B4-BE49-F238E27FC236}">
              <a16:creationId xmlns:a16="http://schemas.microsoft.com/office/drawing/2014/main" id="{00000000-0008-0000-0400-0000D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7" name="TextBox 3286">
          <a:extLst>
            <a:ext uri="{FF2B5EF4-FFF2-40B4-BE49-F238E27FC236}">
              <a16:creationId xmlns:a16="http://schemas.microsoft.com/office/drawing/2014/main" id="{00000000-0008-0000-0400-0000D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8" name="TextBox 3287">
          <a:extLst>
            <a:ext uri="{FF2B5EF4-FFF2-40B4-BE49-F238E27FC236}">
              <a16:creationId xmlns:a16="http://schemas.microsoft.com/office/drawing/2014/main" id="{00000000-0008-0000-0400-0000D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89" name="TextBox 3288">
          <a:extLst>
            <a:ext uri="{FF2B5EF4-FFF2-40B4-BE49-F238E27FC236}">
              <a16:creationId xmlns:a16="http://schemas.microsoft.com/office/drawing/2014/main" id="{00000000-0008-0000-0400-0000D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0" name="TextBox 3289">
          <a:extLst>
            <a:ext uri="{FF2B5EF4-FFF2-40B4-BE49-F238E27FC236}">
              <a16:creationId xmlns:a16="http://schemas.microsoft.com/office/drawing/2014/main" id="{00000000-0008-0000-0400-0000D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1" name="TextBox 3290">
          <a:extLst>
            <a:ext uri="{FF2B5EF4-FFF2-40B4-BE49-F238E27FC236}">
              <a16:creationId xmlns:a16="http://schemas.microsoft.com/office/drawing/2014/main" id="{00000000-0008-0000-0400-0000D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2" name="TextBox 3291">
          <a:extLst>
            <a:ext uri="{FF2B5EF4-FFF2-40B4-BE49-F238E27FC236}">
              <a16:creationId xmlns:a16="http://schemas.microsoft.com/office/drawing/2014/main" id="{00000000-0008-0000-0400-0000D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3" name="TextBox 3292">
          <a:extLst>
            <a:ext uri="{FF2B5EF4-FFF2-40B4-BE49-F238E27FC236}">
              <a16:creationId xmlns:a16="http://schemas.microsoft.com/office/drawing/2014/main" id="{00000000-0008-0000-0400-0000D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4" name="TextBox 3293">
          <a:extLst>
            <a:ext uri="{FF2B5EF4-FFF2-40B4-BE49-F238E27FC236}">
              <a16:creationId xmlns:a16="http://schemas.microsoft.com/office/drawing/2014/main" id="{00000000-0008-0000-0400-0000D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5" name="TextBox 3294">
          <a:extLst>
            <a:ext uri="{FF2B5EF4-FFF2-40B4-BE49-F238E27FC236}">
              <a16:creationId xmlns:a16="http://schemas.microsoft.com/office/drawing/2014/main" id="{00000000-0008-0000-0400-0000D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6" name="TextBox 3295">
          <a:extLst>
            <a:ext uri="{FF2B5EF4-FFF2-40B4-BE49-F238E27FC236}">
              <a16:creationId xmlns:a16="http://schemas.microsoft.com/office/drawing/2014/main" id="{00000000-0008-0000-0400-0000E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7" name="TextBox 3296">
          <a:extLst>
            <a:ext uri="{FF2B5EF4-FFF2-40B4-BE49-F238E27FC236}">
              <a16:creationId xmlns:a16="http://schemas.microsoft.com/office/drawing/2014/main" id="{00000000-0008-0000-0400-0000E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8" name="TextBox 3297">
          <a:extLst>
            <a:ext uri="{FF2B5EF4-FFF2-40B4-BE49-F238E27FC236}">
              <a16:creationId xmlns:a16="http://schemas.microsoft.com/office/drawing/2014/main" id="{00000000-0008-0000-0400-0000E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299" name="TextBox 3298">
          <a:extLst>
            <a:ext uri="{FF2B5EF4-FFF2-40B4-BE49-F238E27FC236}">
              <a16:creationId xmlns:a16="http://schemas.microsoft.com/office/drawing/2014/main" id="{00000000-0008-0000-0400-0000E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0" name="TextBox 3299">
          <a:extLst>
            <a:ext uri="{FF2B5EF4-FFF2-40B4-BE49-F238E27FC236}">
              <a16:creationId xmlns:a16="http://schemas.microsoft.com/office/drawing/2014/main" id="{00000000-0008-0000-0400-0000E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1" name="TextBox 3300">
          <a:extLst>
            <a:ext uri="{FF2B5EF4-FFF2-40B4-BE49-F238E27FC236}">
              <a16:creationId xmlns:a16="http://schemas.microsoft.com/office/drawing/2014/main" id="{00000000-0008-0000-0400-0000E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2" name="TextBox 3301">
          <a:extLst>
            <a:ext uri="{FF2B5EF4-FFF2-40B4-BE49-F238E27FC236}">
              <a16:creationId xmlns:a16="http://schemas.microsoft.com/office/drawing/2014/main" id="{00000000-0008-0000-0400-0000E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3" name="TextBox 3302">
          <a:extLst>
            <a:ext uri="{FF2B5EF4-FFF2-40B4-BE49-F238E27FC236}">
              <a16:creationId xmlns:a16="http://schemas.microsoft.com/office/drawing/2014/main" id="{00000000-0008-0000-0400-0000E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4" name="TextBox 3303">
          <a:extLst>
            <a:ext uri="{FF2B5EF4-FFF2-40B4-BE49-F238E27FC236}">
              <a16:creationId xmlns:a16="http://schemas.microsoft.com/office/drawing/2014/main" id="{00000000-0008-0000-0400-0000E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5" name="TextBox 3304">
          <a:extLst>
            <a:ext uri="{FF2B5EF4-FFF2-40B4-BE49-F238E27FC236}">
              <a16:creationId xmlns:a16="http://schemas.microsoft.com/office/drawing/2014/main" id="{00000000-0008-0000-0400-0000E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6" name="TextBox 3305">
          <a:extLst>
            <a:ext uri="{FF2B5EF4-FFF2-40B4-BE49-F238E27FC236}">
              <a16:creationId xmlns:a16="http://schemas.microsoft.com/office/drawing/2014/main" id="{00000000-0008-0000-0400-0000E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7" name="TextBox 3306">
          <a:extLst>
            <a:ext uri="{FF2B5EF4-FFF2-40B4-BE49-F238E27FC236}">
              <a16:creationId xmlns:a16="http://schemas.microsoft.com/office/drawing/2014/main" id="{00000000-0008-0000-0400-0000E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8" name="TextBox 3307">
          <a:extLst>
            <a:ext uri="{FF2B5EF4-FFF2-40B4-BE49-F238E27FC236}">
              <a16:creationId xmlns:a16="http://schemas.microsoft.com/office/drawing/2014/main" id="{00000000-0008-0000-0400-0000E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09" name="TextBox 3308">
          <a:extLst>
            <a:ext uri="{FF2B5EF4-FFF2-40B4-BE49-F238E27FC236}">
              <a16:creationId xmlns:a16="http://schemas.microsoft.com/office/drawing/2014/main" id="{00000000-0008-0000-0400-0000E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0" name="TextBox 3309">
          <a:extLst>
            <a:ext uri="{FF2B5EF4-FFF2-40B4-BE49-F238E27FC236}">
              <a16:creationId xmlns:a16="http://schemas.microsoft.com/office/drawing/2014/main" id="{00000000-0008-0000-0400-0000E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1" name="TextBox 3310">
          <a:extLst>
            <a:ext uri="{FF2B5EF4-FFF2-40B4-BE49-F238E27FC236}">
              <a16:creationId xmlns:a16="http://schemas.microsoft.com/office/drawing/2014/main" id="{00000000-0008-0000-0400-0000E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2" name="TextBox 3311">
          <a:extLst>
            <a:ext uri="{FF2B5EF4-FFF2-40B4-BE49-F238E27FC236}">
              <a16:creationId xmlns:a16="http://schemas.microsoft.com/office/drawing/2014/main" id="{00000000-0008-0000-0400-0000F0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3" name="TextBox 3312">
          <a:extLst>
            <a:ext uri="{FF2B5EF4-FFF2-40B4-BE49-F238E27FC236}">
              <a16:creationId xmlns:a16="http://schemas.microsoft.com/office/drawing/2014/main" id="{00000000-0008-0000-0400-0000F1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4" name="TextBox 3313">
          <a:extLst>
            <a:ext uri="{FF2B5EF4-FFF2-40B4-BE49-F238E27FC236}">
              <a16:creationId xmlns:a16="http://schemas.microsoft.com/office/drawing/2014/main" id="{00000000-0008-0000-0400-0000F2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5" name="TextBox 3314">
          <a:extLst>
            <a:ext uri="{FF2B5EF4-FFF2-40B4-BE49-F238E27FC236}">
              <a16:creationId xmlns:a16="http://schemas.microsoft.com/office/drawing/2014/main" id="{00000000-0008-0000-0400-0000F3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6" name="TextBox 3315">
          <a:extLst>
            <a:ext uri="{FF2B5EF4-FFF2-40B4-BE49-F238E27FC236}">
              <a16:creationId xmlns:a16="http://schemas.microsoft.com/office/drawing/2014/main" id="{00000000-0008-0000-0400-0000F4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7" name="TextBox 3316">
          <a:extLst>
            <a:ext uri="{FF2B5EF4-FFF2-40B4-BE49-F238E27FC236}">
              <a16:creationId xmlns:a16="http://schemas.microsoft.com/office/drawing/2014/main" id="{00000000-0008-0000-0400-0000F5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8" name="TextBox 3317">
          <a:extLst>
            <a:ext uri="{FF2B5EF4-FFF2-40B4-BE49-F238E27FC236}">
              <a16:creationId xmlns:a16="http://schemas.microsoft.com/office/drawing/2014/main" id="{00000000-0008-0000-0400-0000F6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19" name="TextBox 3318">
          <a:extLst>
            <a:ext uri="{FF2B5EF4-FFF2-40B4-BE49-F238E27FC236}">
              <a16:creationId xmlns:a16="http://schemas.microsoft.com/office/drawing/2014/main" id="{00000000-0008-0000-0400-0000F7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0" name="TextBox 3319">
          <a:extLst>
            <a:ext uri="{FF2B5EF4-FFF2-40B4-BE49-F238E27FC236}">
              <a16:creationId xmlns:a16="http://schemas.microsoft.com/office/drawing/2014/main" id="{00000000-0008-0000-0400-0000F8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1" name="TextBox 3320">
          <a:extLst>
            <a:ext uri="{FF2B5EF4-FFF2-40B4-BE49-F238E27FC236}">
              <a16:creationId xmlns:a16="http://schemas.microsoft.com/office/drawing/2014/main" id="{00000000-0008-0000-0400-0000F9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2" name="TextBox 3321">
          <a:extLst>
            <a:ext uri="{FF2B5EF4-FFF2-40B4-BE49-F238E27FC236}">
              <a16:creationId xmlns:a16="http://schemas.microsoft.com/office/drawing/2014/main" id="{00000000-0008-0000-0400-0000FA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3" name="TextBox 3322">
          <a:extLst>
            <a:ext uri="{FF2B5EF4-FFF2-40B4-BE49-F238E27FC236}">
              <a16:creationId xmlns:a16="http://schemas.microsoft.com/office/drawing/2014/main" id="{00000000-0008-0000-0400-0000FB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4" name="TextBox 3323">
          <a:extLst>
            <a:ext uri="{FF2B5EF4-FFF2-40B4-BE49-F238E27FC236}">
              <a16:creationId xmlns:a16="http://schemas.microsoft.com/office/drawing/2014/main" id="{00000000-0008-0000-0400-0000FC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5" name="TextBox 3324">
          <a:extLst>
            <a:ext uri="{FF2B5EF4-FFF2-40B4-BE49-F238E27FC236}">
              <a16:creationId xmlns:a16="http://schemas.microsoft.com/office/drawing/2014/main" id="{00000000-0008-0000-0400-0000FD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6" name="TextBox 3325">
          <a:extLst>
            <a:ext uri="{FF2B5EF4-FFF2-40B4-BE49-F238E27FC236}">
              <a16:creationId xmlns:a16="http://schemas.microsoft.com/office/drawing/2014/main" id="{00000000-0008-0000-0400-0000FE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7" name="TextBox 3326">
          <a:extLst>
            <a:ext uri="{FF2B5EF4-FFF2-40B4-BE49-F238E27FC236}">
              <a16:creationId xmlns:a16="http://schemas.microsoft.com/office/drawing/2014/main" id="{00000000-0008-0000-0400-0000FF0C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8" name="TextBox 3327">
          <a:extLst>
            <a:ext uri="{FF2B5EF4-FFF2-40B4-BE49-F238E27FC236}">
              <a16:creationId xmlns:a16="http://schemas.microsoft.com/office/drawing/2014/main" id="{00000000-0008-0000-0400-00000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29" name="TextBox 3328">
          <a:extLst>
            <a:ext uri="{FF2B5EF4-FFF2-40B4-BE49-F238E27FC236}">
              <a16:creationId xmlns:a16="http://schemas.microsoft.com/office/drawing/2014/main" id="{00000000-0008-0000-0400-00000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0" name="TextBox 3329">
          <a:extLst>
            <a:ext uri="{FF2B5EF4-FFF2-40B4-BE49-F238E27FC236}">
              <a16:creationId xmlns:a16="http://schemas.microsoft.com/office/drawing/2014/main" id="{00000000-0008-0000-0400-00000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1" name="TextBox 3330">
          <a:extLst>
            <a:ext uri="{FF2B5EF4-FFF2-40B4-BE49-F238E27FC236}">
              <a16:creationId xmlns:a16="http://schemas.microsoft.com/office/drawing/2014/main" id="{00000000-0008-0000-0400-00000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2" name="TextBox 3331">
          <a:extLst>
            <a:ext uri="{FF2B5EF4-FFF2-40B4-BE49-F238E27FC236}">
              <a16:creationId xmlns:a16="http://schemas.microsoft.com/office/drawing/2014/main" id="{00000000-0008-0000-0400-00000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3" name="TextBox 3332">
          <a:extLst>
            <a:ext uri="{FF2B5EF4-FFF2-40B4-BE49-F238E27FC236}">
              <a16:creationId xmlns:a16="http://schemas.microsoft.com/office/drawing/2014/main" id="{00000000-0008-0000-0400-00000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4" name="TextBox 3333">
          <a:extLst>
            <a:ext uri="{FF2B5EF4-FFF2-40B4-BE49-F238E27FC236}">
              <a16:creationId xmlns:a16="http://schemas.microsoft.com/office/drawing/2014/main" id="{00000000-0008-0000-0400-00000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5" name="TextBox 3334">
          <a:extLst>
            <a:ext uri="{FF2B5EF4-FFF2-40B4-BE49-F238E27FC236}">
              <a16:creationId xmlns:a16="http://schemas.microsoft.com/office/drawing/2014/main" id="{00000000-0008-0000-0400-00000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6" name="TextBox 3335">
          <a:extLst>
            <a:ext uri="{FF2B5EF4-FFF2-40B4-BE49-F238E27FC236}">
              <a16:creationId xmlns:a16="http://schemas.microsoft.com/office/drawing/2014/main" id="{00000000-0008-0000-0400-00000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7" name="TextBox 3336">
          <a:extLst>
            <a:ext uri="{FF2B5EF4-FFF2-40B4-BE49-F238E27FC236}">
              <a16:creationId xmlns:a16="http://schemas.microsoft.com/office/drawing/2014/main" id="{00000000-0008-0000-0400-00000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8" name="TextBox 3337">
          <a:extLst>
            <a:ext uri="{FF2B5EF4-FFF2-40B4-BE49-F238E27FC236}">
              <a16:creationId xmlns:a16="http://schemas.microsoft.com/office/drawing/2014/main" id="{00000000-0008-0000-0400-00000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39" name="TextBox 3338">
          <a:extLst>
            <a:ext uri="{FF2B5EF4-FFF2-40B4-BE49-F238E27FC236}">
              <a16:creationId xmlns:a16="http://schemas.microsoft.com/office/drawing/2014/main" id="{00000000-0008-0000-0400-00000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0" name="TextBox 3339">
          <a:extLst>
            <a:ext uri="{FF2B5EF4-FFF2-40B4-BE49-F238E27FC236}">
              <a16:creationId xmlns:a16="http://schemas.microsoft.com/office/drawing/2014/main" id="{00000000-0008-0000-0400-00000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1" name="TextBox 3340">
          <a:extLst>
            <a:ext uri="{FF2B5EF4-FFF2-40B4-BE49-F238E27FC236}">
              <a16:creationId xmlns:a16="http://schemas.microsoft.com/office/drawing/2014/main" id="{00000000-0008-0000-0400-00000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2" name="TextBox 3341">
          <a:extLst>
            <a:ext uri="{FF2B5EF4-FFF2-40B4-BE49-F238E27FC236}">
              <a16:creationId xmlns:a16="http://schemas.microsoft.com/office/drawing/2014/main" id="{00000000-0008-0000-0400-00000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3" name="TextBox 3342">
          <a:extLst>
            <a:ext uri="{FF2B5EF4-FFF2-40B4-BE49-F238E27FC236}">
              <a16:creationId xmlns:a16="http://schemas.microsoft.com/office/drawing/2014/main" id="{00000000-0008-0000-0400-00000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4" name="TextBox 3343">
          <a:extLst>
            <a:ext uri="{FF2B5EF4-FFF2-40B4-BE49-F238E27FC236}">
              <a16:creationId xmlns:a16="http://schemas.microsoft.com/office/drawing/2014/main" id="{00000000-0008-0000-0400-00001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5" name="TextBox 3344">
          <a:extLst>
            <a:ext uri="{FF2B5EF4-FFF2-40B4-BE49-F238E27FC236}">
              <a16:creationId xmlns:a16="http://schemas.microsoft.com/office/drawing/2014/main" id="{00000000-0008-0000-0400-00001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6" name="TextBox 3345">
          <a:extLst>
            <a:ext uri="{FF2B5EF4-FFF2-40B4-BE49-F238E27FC236}">
              <a16:creationId xmlns:a16="http://schemas.microsoft.com/office/drawing/2014/main" id="{00000000-0008-0000-0400-00001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7" name="TextBox 3346">
          <a:extLst>
            <a:ext uri="{FF2B5EF4-FFF2-40B4-BE49-F238E27FC236}">
              <a16:creationId xmlns:a16="http://schemas.microsoft.com/office/drawing/2014/main" id="{00000000-0008-0000-0400-00001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8" name="TextBox 3347">
          <a:extLst>
            <a:ext uri="{FF2B5EF4-FFF2-40B4-BE49-F238E27FC236}">
              <a16:creationId xmlns:a16="http://schemas.microsoft.com/office/drawing/2014/main" id="{00000000-0008-0000-0400-00001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49" name="TextBox 3348">
          <a:extLst>
            <a:ext uri="{FF2B5EF4-FFF2-40B4-BE49-F238E27FC236}">
              <a16:creationId xmlns:a16="http://schemas.microsoft.com/office/drawing/2014/main" id="{00000000-0008-0000-0400-00001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0" name="TextBox 3349">
          <a:extLst>
            <a:ext uri="{FF2B5EF4-FFF2-40B4-BE49-F238E27FC236}">
              <a16:creationId xmlns:a16="http://schemas.microsoft.com/office/drawing/2014/main" id="{00000000-0008-0000-0400-00001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1" name="TextBox 3350">
          <a:extLst>
            <a:ext uri="{FF2B5EF4-FFF2-40B4-BE49-F238E27FC236}">
              <a16:creationId xmlns:a16="http://schemas.microsoft.com/office/drawing/2014/main" id="{00000000-0008-0000-0400-00001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2" name="TextBox 3351">
          <a:extLst>
            <a:ext uri="{FF2B5EF4-FFF2-40B4-BE49-F238E27FC236}">
              <a16:creationId xmlns:a16="http://schemas.microsoft.com/office/drawing/2014/main" id="{00000000-0008-0000-0400-00001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3" name="TextBox 3352">
          <a:extLst>
            <a:ext uri="{FF2B5EF4-FFF2-40B4-BE49-F238E27FC236}">
              <a16:creationId xmlns:a16="http://schemas.microsoft.com/office/drawing/2014/main" id="{00000000-0008-0000-0400-00001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4" name="TextBox 3353">
          <a:extLst>
            <a:ext uri="{FF2B5EF4-FFF2-40B4-BE49-F238E27FC236}">
              <a16:creationId xmlns:a16="http://schemas.microsoft.com/office/drawing/2014/main" id="{00000000-0008-0000-0400-00001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5" name="TextBox 3354">
          <a:extLst>
            <a:ext uri="{FF2B5EF4-FFF2-40B4-BE49-F238E27FC236}">
              <a16:creationId xmlns:a16="http://schemas.microsoft.com/office/drawing/2014/main" id="{00000000-0008-0000-0400-00001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6" name="TextBox 3355">
          <a:extLst>
            <a:ext uri="{FF2B5EF4-FFF2-40B4-BE49-F238E27FC236}">
              <a16:creationId xmlns:a16="http://schemas.microsoft.com/office/drawing/2014/main" id="{00000000-0008-0000-0400-00001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7" name="TextBox 3356">
          <a:extLst>
            <a:ext uri="{FF2B5EF4-FFF2-40B4-BE49-F238E27FC236}">
              <a16:creationId xmlns:a16="http://schemas.microsoft.com/office/drawing/2014/main" id="{00000000-0008-0000-0400-00001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8" name="TextBox 3357">
          <a:extLst>
            <a:ext uri="{FF2B5EF4-FFF2-40B4-BE49-F238E27FC236}">
              <a16:creationId xmlns:a16="http://schemas.microsoft.com/office/drawing/2014/main" id="{00000000-0008-0000-0400-00001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59" name="TextBox 3358">
          <a:extLst>
            <a:ext uri="{FF2B5EF4-FFF2-40B4-BE49-F238E27FC236}">
              <a16:creationId xmlns:a16="http://schemas.microsoft.com/office/drawing/2014/main" id="{00000000-0008-0000-0400-00001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0" name="TextBox 3359">
          <a:extLst>
            <a:ext uri="{FF2B5EF4-FFF2-40B4-BE49-F238E27FC236}">
              <a16:creationId xmlns:a16="http://schemas.microsoft.com/office/drawing/2014/main" id="{00000000-0008-0000-0400-00002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1" name="TextBox 3360">
          <a:extLst>
            <a:ext uri="{FF2B5EF4-FFF2-40B4-BE49-F238E27FC236}">
              <a16:creationId xmlns:a16="http://schemas.microsoft.com/office/drawing/2014/main" id="{00000000-0008-0000-0400-00002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2" name="TextBox 3361">
          <a:extLst>
            <a:ext uri="{FF2B5EF4-FFF2-40B4-BE49-F238E27FC236}">
              <a16:creationId xmlns:a16="http://schemas.microsoft.com/office/drawing/2014/main" id="{00000000-0008-0000-0400-00002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3" name="TextBox 3362">
          <a:extLst>
            <a:ext uri="{FF2B5EF4-FFF2-40B4-BE49-F238E27FC236}">
              <a16:creationId xmlns:a16="http://schemas.microsoft.com/office/drawing/2014/main" id="{00000000-0008-0000-0400-00002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4" name="TextBox 3363">
          <a:extLst>
            <a:ext uri="{FF2B5EF4-FFF2-40B4-BE49-F238E27FC236}">
              <a16:creationId xmlns:a16="http://schemas.microsoft.com/office/drawing/2014/main" id="{00000000-0008-0000-0400-00002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5" name="TextBox 3364">
          <a:extLst>
            <a:ext uri="{FF2B5EF4-FFF2-40B4-BE49-F238E27FC236}">
              <a16:creationId xmlns:a16="http://schemas.microsoft.com/office/drawing/2014/main" id="{00000000-0008-0000-0400-00002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6" name="TextBox 3365">
          <a:extLst>
            <a:ext uri="{FF2B5EF4-FFF2-40B4-BE49-F238E27FC236}">
              <a16:creationId xmlns:a16="http://schemas.microsoft.com/office/drawing/2014/main" id="{00000000-0008-0000-0400-00002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7" name="TextBox 3366">
          <a:extLst>
            <a:ext uri="{FF2B5EF4-FFF2-40B4-BE49-F238E27FC236}">
              <a16:creationId xmlns:a16="http://schemas.microsoft.com/office/drawing/2014/main" id="{00000000-0008-0000-0400-00002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8" name="TextBox 3367">
          <a:extLst>
            <a:ext uri="{FF2B5EF4-FFF2-40B4-BE49-F238E27FC236}">
              <a16:creationId xmlns:a16="http://schemas.microsoft.com/office/drawing/2014/main" id="{00000000-0008-0000-0400-00002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69" name="TextBox 3368">
          <a:extLst>
            <a:ext uri="{FF2B5EF4-FFF2-40B4-BE49-F238E27FC236}">
              <a16:creationId xmlns:a16="http://schemas.microsoft.com/office/drawing/2014/main" id="{00000000-0008-0000-0400-00002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0" name="TextBox 3369">
          <a:extLst>
            <a:ext uri="{FF2B5EF4-FFF2-40B4-BE49-F238E27FC236}">
              <a16:creationId xmlns:a16="http://schemas.microsoft.com/office/drawing/2014/main" id="{00000000-0008-0000-0400-00002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1" name="TextBox 3370">
          <a:extLst>
            <a:ext uri="{FF2B5EF4-FFF2-40B4-BE49-F238E27FC236}">
              <a16:creationId xmlns:a16="http://schemas.microsoft.com/office/drawing/2014/main" id="{00000000-0008-0000-0400-00002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2" name="TextBox 3371">
          <a:extLst>
            <a:ext uri="{FF2B5EF4-FFF2-40B4-BE49-F238E27FC236}">
              <a16:creationId xmlns:a16="http://schemas.microsoft.com/office/drawing/2014/main" id="{00000000-0008-0000-0400-00002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3" name="TextBox 3372">
          <a:extLst>
            <a:ext uri="{FF2B5EF4-FFF2-40B4-BE49-F238E27FC236}">
              <a16:creationId xmlns:a16="http://schemas.microsoft.com/office/drawing/2014/main" id="{00000000-0008-0000-0400-00002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4" name="TextBox 3373">
          <a:extLst>
            <a:ext uri="{FF2B5EF4-FFF2-40B4-BE49-F238E27FC236}">
              <a16:creationId xmlns:a16="http://schemas.microsoft.com/office/drawing/2014/main" id="{00000000-0008-0000-0400-00002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5" name="TextBox 3374">
          <a:extLst>
            <a:ext uri="{FF2B5EF4-FFF2-40B4-BE49-F238E27FC236}">
              <a16:creationId xmlns:a16="http://schemas.microsoft.com/office/drawing/2014/main" id="{00000000-0008-0000-0400-00002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6" name="TextBox 3375">
          <a:extLst>
            <a:ext uri="{FF2B5EF4-FFF2-40B4-BE49-F238E27FC236}">
              <a16:creationId xmlns:a16="http://schemas.microsoft.com/office/drawing/2014/main" id="{00000000-0008-0000-0400-00003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7" name="TextBox 3376">
          <a:extLst>
            <a:ext uri="{FF2B5EF4-FFF2-40B4-BE49-F238E27FC236}">
              <a16:creationId xmlns:a16="http://schemas.microsoft.com/office/drawing/2014/main" id="{00000000-0008-0000-0400-00003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8" name="TextBox 3377">
          <a:extLst>
            <a:ext uri="{FF2B5EF4-FFF2-40B4-BE49-F238E27FC236}">
              <a16:creationId xmlns:a16="http://schemas.microsoft.com/office/drawing/2014/main" id="{00000000-0008-0000-0400-00003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79" name="TextBox 3378">
          <a:extLst>
            <a:ext uri="{FF2B5EF4-FFF2-40B4-BE49-F238E27FC236}">
              <a16:creationId xmlns:a16="http://schemas.microsoft.com/office/drawing/2014/main" id="{00000000-0008-0000-0400-00003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0" name="TextBox 3379">
          <a:extLst>
            <a:ext uri="{FF2B5EF4-FFF2-40B4-BE49-F238E27FC236}">
              <a16:creationId xmlns:a16="http://schemas.microsoft.com/office/drawing/2014/main" id="{00000000-0008-0000-0400-00003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1" name="TextBox 3380">
          <a:extLst>
            <a:ext uri="{FF2B5EF4-FFF2-40B4-BE49-F238E27FC236}">
              <a16:creationId xmlns:a16="http://schemas.microsoft.com/office/drawing/2014/main" id="{00000000-0008-0000-0400-00003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2" name="TextBox 3381">
          <a:extLst>
            <a:ext uri="{FF2B5EF4-FFF2-40B4-BE49-F238E27FC236}">
              <a16:creationId xmlns:a16="http://schemas.microsoft.com/office/drawing/2014/main" id="{00000000-0008-0000-0400-00003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3" name="TextBox 3382">
          <a:extLst>
            <a:ext uri="{FF2B5EF4-FFF2-40B4-BE49-F238E27FC236}">
              <a16:creationId xmlns:a16="http://schemas.microsoft.com/office/drawing/2014/main" id="{00000000-0008-0000-0400-00003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4" name="TextBox 3383">
          <a:extLst>
            <a:ext uri="{FF2B5EF4-FFF2-40B4-BE49-F238E27FC236}">
              <a16:creationId xmlns:a16="http://schemas.microsoft.com/office/drawing/2014/main" id="{00000000-0008-0000-0400-00003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5" name="TextBox 3384">
          <a:extLst>
            <a:ext uri="{FF2B5EF4-FFF2-40B4-BE49-F238E27FC236}">
              <a16:creationId xmlns:a16="http://schemas.microsoft.com/office/drawing/2014/main" id="{00000000-0008-0000-0400-00003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6" name="TextBox 3385">
          <a:extLst>
            <a:ext uri="{FF2B5EF4-FFF2-40B4-BE49-F238E27FC236}">
              <a16:creationId xmlns:a16="http://schemas.microsoft.com/office/drawing/2014/main" id="{00000000-0008-0000-0400-00003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7" name="TextBox 3386">
          <a:extLst>
            <a:ext uri="{FF2B5EF4-FFF2-40B4-BE49-F238E27FC236}">
              <a16:creationId xmlns:a16="http://schemas.microsoft.com/office/drawing/2014/main" id="{00000000-0008-0000-0400-00003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8" name="TextBox 3387">
          <a:extLst>
            <a:ext uri="{FF2B5EF4-FFF2-40B4-BE49-F238E27FC236}">
              <a16:creationId xmlns:a16="http://schemas.microsoft.com/office/drawing/2014/main" id="{00000000-0008-0000-0400-00003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89" name="TextBox 3388">
          <a:extLst>
            <a:ext uri="{FF2B5EF4-FFF2-40B4-BE49-F238E27FC236}">
              <a16:creationId xmlns:a16="http://schemas.microsoft.com/office/drawing/2014/main" id="{00000000-0008-0000-0400-00003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0" name="TextBox 3389">
          <a:extLst>
            <a:ext uri="{FF2B5EF4-FFF2-40B4-BE49-F238E27FC236}">
              <a16:creationId xmlns:a16="http://schemas.microsoft.com/office/drawing/2014/main" id="{00000000-0008-0000-0400-00003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1" name="TextBox 3390">
          <a:extLst>
            <a:ext uri="{FF2B5EF4-FFF2-40B4-BE49-F238E27FC236}">
              <a16:creationId xmlns:a16="http://schemas.microsoft.com/office/drawing/2014/main" id="{00000000-0008-0000-0400-00003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2" name="TextBox 3391">
          <a:extLst>
            <a:ext uri="{FF2B5EF4-FFF2-40B4-BE49-F238E27FC236}">
              <a16:creationId xmlns:a16="http://schemas.microsoft.com/office/drawing/2014/main" id="{00000000-0008-0000-0400-00004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3" name="TextBox 3392">
          <a:extLst>
            <a:ext uri="{FF2B5EF4-FFF2-40B4-BE49-F238E27FC236}">
              <a16:creationId xmlns:a16="http://schemas.microsoft.com/office/drawing/2014/main" id="{00000000-0008-0000-0400-00004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4" name="TextBox 3393">
          <a:extLst>
            <a:ext uri="{FF2B5EF4-FFF2-40B4-BE49-F238E27FC236}">
              <a16:creationId xmlns:a16="http://schemas.microsoft.com/office/drawing/2014/main" id="{00000000-0008-0000-0400-00004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5" name="TextBox 3394">
          <a:extLst>
            <a:ext uri="{FF2B5EF4-FFF2-40B4-BE49-F238E27FC236}">
              <a16:creationId xmlns:a16="http://schemas.microsoft.com/office/drawing/2014/main" id="{00000000-0008-0000-0400-00004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6" name="TextBox 3395">
          <a:extLst>
            <a:ext uri="{FF2B5EF4-FFF2-40B4-BE49-F238E27FC236}">
              <a16:creationId xmlns:a16="http://schemas.microsoft.com/office/drawing/2014/main" id="{00000000-0008-0000-0400-00004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7" name="TextBox 3396">
          <a:extLst>
            <a:ext uri="{FF2B5EF4-FFF2-40B4-BE49-F238E27FC236}">
              <a16:creationId xmlns:a16="http://schemas.microsoft.com/office/drawing/2014/main" id="{00000000-0008-0000-0400-00004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8" name="TextBox 3397">
          <a:extLst>
            <a:ext uri="{FF2B5EF4-FFF2-40B4-BE49-F238E27FC236}">
              <a16:creationId xmlns:a16="http://schemas.microsoft.com/office/drawing/2014/main" id="{00000000-0008-0000-0400-00004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399" name="TextBox 3398">
          <a:extLst>
            <a:ext uri="{FF2B5EF4-FFF2-40B4-BE49-F238E27FC236}">
              <a16:creationId xmlns:a16="http://schemas.microsoft.com/office/drawing/2014/main" id="{00000000-0008-0000-0400-00004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0" name="TextBox 3399">
          <a:extLst>
            <a:ext uri="{FF2B5EF4-FFF2-40B4-BE49-F238E27FC236}">
              <a16:creationId xmlns:a16="http://schemas.microsoft.com/office/drawing/2014/main" id="{00000000-0008-0000-0400-00004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1" name="TextBox 3400">
          <a:extLst>
            <a:ext uri="{FF2B5EF4-FFF2-40B4-BE49-F238E27FC236}">
              <a16:creationId xmlns:a16="http://schemas.microsoft.com/office/drawing/2014/main" id="{00000000-0008-0000-0400-00004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2" name="TextBox 3401">
          <a:extLst>
            <a:ext uri="{FF2B5EF4-FFF2-40B4-BE49-F238E27FC236}">
              <a16:creationId xmlns:a16="http://schemas.microsoft.com/office/drawing/2014/main" id="{00000000-0008-0000-0400-00004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3" name="TextBox 3402">
          <a:extLst>
            <a:ext uri="{FF2B5EF4-FFF2-40B4-BE49-F238E27FC236}">
              <a16:creationId xmlns:a16="http://schemas.microsoft.com/office/drawing/2014/main" id="{00000000-0008-0000-0400-00004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4" name="TextBox 3403">
          <a:extLst>
            <a:ext uri="{FF2B5EF4-FFF2-40B4-BE49-F238E27FC236}">
              <a16:creationId xmlns:a16="http://schemas.microsoft.com/office/drawing/2014/main" id="{00000000-0008-0000-0400-00004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5" name="TextBox 3404">
          <a:extLst>
            <a:ext uri="{FF2B5EF4-FFF2-40B4-BE49-F238E27FC236}">
              <a16:creationId xmlns:a16="http://schemas.microsoft.com/office/drawing/2014/main" id="{00000000-0008-0000-0400-00004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6" name="TextBox 3405">
          <a:extLst>
            <a:ext uri="{FF2B5EF4-FFF2-40B4-BE49-F238E27FC236}">
              <a16:creationId xmlns:a16="http://schemas.microsoft.com/office/drawing/2014/main" id="{00000000-0008-0000-0400-00004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7" name="TextBox 3406">
          <a:extLst>
            <a:ext uri="{FF2B5EF4-FFF2-40B4-BE49-F238E27FC236}">
              <a16:creationId xmlns:a16="http://schemas.microsoft.com/office/drawing/2014/main" id="{00000000-0008-0000-0400-00004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8" name="TextBox 3407">
          <a:extLst>
            <a:ext uri="{FF2B5EF4-FFF2-40B4-BE49-F238E27FC236}">
              <a16:creationId xmlns:a16="http://schemas.microsoft.com/office/drawing/2014/main" id="{00000000-0008-0000-0400-00005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09" name="TextBox 3408">
          <a:extLst>
            <a:ext uri="{FF2B5EF4-FFF2-40B4-BE49-F238E27FC236}">
              <a16:creationId xmlns:a16="http://schemas.microsoft.com/office/drawing/2014/main" id="{00000000-0008-0000-0400-00005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0" name="TextBox 3409">
          <a:extLst>
            <a:ext uri="{FF2B5EF4-FFF2-40B4-BE49-F238E27FC236}">
              <a16:creationId xmlns:a16="http://schemas.microsoft.com/office/drawing/2014/main" id="{00000000-0008-0000-0400-00005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1" name="TextBox 3410">
          <a:extLst>
            <a:ext uri="{FF2B5EF4-FFF2-40B4-BE49-F238E27FC236}">
              <a16:creationId xmlns:a16="http://schemas.microsoft.com/office/drawing/2014/main" id="{00000000-0008-0000-0400-00005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2" name="TextBox 3411">
          <a:extLst>
            <a:ext uri="{FF2B5EF4-FFF2-40B4-BE49-F238E27FC236}">
              <a16:creationId xmlns:a16="http://schemas.microsoft.com/office/drawing/2014/main" id="{00000000-0008-0000-0400-00005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3" name="TextBox 3412">
          <a:extLst>
            <a:ext uri="{FF2B5EF4-FFF2-40B4-BE49-F238E27FC236}">
              <a16:creationId xmlns:a16="http://schemas.microsoft.com/office/drawing/2014/main" id="{00000000-0008-0000-0400-00005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4" name="TextBox 3413">
          <a:extLst>
            <a:ext uri="{FF2B5EF4-FFF2-40B4-BE49-F238E27FC236}">
              <a16:creationId xmlns:a16="http://schemas.microsoft.com/office/drawing/2014/main" id="{00000000-0008-0000-0400-00005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5" name="TextBox 3414">
          <a:extLst>
            <a:ext uri="{FF2B5EF4-FFF2-40B4-BE49-F238E27FC236}">
              <a16:creationId xmlns:a16="http://schemas.microsoft.com/office/drawing/2014/main" id="{00000000-0008-0000-0400-00005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6" name="TextBox 3415">
          <a:extLst>
            <a:ext uri="{FF2B5EF4-FFF2-40B4-BE49-F238E27FC236}">
              <a16:creationId xmlns:a16="http://schemas.microsoft.com/office/drawing/2014/main" id="{00000000-0008-0000-0400-00005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7" name="TextBox 3416">
          <a:extLst>
            <a:ext uri="{FF2B5EF4-FFF2-40B4-BE49-F238E27FC236}">
              <a16:creationId xmlns:a16="http://schemas.microsoft.com/office/drawing/2014/main" id="{00000000-0008-0000-0400-00005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8" name="TextBox 3417">
          <a:extLst>
            <a:ext uri="{FF2B5EF4-FFF2-40B4-BE49-F238E27FC236}">
              <a16:creationId xmlns:a16="http://schemas.microsoft.com/office/drawing/2014/main" id="{00000000-0008-0000-0400-00005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19" name="TextBox 3418">
          <a:extLst>
            <a:ext uri="{FF2B5EF4-FFF2-40B4-BE49-F238E27FC236}">
              <a16:creationId xmlns:a16="http://schemas.microsoft.com/office/drawing/2014/main" id="{00000000-0008-0000-0400-00005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0" name="TextBox 3419">
          <a:extLst>
            <a:ext uri="{FF2B5EF4-FFF2-40B4-BE49-F238E27FC236}">
              <a16:creationId xmlns:a16="http://schemas.microsoft.com/office/drawing/2014/main" id="{00000000-0008-0000-0400-00005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1" name="TextBox 3420">
          <a:extLst>
            <a:ext uri="{FF2B5EF4-FFF2-40B4-BE49-F238E27FC236}">
              <a16:creationId xmlns:a16="http://schemas.microsoft.com/office/drawing/2014/main" id="{00000000-0008-0000-0400-00005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2" name="TextBox 3421">
          <a:extLst>
            <a:ext uri="{FF2B5EF4-FFF2-40B4-BE49-F238E27FC236}">
              <a16:creationId xmlns:a16="http://schemas.microsoft.com/office/drawing/2014/main" id="{00000000-0008-0000-0400-00005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3" name="TextBox 3422">
          <a:extLst>
            <a:ext uri="{FF2B5EF4-FFF2-40B4-BE49-F238E27FC236}">
              <a16:creationId xmlns:a16="http://schemas.microsoft.com/office/drawing/2014/main" id="{00000000-0008-0000-0400-00005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4" name="TextBox 3423">
          <a:extLst>
            <a:ext uri="{FF2B5EF4-FFF2-40B4-BE49-F238E27FC236}">
              <a16:creationId xmlns:a16="http://schemas.microsoft.com/office/drawing/2014/main" id="{00000000-0008-0000-0400-00006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5" name="TextBox 3424">
          <a:extLst>
            <a:ext uri="{FF2B5EF4-FFF2-40B4-BE49-F238E27FC236}">
              <a16:creationId xmlns:a16="http://schemas.microsoft.com/office/drawing/2014/main" id="{00000000-0008-0000-0400-00006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6" name="TextBox 3425">
          <a:extLst>
            <a:ext uri="{FF2B5EF4-FFF2-40B4-BE49-F238E27FC236}">
              <a16:creationId xmlns:a16="http://schemas.microsoft.com/office/drawing/2014/main" id="{00000000-0008-0000-0400-00006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7" name="TextBox 3426">
          <a:extLst>
            <a:ext uri="{FF2B5EF4-FFF2-40B4-BE49-F238E27FC236}">
              <a16:creationId xmlns:a16="http://schemas.microsoft.com/office/drawing/2014/main" id="{00000000-0008-0000-0400-00006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8" name="TextBox 3427">
          <a:extLst>
            <a:ext uri="{FF2B5EF4-FFF2-40B4-BE49-F238E27FC236}">
              <a16:creationId xmlns:a16="http://schemas.microsoft.com/office/drawing/2014/main" id="{00000000-0008-0000-0400-00006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29" name="TextBox 3428">
          <a:extLst>
            <a:ext uri="{FF2B5EF4-FFF2-40B4-BE49-F238E27FC236}">
              <a16:creationId xmlns:a16="http://schemas.microsoft.com/office/drawing/2014/main" id="{00000000-0008-0000-0400-00006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0" name="TextBox 3429">
          <a:extLst>
            <a:ext uri="{FF2B5EF4-FFF2-40B4-BE49-F238E27FC236}">
              <a16:creationId xmlns:a16="http://schemas.microsoft.com/office/drawing/2014/main" id="{00000000-0008-0000-0400-00006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1" name="TextBox 3430">
          <a:extLst>
            <a:ext uri="{FF2B5EF4-FFF2-40B4-BE49-F238E27FC236}">
              <a16:creationId xmlns:a16="http://schemas.microsoft.com/office/drawing/2014/main" id="{00000000-0008-0000-0400-00006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2" name="TextBox 3431">
          <a:extLst>
            <a:ext uri="{FF2B5EF4-FFF2-40B4-BE49-F238E27FC236}">
              <a16:creationId xmlns:a16="http://schemas.microsoft.com/office/drawing/2014/main" id="{00000000-0008-0000-0400-00006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3" name="TextBox 3432">
          <a:extLst>
            <a:ext uri="{FF2B5EF4-FFF2-40B4-BE49-F238E27FC236}">
              <a16:creationId xmlns:a16="http://schemas.microsoft.com/office/drawing/2014/main" id="{00000000-0008-0000-0400-00006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4" name="TextBox 3433">
          <a:extLst>
            <a:ext uri="{FF2B5EF4-FFF2-40B4-BE49-F238E27FC236}">
              <a16:creationId xmlns:a16="http://schemas.microsoft.com/office/drawing/2014/main" id="{00000000-0008-0000-0400-00006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5" name="TextBox 3434">
          <a:extLst>
            <a:ext uri="{FF2B5EF4-FFF2-40B4-BE49-F238E27FC236}">
              <a16:creationId xmlns:a16="http://schemas.microsoft.com/office/drawing/2014/main" id="{00000000-0008-0000-0400-00006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6" name="TextBox 3435">
          <a:extLst>
            <a:ext uri="{FF2B5EF4-FFF2-40B4-BE49-F238E27FC236}">
              <a16:creationId xmlns:a16="http://schemas.microsoft.com/office/drawing/2014/main" id="{00000000-0008-0000-0400-00006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7" name="TextBox 3436">
          <a:extLst>
            <a:ext uri="{FF2B5EF4-FFF2-40B4-BE49-F238E27FC236}">
              <a16:creationId xmlns:a16="http://schemas.microsoft.com/office/drawing/2014/main" id="{00000000-0008-0000-0400-00006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8" name="TextBox 3437">
          <a:extLst>
            <a:ext uri="{FF2B5EF4-FFF2-40B4-BE49-F238E27FC236}">
              <a16:creationId xmlns:a16="http://schemas.microsoft.com/office/drawing/2014/main" id="{00000000-0008-0000-0400-00006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39" name="TextBox 3438">
          <a:extLst>
            <a:ext uri="{FF2B5EF4-FFF2-40B4-BE49-F238E27FC236}">
              <a16:creationId xmlns:a16="http://schemas.microsoft.com/office/drawing/2014/main" id="{00000000-0008-0000-0400-00006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0" name="TextBox 3439">
          <a:extLst>
            <a:ext uri="{FF2B5EF4-FFF2-40B4-BE49-F238E27FC236}">
              <a16:creationId xmlns:a16="http://schemas.microsoft.com/office/drawing/2014/main" id="{00000000-0008-0000-0400-00007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1" name="TextBox 3440">
          <a:extLst>
            <a:ext uri="{FF2B5EF4-FFF2-40B4-BE49-F238E27FC236}">
              <a16:creationId xmlns:a16="http://schemas.microsoft.com/office/drawing/2014/main" id="{00000000-0008-0000-0400-00007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2" name="TextBox 3441">
          <a:extLst>
            <a:ext uri="{FF2B5EF4-FFF2-40B4-BE49-F238E27FC236}">
              <a16:creationId xmlns:a16="http://schemas.microsoft.com/office/drawing/2014/main" id="{00000000-0008-0000-0400-00007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3" name="TextBox 3442">
          <a:extLst>
            <a:ext uri="{FF2B5EF4-FFF2-40B4-BE49-F238E27FC236}">
              <a16:creationId xmlns:a16="http://schemas.microsoft.com/office/drawing/2014/main" id="{00000000-0008-0000-0400-00007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4" name="TextBox 3443">
          <a:extLst>
            <a:ext uri="{FF2B5EF4-FFF2-40B4-BE49-F238E27FC236}">
              <a16:creationId xmlns:a16="http://schemas.microsoft.com/office/drawing/2014/main" id="{00000000-0008-0000-0400-00007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5" name="TextBox 3444">
          <a:extLst>
            <a:ext uri="{FF2B5EF4-FFF2-40B4-BE49-F238E27FC236}">
              <a16:creationId xmlns:a16="http://schemas.microsoft.com/office/drawing/2014/main" id="{00000000-0008-0000-0400-00007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6" name="TextBox 3445">
          <a:extLst>
            <a:ext uri="{FF2B5EF4-FFF2-40B4-BE49-F238E27FC236}">
              <a16:creationId xmlns:a16="http://schemas.microsoft.com/office/drawing/2014/main" id="{00000000-0008-0000-0400-00007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7" name="TextBox 3446">
          <a:extLst>
            <a:ext uri="{FF2B5EF4-FFF2-40B4-BE49-F238E27FC236}">
              <a16:creationId xmlns:a16="http://schemas.microsoft.com/office/drawing/2014/main" id="{00000000-0008-0000-0400-00007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8" name="TextBox 3447">
          <a:extLst>
            <a:ext uri="{FF2B5EF4-FFF2-40B4-BE49-F238E27FC236}">
              <a16:creationId xmlns:a16="http://schemas.microsoft.com/office/drawing/2014/main" id="{00000000-0008-0000-0400-00007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49" name="TextBox 3448">
          <a:extLst>
            <a:ext uri="{FF2B5EF4-FFF2-40B4-BE49-F238E27FC236}">
              <a16:creationId xmlns:a16="http://schemas.microsoft.com/office/drawing/2014/main" id="{00000000-0008-0000-0400-00007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0" name="TextBox 3449">
          <a:extLst>
            <a:ext uri="{FF2B5EF4-FFF2-40B4-BE49-F238E27FC236}">
              <a16:creationId xmlns:a16="http://schemas.microsoft.com/office/drawing/2014/main" id="{00000000-0008-0000-0400-00007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1" name="TextBox 3450">
          <a:extLst>
            <a:ext uri="{FF2B5EF4-FFF2-40B4-BE49-F238E27FC236}">
              <a16:creationId xmlns:a16="http://schemas.microsoft.com/office/drawing/2014/main" id="{00000000-0008-0000-0400-00007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2" name="TextBox 3451">
          <a:extLst>
            <a:ext uri="{FF2B5EF4-FFF2-40B4-BE49-F238E27FC236}">
              <a16:creationId xmlns:a16="http://schemas.microsoft.com/office/drawing/2014/main" id="{00000000-0008-0000-0400-00007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3" name="TextBox 3452">
          <a:extLst>
            <a:ext uri="{FF2B5EF4-FFF2-40B4-BE49-F238E27FC236}">
              <a16:creationId xmlns:a16="http://schemas.microsoft.com/office/drawing/2014/main" id="{00000000-0008-0000-0400-00007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4" name="TextBox 3453">
          <a:extLst>
            <a:ext uri="{FF2B5EF4-FFF2-40B4-BE49-F238E27FC236}">
              <a16:creationId xmlns:a16="http://schemas.microsoft.com/office/drawing/2014/main" id="{00000000-0008-0000-0400-00007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5" name="TextBox 3454">
          <a:extLst>
            <a:ext uri="{FF2B5EF4-FFF2-40B4-BE49-F238E27FC236}">
              <a16:creationId xmlns:a16="http://schemas.microsoft.com/office/drawing/2014/main" id="{00000000-0008-0000-0400-00007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6" name="TextBox 3455">
          <a:extLst>
            <a:ext uri="{FF2B5EF4-FFF2-40B4-BE49-F238E27FC236}">
              <a16:creationId xmlns:a16="http://schemas.microsoft.com/office/drawing/2014/main" id="{00000000-0008-0000-0400-00008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7" name="TextBox 3456">
          <a:extLst>
            <a:ext uri="{FF2B5EF4-FFF2-40B4-BE49-F238E27FC236}">
              <a16:creationId xmlns:a16="http://schemas.microsoft.com/office/drawing/2014/main" id="{00000000-0008-0000-0400-00008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8" name="TextBox 3457">
          <a:extLst>
            <a:ext uri="{FF2B5EF4-FFF2-40B4-BE49-F238E27FC236}">
              <a16:creationId xmlns:a16="http://schemas.microsoft.com/office/drawing/2014/main" id="{00000000-0008-0000-0400-00008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59" name="TextBox 3458">
          <a:extLst>
            <a:ext uri="{FF2B5EF4-FFF2-40B4-BE49-F238E27FC236}">
              <a16:creationId xmlns:a16="http://schemas.microsoft.com/office/drawing/2014/main" id="{00000000-0008-0000-0400-00008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0" name="TextBox 3459">
          <a:extLst>
            <a:ext uri="{FF2B5EF4-FFF2-40B4-BE49-F238E27FC236}">
              <a16:creationId xmlns:a16="http://schemas.microsoft.com/office/drawing/2014/main" id="{00000000-0008-0000-0400-00008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1" name="TextBox 3460">
          <a:extLst>
            <a:ext uri="{FF2B5EF4-FFF2-40B4-BE49-F238E27FC236}">
              <a16:creationId xmlns:a16="http://schemas.microsoft.com/office/drawing/2014/main" id="{00000000-0008-0000-0400-00008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2" name="TextBox 3461">
          <a:extLst>
            <a:ext uri="{FF2B5EF4-FFF2-40B4-BE49-F238E27FC236}">
              <a16:creationId xmlns:a16="http://schemas.microsoft.com/office/drawing/2014/main" id="{00000000-0008-0000-0400-00008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3" name="TextBox 3462">
          <a:extLst>
            <a:ext uri="{FF2B5EF4-FFF2-40B4-BE49-F238E27FC236}">
              <a16:creationId xmlns:a16="http://schemas.microsoft.com/office/drawing/2014/main" id="{00000000-0008-0000-0400-00008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4" name="TextBox 3463">
          <a:extLst>
            <a:ext uri="{FF2B5EF4-FFF2-40B4-BE49-F238E27FC236}">
              <a16:creationId xmlns:a16="http://schemas.microsoft.com/office/drawing/2014/main" id="{00000000-0008-0000-0400-00008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5" name="TextBox 3464">
          <a:extLst>
            <a:ext uri="{FF2B5EF4-FFF2-40B4-BE49-F238E27FC236}">
              <a16:creationId xmlns:a16="http://schemas.microsoft.com/office/drawing/2014/main" id="{00000000-0008-0000-0400-00008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6" name="TextBox 3465">
          <a:extLst>
            <a:ext uri="{FF2B5EF4-FFF2-40B4-BE49-F238E27FC236}">
              <a16:creationId xmlns:a16="http://schemas.microsoft.com/office/drawing/2014/main" id="{00000000-0008-0000-0400-00008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7" name="TextBox 3466">
          <a:extLst>
            <a:ext uri="{FF2B5EF4-FFF2-40B4-BE49-F238E27FC236}">
              <a16:creationId xmlns:a16="http://schemas.microsoft.com/office/drawing/2014/main" id="{00000000-0008-0000-0400-00008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8" name="TextBox 3467">
          <a:extLst>
            <a:ext uri="{FF2B5EF4-FFF2-40B4-BE49-F238E27FC236}">
              <a16:creationId xmlns:a16="http://schemas.microsoft.com/office/drawing/2014/main" id="{00000000-0008-0000-0400-00008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69" name="TextBox 3468">
          <a:extLst>
            <a:ext uri="{FF2B5EF4-FFF2-40B4-BE49-F238E27FC236}">
              <a16:creationId xmlns:a16="http://schemas.microsoft.com/office/drawing/2014/main" id="{00000000-0008-0000-0400-00008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0" name="TextBox 3469">
          <a:extLst>
            <a:ext uri="{FF2B5EF4-FFF2-40B4-BE49-F238E27FC236}">
              <a16:creationId xmlns:a16="http://schemas.microsoft.com/office/drawing/2014/main" id="{00000000-0008-0000-0400-00008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1" name="TextBox 3470">
          <a:extLst>
            <a:ext uri="{FF2B5EF4-FFF2-40B4-BE49-F238E27FC236}">
              <a16:creationId xmlns:a16="http://schemas.microsoft.com/office/drawing/2014/main" id="{00000000-0008-0000-0400-00008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2" name="TextBox 3471">
          <a:extLst>
            <a:ext uri="{FF2B5EF4-FFF2-40B4-BE49-F238E27FC236}">
              <a16:creationId xmlns:a16="http://schemas.microsoft.com/office/drawing/2014/main" id="{00000000-0008-0000-0400-00009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3" name="TextBox 3472">
          <a:extLst>
            <a:ext uri="{FF2B5EF4-FFF2-40B4-BE49-F238E27FC236}">
              <a16:creationId xmlns:a16="http://schemas.microsoft.com/office/drawing/2014/main" id="{00000000-0008-0000-0400-00009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4" name="TextBox 3473">
          <a:extLst>
            <a:ext uri="{FF2B5EF4-FFF2-40B4-BE49-F238E27FC236}">
              <a16:creationId xmlns:a16="http://schemas.microsoft.com/office/drawing/2014/main" id="{00000000-0008-0000-0400-00009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5" name="TextBox 3474">
          <a:extLst>
            <a:ext uri="{FF2B5EF4-FFF2-40B4-BE49-F238E27FC236}">
              <a16:creationId xmlns:a16="http://schemas.microsoft.com/office/drawing/2014/main" id="{00000000-0008-0000-0400-00009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6" name="TextBox 3475">
          <a:extLst>
            <a:ext uri="{FF2B5EF4-FFF2-40B4-BE49-F238E27FC236}">
              <a16:creationId xmlns:a16="http://schemas.microsoft.com/office/drawing/2014/main" id="{00000000-0008-0000-0400-00009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7" name="TextBox 3476">
          <a:extLst>
            <a:ext uri="{FF2B5EF4-FFF2-40B4-BE49-F238E27FC236}">
              <a16:creationId xmlns:a16="http://schemas.microsoft.com/office/drawing/2014/main" id="{00000000-0008-0000-0400-00009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8" name="TextBox 3477">
          <a:extLst>
            <a:ext uri="{FF2B5EF4-FFF2-40B4-BE49-F238E27FC236}">
              <a16:creationId xmlns:a16="http://schemas.microsoft.com/office/drawing/2014/main" id="{00000000-0008-0000-0400-00009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79" name="TextBox 3478">
          <a:extLst>
            <a:ext uri="{FF2B5EF4-FFF2-40B4-BE49-F238E27FC236}">
              <a16:creationId xmlns:a16="http://schemas.microsoft.com/office/drawing/2014/main" id="{00000000-0008-0000-0400-00009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0" name="TextBox 3479">
          <a:extLst>
            <a:ext uri="{FF2B5EF4-FFF2-40B4-BE49-F238E27FC236}">
              <a16:creationId xmlns:a16="http://schemas.microsoft.com/office/drawing/2014/main" id="{00000000-0008-0000-0400-00009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1" name="TextBox 3480">
          <a:extLst>
            <a:ext uri="{FF2B5EF4-FFF2-40B4-BE49-F238E27FC236}">
              <a16:creationId xmlns:a16="http://schemas.microsoft.com/office/drawing/2014/main" id="{00000000-0008-0000-0400-00009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2" name="TextBox 3481">
          <a:extLst>
            <a:ext uri="{FF2B5EF4-FFF2-40B4-BE49-F238E27FC236}">
              <a16:creationId xmlns:a16="http://schemas.microsoft.com/office/drawing/2014/main" id="{00000000-0008-0000-0400-00009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3" name="TextBox 3482">
          <a:extLst>
            <a:ext uri="{FF2B5EF4-FFF2-40B4-BE49-F238E27FC236}">
              <a16:creationId xmlns:a16="http://schemas.microsoft.com/office/drawing/2014/main" id="{00000000-0008-0000-0400-00009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4" name="TextBox 3483">
          <a:extLst>
            <a:ext uri="{FF2B5EF4-FFF2-40B4-BE49-F238E27FC236}">
              <a16:creationId xmlns:a16="http://schemas.microsoft.com/office/drawing/2014/main" id="{00000000-0008-0000-0400-00009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5" name="TextBox 3484">
          <a:extLst>
            <a:ext uri="{FF2B5EF4-FFF2-40B4-BE49-F238E27FC236}">
              <a16:creationId xmlns:a16="http://schemas.microsoft.com/office/drawing/2014/main" id="{00000000-0008-0000-0400-00009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6" name="TextBox 3485">
          <a:extLst>
            <a:ext uri="{FF2B5EF4-FFF2-40B4-BE49-F238E27FC236}">
              <a16:creationId xmlns:a16="http://schemas.microsoft.com/office/drawing/2014/main" id="{00000000-0008-0000-0400-00009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7" name="TextBox 3486">
          <a:extLst>
            <a:ext uri="{FF2B5EF4-FFF2-40B4-BE49-F238E27FC236}">
              <a16:creationId xmlns:a16="http://schemas.microsoft.com/office/drawing/2014/main" id="{00000000-0008-0000-0400-00009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8" name="TextBox 3487">
          <a:extLst>
            <a:ext uri="{FF2B5EF4-FFF2-40B4-BE49-F238E27FC236}">
              <a16:creationId xmlns:a16="http://schemas.microsoft.com/office/drawing/2014/main" id="{00000000-0008-0000-0400-0000A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89" name="TextBox 3488">
          <a:extLst>
            <a:ext uri="{FF2B5EF4-FFF2-40B4-BE49-F238E27FC236}">
              <a16:creationId xmlns:a16="http://schemas.microsoft.com/office/drawing/2014/main" id="{00000000-0008-0000-0400-0000A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0" name="TextBox 3489">
          <a:extLst>
            <a:ext uri="{FF2B5EF4-FFF2-40B4-BE49-F238E27FC236}">
              <a16:creationId xmlns:a16="http://schemas.microsoft.com/office/drawing/2014/main" id="{00000000-0008-0000-0400-0000A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1" name="TextBox 3490">
          <a:extLst>
            <a:ext uri="{FF2B5EF4-FFF2-40B4-BE49-F238E27FC236}">
              <a16:creationId xmlns:a16="http://schemas.microsoft.com/office/drawing/2014/main" id="{00000000-0008-0000-0400-0000A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2" name="TextBox 3491">
          <a:extLst>
            <a:ext uri="{FF2B5EF4-FFF2-40B4-BE49-F238E27FC236}">
              <a16:creationId xmlns:a16="http://schemas.microsoft.com/office/drawing/2014/main" id="{00000000-0008-0000-0400-0000A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3" name="TextBox 3492">
          <a:extLst>
            <a:ext uri="{FF2B5EF4-FFF2-40B4-BE49-F238E27FC236}">
              <a16:creationId xmlns:a16="http://schemas.microsoft.com/office/drawing/2014/main" id="{00000000-0008-0000-0400-0000A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4" name="TextBox 3493">
          <a:extLst>
            <a:ext uri="{FF2B5EF4-FFF2-40B4-BE49-F238E27FC236}">
              <a16:creationId xmlns:a16="http://schemas.microsoft.com/office/drawing/2014/main" id="{00000000-0008-0000-0400-0000A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5" name="TextBox 3494">
          <a:extLst>
            <a:ext uri="{FF2B5EF4-FFF2-40B4-BE49-F238E27FC236}">
              <a16:creationId xmlns:a16="http://schemas.microsoft.com/office/drawing/2014/main" id="{00000000-0008-0000-0400-0000A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6" name="TextBox 3495">
          <a:extLst>
            <a:ext uri="{FF2B5EF4-FFF2-40B4-BE49-F238E27FC236}">
              <a16:creationId xmlns:a16="http://schemas.microsoft.com/office/drawing/2014/main" id="{00000000-0008-0000-0400-0000A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7" name="TextBox 3496">
          <a:extLst>
            <a:ext uri="{FF2B5EF4-FFF2-40B4-BE49-F238E27FC236}">
              <a16:creationId xmlns:a16="http://schemas.microsoft.com/office/drawing/2014/main" id="{00000000-0008-0000-0400-0000A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8" name="TextBox 3497">
          <a:extLst>
            <a:ext uri="{FF2B5EF4-FFF2-40B4-BE49-F238E27FC236}">
              <a16:creationId xmlns:a16="http://schemas.microsoft.com/office/drawing/2014/main" id="{00000000-0008-0000-0400-0000A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499" name="TextBox 3498">
          <a:extLst>
            <a:ext uri="{FF2B5EF4-FFF2-40B4-BE49-F238E27FC236}">
              <a16:creationId xmlns:a16="http://schemas.microsoft.com/office/drawing/2014/main" id="{00000000-0008-0000-0400-0000A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0" name="TextBox 3499">
          <a:extLst>
            <a:ext uri="{FF2B5EF4-FFF2-40B4-BE49-F238E27FC236}">
              <a16:creationId xmlns:a16="http://schemas.microsoft.com/office/drawing/2014/main" id="{00000000-0008-0000-0400-0000A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1" name="TextBox 3500">
          <a:extLst>
            <a:ext uri="{FF2B5EF4-FFF2-40B4-BE49-F238E27FC236}">
              <a16:creationId xmlns:a16="http://schemas.microsoft.com/office/drawing/2014/main" id="{00000000-0008-0000-0400-0000A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2" name="TextBox 3501">
          <a:extLst>
            <a:ext uri="{FF2B5EF4-FFF2-40B4-BE49-F238E27FC236}">
              <a16:creationId xmlns:a16="http://schemas.microsoft.com/office/drawing/2014/main" id="{00000000-0008-0000-0400-0000A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3" name="TextBox 3502">
          <a:extLst>
            <a:ext uri="{FF2B5EF4-FFF2-40B4-BE49-F238E27FC236}">
              <a16:creationId xmlns:a16="http://schemas.microsoft.com/office/drawing/2014/main" id="{00000000-0008-0000-0400-0000A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4" name="TextBox 3503">
          <a:extLst>
            <a:ext uri="{FF2B5EF4-FFF2-40B4-BE49-F238E27FC236}">
              <a16:creationId xmlns:a16="http://schemas.microsoft.com/office/drawing/2014/main" id="{00000000-0008-0000-0400-0000B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5" name="TextBox 3504">
          <a:extLst>
            <a:ext uri="{FF2B5EF4-FFF2-40B4-BE49-F238E27FC236}">
              <a16:creationId xmlns:a16="http://schemas.microsoft.com/office/drawing/2014/main" id="{00000000-0008-0000-0400-0000B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6" name="TextBox 3505">
          <a:extLst>
            <a:ext uri="{FF2B5EF4-FFF2-40B4-BE49-F238E27FC236}">
              <a16:creationId xmlns:a16="http://schemas.microsoft.com/office/drawing/2014/main" id="{00000000-0008-0000-0400-0000B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7" name="TextBox 3506">
          <a:extLst>
            <a:ext uri="{FF2B5EF4-FFF2-40B4-BE49-F238E27FC236}">
              <a16:creationId xmlns:a16="http://schemas.microsoft.com/office/drawing/2014/main" id="{00000000-0008-0000-0400-0000B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8" name="TextBox 3507">
          <a:extLst>
            <a:ext uri="{FF2B5EF4-FFF2-40B4-BE49-F238E27FC236}">
              <a16:creationId xmlns:a16="http://schemas.microsoft.com/office/drawing/2014/main" id="{00000000-0008-0000-0400-0000B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09" name="TextBox 3508">
          <a:extLst>
            <a:ext uri="{FF2B5EF4-FFF2-40B4-BE49-F238E27FC236}">
              <a16:creationId xmlns:a16="http://schemas.microsoft.com/office/drawing/2014/main" id="{00000000-0008-0000-0400-0000B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0" name="TextBox 3509">
          <a:extLst>
            <a:ext uri="{FF2B5EF4-FFF2-40B4-BE49-F238E27FC236}">
              <a16:creationId xmlns:a16="http://schemas.microsoft.com/office/drawing/2014/main" id="{00000000-0008-0000-0400-0000B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1" name="TextBox 3510">
          <a:extLst>
            <a:ext uri="{FF2B5EF4-FFF2-40B4-BE49-F238E27FC236}">
              <a16:creationId xmlns:a16="http://schemas.microsoft.com/office/drawing/2014/main" id="{00000000-0008-0000-0400-0000B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2" name="TextBox 3511">
          <a:extLst>
            <a:ext uri="{FF2B5EF4-FFF2-40B4-BE49-F238E27FC236}">
              <a16:creationId xmlns:a16="http://schemas.microsoft.com/office/drawing/2014/main" id="{00000000-0008-0000-0400-0000B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3" name="TextBox 3512">
          <a:extLst>
            <a:ext uri="{FF2B5EF4-FFF2-40B4-BE49-F238E27FC236}">
              <a16:creationId xmlns:a16="http://schemas.microsoft.com/office/drawing/2014/main" id="{00000000-0008-0000-0400-0000B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4" name="TextBox 3513">
          <a:extLst>
            <a:ext uri="{FF2B5EF4-FFF2-40B4-BE49-F238E27FC236}">
              <a16:creationId xmlns:a16="http://schemas.microsoft.com/office/drawing/2014/main" id="{00000000-0008-0000-0400-0000B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5" name="TextBox 3514">
          <a:extLst>
            <a:ext uri="{FF2B5EF4-FFF2-40B4-BE49-F238E27FC236}">
              <a16:creationId xmlns:a16="http://schemas.microsoft.com/office/drawing/2014/main" id="{00000000-0008-0000-0400-0000B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6" name="TextBox 3515">
          <a:extLst>
            <a:ext uri="{FF2B5EF4-FFF2-40B4-BE49-F238E27FC236}">
              <a16:creationId xmlns:a16="http://schemas.microsoft.com/office/drawing/2014/main" id="{00000000-0008-0000-0400-0000B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7" name="TextBox 3516">
          <a:extLst>
            <a:ext uri="{FF2B5EF4-FFF2-40B4-BE49-F238E27FC236}">
              <a16:creationId xmlns:a16="http://schemas.microsoft.com/office/drawing/2014/main" id="{00000000-0008-0000-0400-0000B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8" name="TextBox 3517">
          <a:extLst>
            <a:ext uri="{FF2B5EF4-FFF2-40B4-BE49-F238E27FC236}">
              <a16:creationId xmlns:a16="http://schemas.microsoft.com/office/drawing/2014/main" id="{00000000-0008-0000-0400-0000B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19" name="TextBox 3518">
          <a:extLst>
            <a:ext uri="{FF2B5EF4-FFF2-40B4-BE49-F238E27FC236}">
              <a16:creationId xmlns:a16="http://schemas.microsoft.com/office/drawing/2014/main" id="{00000000-0008-0000-0400-0000B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0" name="TextBox 3519">
          <a:extLst>
            <a:ext uri="{FF2B5EF4-FFF2-40B4-BE49-F238E27FC236}">
              <a16:creationId xmlns:a16="http://schemas.microsoft.com/office/drawing/2014/main" id="{00000000-0008-0000-0400-0000C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1" name="TextBox 3520">
          <a:extLst>
            <a:ext uri="{FF2B5EF4-FFF2-40B4-BE49-F238E27FC236}">
              <a16:creationId xmlns:a16="http://schemas.microsoft.com/office/drawing/2014/main" id="{00000000-0008-0000-0400-0000C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2" name="TextBox 3521">
          <a:extLst>
            <a:ext uri="{FF2B5EF4-FFF2-40B4-BE49-F238E27FC236}">
              <a16:creationId xmlns:a16="http://schemas.microsoft.com/office/drawing/2014/main" id="{00000000-0008-0000-0400-0000C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3" name="TextBox 3522">
          <a:extLst>
            <a:ext uri="{FF2B5EF4-FFF2-40B4-BE49-F238E27FC236}">
              <a16:creationId xmlns:a16="http://schemas.microsoft.com/office/drawing/2014/main" id="{00000000-0008-0000-0400-0000C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4" name="TextBox 3523">
          <a:extLst>
            <a:ext uri="{FF2B5EF4-FFF2-40B4-BE49-F238E27FC236}">
              <a16:creationId xmlns:a16="http://schemas.microsoft.com/office/drawing/2014/main" id="{00000000-0008-0000-0400-0000C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5" name="TextBox 3524">
          <a:extLst>
            <a:ext uri="{FF2B5EF4-FFF2-40B4-BE49-F238E27FC236}">
              <a16:creationId xmlns:a16="http://schemas.microsoft.com/office/drawing/2014/main" id="{00000000-0008-0000-0400-0000C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6" name="TextBox 3525">
          <a:extLst>
            <a:ext uri="{FF2B5EF4-FFF2-40B4-BE49-F238E27FC236}">
              <a16:creationId xmlns:a16="http://schemas.microsoft.com/office/drawing/2014/main" id="{00000000-0008-0000-0400-0000C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7" name="TextBox 3526">
          <a:extLst>
            <a:ext uri="{FF2B5EF4-FFF2-40B4-BE49-F238E27FC236}">
              <a16:creationId xmlns:a16="http://schemas.microsoft.com/office/drawing/2014/main" id="{00000000-0008-0000-0400-0000C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8" name="TextBox 3527">
          <a:extLst>
            <a:ext uri="{FF2B5EF4-FFF2-40B4-BE49-F238E27FC236}">
              <a16:creationId xmlns:a16="http://schemas.microsoft.com/office/drawing/2014/main" id="{00000000-0008-0000-0400-0000C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29" name="TextBox 3528">
          <a:extLst>
            <a:ext uri="{FF2B5EF4-FFF2-40B4-BE49-F238E27FC236}">
              <a16:creationId xmlns:a16="http://schemas.microsoft.com/office/drawing/2014/main" id="{00000000-0008-0000-0400-0000C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0" name="TextBox 3529">
          <a:extLst>
            <a:ext uri="{FF2B5EF4-FFF2-40B4-BE49-F238E27FC236}">
              <a16:creationId xmlns:a16="http://schemas.microsoft.com/office/drawing/2014/main" id="{00000000-0008-0000-0400-0000C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1" name="TextBox 3530">
          <a:extLst>
            <a:ext uri="{FF2B5EF4-FFF2-40B4-BE49-F238E27FC236}">
              <a16:creationId xmlns:a16="http://schemas.microsoft.com/office/drawing/2014/main" id="{00000000-0008-0000-0400-0000C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2" name="TextBox 3531">
          <a:extLst>
            <a:ext uri="{FF2B5EF4-FFF2-40B4-BE49-F238E27FC236}">
              <a16:creationId xmlns:a16="http://schemas.microsoft.com/office/drawing/2014/main" id="{00000000-0008-0000-0400-0000C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3" name="TextBox 3532">
          <a:extLst>
            <a:ext uri="{FF2B5EF4-FFF2-40B4-BE49-F238E27FC236}">
              <a16:creationId xmlns:a16="http://schemas.microsoft.com/office/drawing/2014/main" id="{00000000-0008-0000-0400-0000C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4" name="TextBox 3533">
          <a:extLst>
            <a:ext uri="{FF2B5EF4-FFF2-40B4-BE49-F238E27FC236}">
              <a16:creationId xmlns:a16="http://schemas.microsoft.com/office/drawing/2014/main" id="{00000000-0008-0000-0400-0000C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5" name="TextBox 3534">
          <a:extLst>
            <a:ext uri="{FF2B5EF4-FFF2-40B4-BE49-F238E27FC236}">
              <a16:creationId xmlns:a16="http://schemas.microsoft.com/office/drawing/2014/main" id="{00000000-0008-0000-0400-0000C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6" name="TextBox 3535">
          <a:extLst>
            <a:ext uri="{FF2B5EF4-FFF2-40B4-BE49-F238E27FC236}">
              <a16:creationId xmlns:a16="http://schemas.microsoft.com/office/drawing/2014/main" id="{00000000-0008-0000-0400-0000D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7" name="TextBox 3536">
          <a:extLst>
            <a:ext uri="{FF2B5EF4-FFF2-40B4-BE49-F238E27FC236}">
              <a16:creationId xmlns:a16="http://schemas.microsoft.com/office/drawing/2014/main" id="{00000000-0008-0000-0400-0000D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8" name="TextBox 3537">
          <a:extLst>
            <a:ext uri="{FF2B5EF4-FFF2-40B4-BE49-F238E27FC236}">
              <a16:creationId xmlns:a16="http://schemas.microsoft.com/office/drawing/2014/main" id="{00000000-0008-0000-0400-0000D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39" name="TextBox 3538">
          <a:extLst>
            <a:ext uri="{FF2B5EF4-FFF2-40B4-BE49-F238E27FC236}">
              <a16:creationId xmlns:a16="http://schemas.microsoft.com/office/drawing/2014/main" id="{00000000-0008-0000-0400-0000D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0" name="TextBox 3539">
          <a:extLst>
            <a:ext uri="{FF2B5EF4-FFF2-40B4-BE49-F238E27FC236}">
              <a16:creationId xmlns:a16="http://schemas.microsoft.com/office/drawing/2014/main" id="{00000000-0008-0000-0400-0000D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1" name="TextBox 3540">
          <a:extLst>
            <a:ext uri="{FF2B5EF4-FFF2-40B4-BE49-F238E27FC236}">
              <a16:creationId xmlns:a16="http://schemas.microsoft.com/office/drawing/2014/main" id="{00000000-0008-0000-0400-0000D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2" name="TextBox 3541">
          <a:extLst>
            <a:ext uri="{FF2B5EF4-FFF2-40B4-BE49-F238E27FC236}">
              <a16:creationId xmlns:a16="http://schemas.microsoft.com/office/drawing/2014/main" id="{00000000-0008-0000-0400-0000D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3" name="TextBox 3542">
          <a:extLst>
            <a:ext uri="{FF2B5EF4-FFF2-40B4-BE49-F238E27FC236}">
              <a16:creationId xmlns:a16="http://schemas.microsoft.com/office/drawing/2014/main" id="{00000000-0008-0000-0400-0000D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4" name="TextBox 3543">
          <a:extLst>
            <a:ext uri="{FF2B5EF4-FFF2-40B4-BE49-F238E27FC236}">
              <a16:creationId xmlns:a16="http://schemas.microsoft.com/office/drawing/2014/main" id="{00000000-0008-0000-0400-0000D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5" name="TextBox 3544">
          <a:extLst>
            <a:ext uri="{FF2B5EF4-FFF2-40B4-BE49-F238E27FC236}">
              <a16:creationId xmlns:a16="http://schemas.microsoft.com/office/drawing/2014/main" id="{00000000-0008-0000-0400-0000D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6" name="TextBox 3545">
          <a:extLst>
            <a:ext uri="{FF2B5EF4-FFF2-40B4-BE49-F238E27FC236}">
              <a16:creationId xmlns:a16="http://schemas.microsoft.com/office/drawing/2014/main" id="{00000000-0008-0000-0400-0000D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7" name="TextBox 3546">
          <a:extLst>
            <a:ext uri="{FF2B5EF4-FFF2-40B4-BE49-F238E27FC236}">
              <a16:creationId xmlns:a16="http://schemas.microsoft.com/office/drawing/2014/main" id="{00000000-0008-0000-0400-0000D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8" name="TextBox 3547">
          <a:extLst>
            <a:ext uri="{FF2B5EF4-FFF2-40B4-BE49-F238E27FC236}">
              <a16:creationId xmlns:a16="http://schemas.microsoft.com/office/drawing/2014/main" id="{00000000-0008-0000-0400-0000D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49" name="TextBox 3548">
          <a:extLst>
            <a:ext uri="{FF2B5EF4-FFF2-40B4-BE49-F238E27FC236}">
              <a16:creationId xmlns:a16="http://schemas.microsoft.com/office/drawing/2014/main" id="{00000000-0008-0000-0400-0000D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0" name="TextBox 3549">
          <a:extLst>
            <a:ext uri="{FF2B5EF4-FFF2-40B4-BE49-F238E27FC236}">
              <a16:creationId xmlns:a16="http://schemas.microsoft.com/office/drawing/2014/main" id="{00000000-0008-0000-0400-0000D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1" name="TextBox 3550">
          <a:extLst>
            <a:ext uri="{FF2B5EF4-FFF2-40B4-BE49-F238E27FC236}">
              <a16:creationId xmlns:a16="http://schemas.microsoft.com/office/drawing/2014/main" id="{00000000-0008-0000-0400-0000D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2" name="TextBox 3551">
          <a:extLst>
            <a:ext uri="{FF2B5EF4-FFF2-40B4-BE49-F238E27FC236}">
              <a16:creationId xmlns:a16="http://schemas.microsoft.com/office/drawing/2014/main" id="{00000000-0008-0000-0400-0000E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3" name="TextBox 3552">
          <a:extLst>
            <a:ext uri="{FF2B5EF4-FFF2-40B4-BE49-F238E27FC236}">
              <a16:creationId xmlns:a16="http://schemas.microsoft.com/office/drawing/2014/main" id="{00000000-0008-0000-0400-0000E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4" name="TextBox 3553">
          <a:extLst>
            <a:ext uri="{FF2B5EF4-FFF2-40B4-BE49-F238E27FC236}">
              <a16:creationId xmlns:a16="http://schemas.microsoft.com/office/drawing/2014/main" id="{00000000-0008-0000-0400-0000E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5" name="TextBox 3554">
          <a:extLst>
            <a:ext uri="{FF2B5EF4-FFF2-40B4-BE49-F238E27FC236}">
              <a16:creationId xmlns:a16="http://schemas.microsoft.com/office/drawing/2014/main" id="{00000000-0008-0000-0400-0000E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6" name="TextBox 3555">
          <a:extLst>
            <a:ext uri="{FF2B5EF4-FFF2-40B4-BE49-F238E27FC236}">
              <a16:creationId xmlns:a16="http://schemas.microsoft.com/office/drawing/2014/main" id="{00000000-0008-0000-0400-0000E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7" name="TextBox 3556">
          <a:extLst>
            <a:ext uri="{FF2B5EF4-FFF2-40B4-BE49-F238E27FC236}">
              <a16:creationId xmlns:a16="http://schemas.microsoft.com/office/drawing/2014/main" id="{00000000-0008-0000-0400-0000E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8" name="TextBox 3557">
          <a:extLst>
            <a:ext uri="{FF2B5EF4-FFF2-40B4-BE49-F238E27FC236}">
              <a16:creationId xmlns:a16="http://schemas.microsoft.com/office/drawing/2014/main" id="{00000000-0008-0000-0400-0000E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59" name="TextBox 3558">
          <a:extLst>
            <a:ext uri="{FF2B5EF4-FFF2-40B4-BE49-F238E27FC236}">
              <a16:creationId xmlns:a16="http://schemas.microsoft.com/office/drawing/2014/main" id="{00000000-0008-0000-0400-0000E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0" name="TextBox 3559">
          <a:extLst>
            <a:ext uri="{FF2B5EF4-FFF2-40B4-BE49-F238E27FC236}">
              <a16:creationId xmlns:a16="http://schemas.microsoft.com/office/drawing/2014/main" id="{00000000-0008-0000-0400-0000E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1" name="TextBox 3560">
          <a:extLst>
            <a:ext uri="{FF2B5EF4-FFF2-40B4-BE49-F238E27FC236}">
              <a16:creationId xmlns:a16="http://schemas.microsoft.com/office/drawing/2014/main" id="{00000000-0008-0000-0400-0000E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2" name="TextBox 3561">
          <a:extLst>
            <a:ext uri="{FF2B5EF4-FFF2-40B4-BE49-F238E27FC236}">
              <a16:creationId xmlns:a16="http://schemas.microsoft.com/office/drawing/2014/main" id="{00000000-0008-0000-0400-0000E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3" name="TextBox 3562">
          <a:extLst>
            <a:ext uri="{FF2B5EF4-FFF2-40B4-BE49-F238E27FC236}">
              <a16:creationId xmlns:a16="http://schemas.microsoft.com/office/drawing/2014/main" id="{00000000-0008-0000-0400-0000E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4" name="TextBox 3563">
          <a:extLst>
            <a:ext uri="{FF2B5EF4-FFF2-40B4-BE49-F238E27FC236}">
              <a16:creationId xmlns:a16="http://schemas.microsoft.com/office/drawing/2014/main" id="{00000000-0008-0000-0400-0000E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5" name="TextBox 3564">
          <a:extLst>
            <a:ext uri="{FF2B5EF4-FFF2-40B4-BE49-F238E27FC236}">
              <a16:creationId xmlns:a16="http://schemas.microsoft.com/office/drawing/2014/main" id="{00000000-0008-0000-0400-0000E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6" name="TextBox 3565">
          <a:extLst>
            <a:ext uri="{FF2B5EF4-FFF2-40B4-BE49-F238E27FC236}">
              <a16:creationId xmlns:a16="http://schemas.microsoft.com/office/drawing/2014/main" id="{00000000-0008-0000-0400-0000E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7" name="TextBox 3566">
          <a:extLst>
            <a:ext uri="{FF2B5EF4-FFF2-40B4-BE49-F238E27FC236}">
              <a16:creationId xmlns:a16="http://schemas.microsoft.com/office/drawing/2014/main" id="{00000000-0008-0000-0400-0000E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8" name="TextBox 3567">
          <a:extLst>
            <a:ext uri="{FF2B5EF4-FFF2-40B4-BE49-F238E27FC236}">
              <a16:creationId xmlns:a16="http://schemas.microsoft.com/office/drawing/2014/main" id="{00000000-0008-0000-0400-0000F0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69" name="TextBox 3568">
          <a:extLst>
            <a:ext uri="{FF2B5EF4-FFF2-40B4-BE49-F238E27FC236}">
              <a16:creationId xmlns:a16="http://schemas.microsoft.com/office/drawing/2014/main" id="{00000000-0008-0000-0400-0000F1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0" name="TextBox 3569">
          <a:extLst>
            <a:ext uri="{FF2B5EF4-FFF2-40B4-BE49-F238E27FC236}">
              <a16:creationId xmlns:a16="http://schemas.microsoft.com/office/drawing/2014/main" id="{00000000-0008-0000-0400-0000F2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1" name="TextBox 3570">
          <a:extLst>
            <a:ext uri="{FF2B5EF4-FFF2-40B4-BE49-F238E27FC236}">
              <a16:creationId xmlns:a16="http://schemas.microsoft.com/office/drawing/2014/main" id="{00000000-0008-0000-0400-0000F3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2" name="TextBox 3571">
          <a:extLst>
            <a:ext uri="{FF2B5EF4-FFF2-40B4-BE49-F238E27FC236}">
              <a16:creationId xmlns:a16="http://schemas.microsoft.com/office/drawing/2014/main" id="{00000000-0008-0000-0400-0000F4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3" name="TextBox 3572">
          <a:extLst>
            <a:ext uri="{FF2B5EF4-FFF2-40B4-BE49-F238E27FC236}">
              <a16:creationId xmlns:a16="http://schemas.microsoft.com/office/drawing/2014/main" id="{00000000-0008-0000-0400-0000F5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4" name="TextBox 3573">
          <a:extLst>
            <a:ext uri="{FF2B5EF4-FFF2-40B4-BE49-F238E27FC236}">
              <a16:creationId xmlns:a16="http://schemas.microsoft.com/office/drawing/2014/main" id="{00000000-0008-0000-0400-0000F6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5" name="TextBox 3574">
          <a:extLst>
            <a:ext uri="{FF2B5EF4-FFF2-40B4-BE49-F238E27FC236}">
              <a16:creationId xmlns:a16="http://schemas.microsoft.com/office/drawing/2014/main" id="{00000000-0008-0000-0400-0000F7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6" name="TextBox 3575">
          <a:extLst>
            <a:ext uri="{FF2B5EF4-FFF2-40B4-BE49-F238E27FC236}">
              <a16:creationId xmlns:a16="http://schemas.microsoft.com/office/drawing/2014/main" id="{00000000-0008-0000-0400-0000F8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7" name="TextBox 3576">
          <a:extLst>
            <a:ext uri="{FF2B5EF4-FFF2-40B4-BE49-F238E27FC236}">
              <a16:creationId xmlns:a16="http://schemas.microsoft.com/office/drawing/2014/main" id="{00000000-0008-0000-0400-0000F9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8" name="TextBox 3577">
          <a:extLst>
            <a:ext uri="{FF2B5EF4-FFF2-40B4-BE49-F238E27FC236}">
              <a16:creationId xmlns:a16="http://schemas.microsoft.com/office/drawing/2014/main" id="{00000000-0008-0000-0400-0000FA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79" name="TextBox 3578">
          <a:extLst>
            <a:ext uri="{FF2B5EF4-FFF2-40B4-BE49-F238E27FC236}">
              <a16:creationId xmlns:a16="http://schemas.microsoft.com/office/drawing/2014/main" id="{00000000-0008-0000-0400-0000FB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0" name="TextBox 3579">
          <a:extLst>
            <a:ext uri="{FF2B5EF4-FFF2-40B4-BE49-F238E27FC236}">
              <a16:creationId xmlns:a16="http://schemas.microsoft.com/office/drawing/2014/main" id="{00000000-0008-0000-0400-0000FC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1" name="TextBox 3580">
          <a:extLst>
            <a:ext uri="{FF2B5EF4-FFF2-40B4-BE49-F238E27FC236}">
              <a16:creationId xmlns:a16="http://schemas.microsoft.com/office/drawing/2014/main" id="{00000000-0008-0000-0400-0000FD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2" name="TextBox 3581">
          <a:extLst>
            <a:ext uri="{FF2B5EF4-FFF2-40B4-BE49-F238E27FC236}">
              <a16:creationId xmlns:a16="http://schemas.microsoft.com/office/drawing/2014/main" id="{00000000-0008-0000-0400-0000FE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3" name="TextBox 3582">
          <a:extLst>
            <a:ext uri="{FF2B5EF4-FFF2-40B4-BE49-F238E27FC236}">
              <a16:creationId xmlns:a16="http://schemas.microsoft.com/office/drawing/2014/main" id="{00000000-0008-0000-0400-0000FF0D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4" name="TextBox 3583">
          <a:extLst>
            <a:ext uri="{FF2B5EF4-FFF2-40B4-BE49-F238E27FC236}">
              <a16:creationId xmlns:a16="http://schemas.microsoft.com/office/drawing/2014/main" id="{00000000-0008-0000-0400-00000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5" name="TextBox 3584">
          <a:extLst>
            <a:ext uri="{FF2B5EF4-FFF2-40B4-BE49-F238E27FC236}">
              <a16:creationId xmlns:a16="http://schemas.microsoft.com/office/drawing/2014/main" id="{00000000-0008-0000-0400-00000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6" name="TextBox 3585">
          <a:extLst>
            <a:ext uri="{FF2B5EF4-FFF2-40B4-BE49-F238E27FC236}">
              <a16:creationId xmlns:a16="http://schemas.microsoft.com/office/drawing/2014/main" id="{00000000-0008-0000-0400-00000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7" name="TextBox 3586">
          <a:extLst>
            <a:ext uri="{FF2B5EF4-FFF2-40B4-BE49-F238E27FC236}">
              <a16:creationId xmlns:a16="http://schemas.microsoft.com/office/drawing/2014/main" id="{00000000-0008-0000-0400-00000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8" name="TextBox 3587">
          <a:extLst>
            <a:ext uri="{FF2B5EF4-FFF2-40B4-BE49-F238E27FC236}">
              <a16:creationId xmlns:a16="http://schemas.microsoft.com/office/drawing/2014/main" id="{00000000-0008-0000-0400-00000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89" name="TextBox 3588">
          <a:extLst>
            <a:ext uri="{FF2B5EF4-FFF2-40B4-BE49-F238E27FC236}">
              <a16:creationId xmlns:a16="http://schemas.microsoft.com/office/drawing/2014/main" id="{00000000-0008-0000-0400-00000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0" name="TextBox 3589">
          <a:extLst>
            <a:ext uri="{FF2B5EF4-FFF2-40B4-BE49-F238E27FC236}">
              <a16:creationId xmlns:a16="http://schemas.microsoft.com/office/drawing/2014/main" id="{00000000-0008-0000-0400-00000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1" name="TextBox 3590">
          <a:extLst>
            <a:ext uri="{FF2B5EF4-FFF2-40B4-BE49-F238E27FC236}">
              <a16:creationId xmlns:a16="http://schemas.microsoft.com/office/drawing/2014/main" id="{00000000-0008-0000-0400-00000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2" name="TextBox 3591">
          <a:extLst>
            <a:ext uri="{FF2B5EF4-FFF2-40B4-BE49-F238E27FC236}">
              <a16:creationId xmlns:a16="http://schemas.microsoft.com/office/drawing/2014/main" id="{00000000-0008-0000-0400-00000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3" name="TextBox 3592">
          <a:extLst>
            <a:ext uri="{FF2B5EF4-FFF2-40B4-BE49-F238E27FC236}">
              <a16:creationId xmlns:a16="http://schemas.microsoft.com/office/drawing/2014/main" id="{00000000-0008-0000-0400-00000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4" name="TextBox 3593">
          <a:extLst>
            <a:ext uri="{FF2B5EF4-FFF2-40B4-BE49-F238E27FC236}">
              <a16:creationId xmlns:a16="http://schemas.microsoft.com/office/drawing/2014/main" id="{00000000-0008-0000-0400-00000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5" name="TextBox 3594">
          <a:extLst>
            <a:ext uri="{FF2B5EF4-FFF2-40B4-BE49-F238E27FC236}">
              <a16:creationId xmlns:a16="http://schemas.microsoft.com/office/drawing/2014/main" id="{00000000-0008-0000-0400-00000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6" name="TextBox 3595">
          <a:extLst>
            <a:ext uri="{FF2B5EF4-FFF2-40B4-BE49-F238E27FC236}">
              <a16:creationId xmlns:a16="http://schemas.microsoft.com/office/drawing/2014/main" id="{00000000-0008-0000-0400-00000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7" name="TextBox 3596">
          <a:extLst>
            <a:ext uri="{FF2B5EF4-FFF2-40B4-BE49-F238E27FC236}">
              <a16:creationId xmlns:a16="http://schemas.microsoft.com/office/drawing/2014/main" id="{00000000-0008-0000-0400-00000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8" name="TextBox 3597">
          <a:extLst>
            <a:ext uri="{FF2B5EF4-FFF2-40B4-BE49-F238E27FC236}">
              <a16:creationId xmlns:a16="http://schemas.microsoft.com/office/drawing/2014/main" id="{00000000-0008-0000-0400-00000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599" name="TextBox 3598">
          <a:extLst>
            <a:ext uri="{FF2B5EF4-FFF2-40B4-BE49-F238E27FC236}">
              <a16:creationId xmlns:a16="http://schemas.microsoft.com/office/drawing/2014/main" id="{00000000-0008-0000-0400-00000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0" name="TextBox 3599">
          <a:extLst>
            <a:ext uri="{FF2B5EF4-FFF2-40B4-BE49-F238E27FC236}">
              <a16:creationId xmlns:a16="http://schemas.microsoft.com/office/drawing/2014/main" id="{00000000-0008-0000-0400-00001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1" name="TextBox 3600">
          <a:extLst>
            <a:ext uri="{FF2B5EF4-FFF2-40B4-BE49-F238E27FC236}">
              <a16:creationId xmlns:a16="http://schemas.microsoft.com/office/drawing/2014/main" id="{00000000-0008-0000-0400-00001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2" name="TextBox 3601">
          <a:extLst>
            <a:ext uri="{FF2B5EF4-FFF2-40B4-BE49-F238E27FC236}">
              <a16:creationId xmlns:a16="http://schemas.microsoft.com/office/drawing/2014/main" id="{00000000-0008-0000-0400-00001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3" name="TextBox 3602">
          <a:extLst>
            <a:ext uri="{FF2B5EF4-FFF2-40B4-BE49-F238E27FC236}">
              <a16:creationId xmlns:a16="http://schemas.microsoft.com/office/drawing/2014/main" id="{00000000-0008-0000-0400-00001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4" name="TextBox 3603">
          <a:extLst>
            <a:ext uri="{FF2B5EF4-FFF2-40B4-BE49-F238E27FC236}">
              <a16:creationId xmlns:a16="http://schemas.microsoft.com/office/drawing/2014/main" id="{00000000-0008-0000-0400-00001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5" name="TextBox 3604">
          <a:extLst>
            <a:ext uri="{FF2B5EF4-FFF2-40B4-BE49-F238E27FC236}">
              <a16:creationId xmlns:a16="http://schemas.microsoft.com/office/drawing/2014/main" id="{00000000-0008-0000-0400-00001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6" name="TextBox 3605">
          <a:extLst>
            <a:ext uri="{FF2B5EF4-FFF2-40B4-BE49-F238E27FC236}">
              <a16:creationId xmlns:a16="http://schemas.microsoft.com/office/drawing/2014/main" id="{00000000-0008-0000-0400-00001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7" name="TextBox 3606">
          <a:extLst>
            <a:ext uri="{FF2B5EF4-FFF2-40B4-BE49-F238E27FC236}">
              <a16:creationId xmlns:a16="http://schemas.microsoft.com/office/drawing/2014/main" id="{00000000-0008-0000-0400-00001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8" name="TextBox 3607">
          <a:extLst>
            <a:ext uri="{FF2B5EF4-FFF2-40B4-BE49-F238E27FC236}">
              <a16:creationId xmlns:a16="http://schemas.microsoft.com/office/drawing/2014/main" id="{00000000-0008-0000-0400-00001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09" name="TextBox 3608">
          <a:extLst>
            <a:ext uri="{FF2B5EF4-FFF2-40B4-BE49-F238E27FC236}">
              <a16:creationId xmlns:a16="http://schemas.microsoft.com/office/drawing/2014/main" id="{00000000-0008-0000-0400-00001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0" name="TextBox 3609">
          <a:extLst>
            <a:ext uri="{FF2B5EF4-FFF2-40B4-BE49-F238E27FC236}">
              <a16:creationId xmlns:a16="http://schemas.microsoft.com/office/drawing/2014/main" id="{00000000-0008-0000-0400-00001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1" name="TextBox 3610">
          <a:extLst>
            <a:ext uri="{FF2B5EF4-FFF2-40B4-BE49-F238E27FC236}">
              <a16:creationId xmlns:a16="http://schemas.microsoft.com/office/drawing/2014/main" id="{00000000-0008-0000-0400-00001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2" name="TextBox 3611">
          <a:extLst>
            <a:ext uri="{FF2B5EF4-FFF2-40B4-BE49-F238E27FC236}">
              <a16:creationId xmlns:a16="http://schemas.microsoft.com/office/drawing/2014/main" id="{00000000-0008-0000-0400-00001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3" name="TextBox 3612">
          <a:extLst>
            <a:ext uri="{FF2B5EF4-FFF2-40B4-BE49-F238E27FC236}">
              <a16:creationId xmlns:a16="http://schemas.microsoft.com/office/drawing/2014/main" id="{00000000-0008-0000-0400-00001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4" name="TextBox 3613">
          <a:extLst>
            <a:ext uri="{FF2B5EF4-FFF2-40B4-BE49-F238E27FC236}">
              <a16:creationId xmlns:a16="http://schemas.microsoft.com/office/drawing/2014/main" id="{00000000-0008-0000-0400-00001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5" name="TextBox 3614">
          <a:extLst>
            <a:ext uri="{FF2B5EF4-FFF2-40B4-BE49-F238E27FC236}">
              <a16:creationId xmlns:a16="http://schemas.microsoft.com/office/drawing/2014/main" id="{00000000-0008-0000-0400-00001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6" name="TextBox 3615">
          <a:extLst>
            <a:ext uri="{FF2B5EF4-FFF2-40B4-BE49-F238E27FC236}">
              <a16:creationId xmlns:a16="http://schemas.microsoft.com/office/drawing/2014/main" id="{00000000-0008-0000-0400-00002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7" name="TextBox 3616">
          <a:extLst>
            <a:ext uri="{FF2B5EF4-FFF2-40B4-BE49-F238E27FC236}">
              <a16:creationId xmlns:a16="http://schemas.microsoft.com/office/drawing/2014/main" id="{00000000-0008-0000-0400-00002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8" name="TextBox 3617">
          <a:extLst>
            <a:ext uri="{FF2B5EF4-FFF2-40B4-BE49-F238E27FC236}">
              <a16:creationId xmlns:a16="http://schemas.microsoft.com/office/drawing/2014/main" id="{00000000-0008-0000-0400-00002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19" name="TextBox 3618">
          <a:extLst>
            <a:ext uri="{FF2B5EF4-FFF2-40B4-BE49-F238E27FC236}">
              <a16:creationId xmlns:a16="http://schemas.microsoft.com/office/drawing/2014/main" id="{00000000-0008-0000-0400-00002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0" name="TextBox 3619">
          <a:extLst>
            <a:ext uri="{FF2B5EF4-FFF2-40B4-BE49-F238E27FC236}">
              <a16:creationId xmlns:a16="http://schemas.microsoft.com/office/drawing/2014/main" id="{00000000-0008-0000-0400-00002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1" name="TextBox 3620">
          <a:extLst>
            <a:ext uri="{FF2B5EF4-FFF2-40B4-BE49-F238E27FC236}">
              <a16:creationId xmlns:a16="http://schemas.microsoft.com/office/drawing/2014/main" id="{00000000-0008-0000-0400-00002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2" name="TextBox 3621">
          <a:extLst>
            <a:ext uri="{FF2B5EF4-FFF2-40B4-BE49-F238E27FC236}">
              <a16:creationId xmlns:a16="http://schemas.microsoft.com/office/drawing/2014/main" id="{00000000-0008-0000-0400-00002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3" name="TextBox 3622">
          <a:extLst>
            <a:ext uri="{FF2B5EF4-FFF2-40B4-BE49-F238E27FC236}">
              <a16:creationId xmlns:a16="http://schemas.microsoft.com/office/drawing/2014/main" id="{00000000-0008-0000-0400-00002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4" name="TextBox 3623">
          <a:extLst>
            <a:ext uri="{FF2B5EF4-FFF2-40B4-BE49-F238E27FC236}">
              <a16:creationId xmlns:a16="http://schemas.microsoft.com/office/drawing/2014/main" id="{00000000-0008-0000-0400-00002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5" name="TextBox 3624">
          <a:extLst>
            <a:ext uri="{FF2B5EF4-FFF2-40B4-BE49-F238E27FC236}">
              <a16:creationId xmlns:a16="http://schemas.microsoft.com/office/drawing/2014/main" id="{00000000-0008-0000-0400-00002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6" name="TextBox 3625">
          <a:extLst>
            <a:ext uri="{FF2B5EF4-FFF2-40B4-BE49-F238E27FC236}">
              <a16:creationId xmlns:a16="http://schemas.microsoft.com/office/drawing/2014/main" id="{00000000-0008-0000-0400-00002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7" name="TextBox 3626">
          <a:extLst>
            <a:ext uri="{FF2B5EF4-FFF2-40B4-BE49-F238E27FC236}">
              <a16:creationId xmlns:a16="http://schemas.microsoft.com/office/drawing/2014/main" id="{00000000-0008-0000-0400-00002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8" name="TextBox 3627">
          <a:extLst>
            <a:ext uri="{FF2B5EF4-FFF2-40B4-BE49-F238E27FC236}">
              <a16:creationId xmlns:a16="http://schemas.microsoft.com/office/drawing/2014/main" id="{00000000-0008-0000-0400-00002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29" name="TextBox 3628">
          <a:extLst>
            <a:ext uri="{FF2B5EF4-FFF2-40B4-BE49-F238E27FC236}">
              <a16:creationId xmlns:a16="http://schemas.microsoft.com/office/drawing/2014/main" id="{00000000-0008-0000-0400-00002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0" name="TextBox 3629">
          <a:extLst>
            <a:ext uri="{FF2B5EF4-FFF2-40B4-BE49-F238E27FC236}">
              <a16:creationId xmlns:a16="http://schemas.microsoft.com/office/drawing/2014/main" id="{00000000-0008-0000-0400-00002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1" name="TextBox 3630">
          <a:extLst>
            <a:ext uri="{FF2B5EF4-FFF2-40B4-BE49-F238E27FC236}">
              <a16:creationId xmlns:a16="http://schemas.microsoft.com/office/drawing/2014/main" id="{00000000-0008-0000-0400-00002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2" name="TextBox 3631">
          <a:extLst>
            <a:ext uri="{FF2B5EF4-FFF2-40B4-BE49-F238E27FC236}">
              <a16:creationId xmlns:a16="http://schemas.microsoft.com/office/drawing/2014/main" id="{00000000-0008-0000-0400-00003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3" name="TextBox 3632">
          <a:extLst>
            <a:ext uri="{FF2B5EF4-FFF2-40B4-BE49-F238E27FC236}">
              <a16:creationId xmlns:a16="http://schemas.microsoft.com/office/drawing/2014/main" id="{00000000-0008-0000-0400-00003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4" name="TextBox 3633">
          <a:extLst>
            <a:ext uri="{FF2B5EF4-FFF2-40B4-BE49-F238E27FC236}">
              <a16:creationId xmlns:a16="http://schemas.microsoft.com/office/drawing/2014/main" id="{00000000-0008-0000-0400-00003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5" name="TextBox 3634">
          <a:extLst>
            <a:ext uri="{FF2B5EF4-FFF2-40B4-BE49-F238E27FC236}">
              <a16:creationId xmlns:a16="http://schemas.microsoft.com/office/drawing/2014/main" id="{00000000-0008-0000-0400-00003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6" name="TextBox 3635">
          <a:extLst>
            <a:ext uri="{FF2B5EF4-FFF2-40B4-BE49-F238E27FC236}">
              <a16:creationId xmlns:a16="http://schemas.microsoft.com/office/drawing/2014/main" id="{00000000-0008-0000-0400-00003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7" name="TextBox 3636">
          <a:extLst>
            <a:ext uri="{FF2B5EF4-FFF2-40B4-BE49-F238E27FC236}">
              <a16:creationId xmlns:a16="http://schemas.microsoft.com/office/drawing/2014/main" id="{00000000-0008-0000-0400-00003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8" name="TextBox 3637">
          <a:extLst>
            <a:ext uri="{FF2B5EF4-FFF2-40B4-BE49-F238E27FC236}">
              <a16:creationId xmlns:a16="http://schemas.microsoft.com/office/drawing/2014/main" id="{00000000-0008-0000-0400-00003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39" name="TextBox 3638">
          <a:extLst>
            <a:ext uri="{FF2B5EF4-FFF2-40B4-BE49-F238E27FC236}">
              <a16:creationId xmlns:a16="http://schemas.microsoft.com/office/drawing/2014/main" id="{00000000-0008-0000-0400-00003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0" name="TextBox 3639">
          <a:extLst>
            <a:ext uri="{FF2B5EF4-FFF2-40B4-BE49-F238E27FC236}">
              <a16:creationId xmlns:a16="http://schemas.microsoft.com/office/drawing/2014/main" id="{00000000-0008-0000-0400-00003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1" name="TextBox 3640">
          <a:extLst>
            <a:ext uri="{FF2B5EF4-FFF2-40B4-BE49-F238E27FC236}">
              <a16:creationId xmlns:a16="http://schemas.microsoft.com/office/drawing/2014/main" id="{00000000-0008-0000-0400-00003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2" name="TextBox 3641">
          <a:extLst>
            <a:ext uri="{FF2B5EF4-FFF2-40B4-BE49-F238E27FC236}">
              <a16:creationId xmlns:a16="http://schemas.microsoft.com/office/drawing/2014/main" id="{00000000-0008-0000-0400-00003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3" name="TextBox 3642">
          <a:extLst>
            <a:ext uri="{FF2B5EF4-FFF2-40B4-BE49-F238E27FC236}">
              <a16:creationId xmlns:a16="http://schemas.microsoft.com/office/drawing/2014/main" id="{00000000-0008-0000-0400-00003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4" name="TextBox 3643">
          <a:extLst>
            <a:ext uri="{FF2B5EF4-FFF2-40B4-BE49-F238E27FC236}">
              <a16:creationId xmlns:a16="http://schemas.microsoft.com/office/drawing/2014/main" id="{00000000-0008-0000-0400-00003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5" name="TextBox 3644">
          <a:extLst>
            <a:ext uri="{FF2B5EF4-FFF2-40B4-BE49-F238E27FC236}">
              <a16:creationId xmlns:a16="http://schemas.microsoft.com/office/drawing/2014/main" id="{00000000-0008-0000-0400-00003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6" name="TextBox 3645">
          <a:extLst>
            <a:ext uri="{FF2B5EF4-FFF2-40B4-BE49-F238E27FC236}">
              <a16:creationId xmlns:a16="http://schemas.microsoft.com/office/drawing/2014/main" id="{00000000-0008-0000-0400-00003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7" name="TextBox 3646">
          <a:extLst>
            <a:ext uri="{FF2B5EF4-FFF2-40B4-BE49-F238E27FC236}">
              <a16:creationId xmlns:a16="http://schemas.microsoft.com/office/drawing/2014/main" id="{00000000-0008-0000-0400-00003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8" name="TextBox 3647">
          <a:extLst>
            <a:ext uri="{FF2B5EF4-FFF2-40B4-BE49-F238E27FC236}">
              <a16:creationId xmlns:a16="http://schemas.microsoft.com/office/drawing/2014/main" id="{00000000-0008-0000-0400-00004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49" name="TextBox 3648">
          <a:extLst>
            <a:ext uri="{FF2B5EF4-FFF2-40B4-BE49-F238E27FC236}">
              <a16:creationId xmlns:a16="http://schemas.microsoft.com/office/drawing/2014/main" id="{00000000-0008-0000-0400-00004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0" name="TextBox 3649">
          <a:extLst>
            <a:ext uri="{FF2B5EF4-FFF2-40B4-BE49-F238E27FC236}">
              <a16:creationId xmlns:a16="http://schemas.microsoft.com/office/drawing/2014/main" id="{00000000-0008-0000-0400-00004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1" name="TextBox 3650">
          <a:extLst>
            <a:ext uri="{FF2B5EF4-FFF2-40B4-BE49-F238E27FC236}">
              <a16:creationId xmlns:a16="http://schemas.microsoft.com/office/drawing/2014/main" id="{00000000-0008-0000-0400-00004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2" name="TextBox 3651">
          <a:extLst>
            <a:ext uri="{FF2B5EF4-FFF2-40B4-BE49-F238E27FC236}">
              <a16:creationId xmlns:a16="http://schemas.microsoft.com/office/drawing/2014/main" id="{00000000-0008-0000-0400-00004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3" name="TextBox 3652">
          <a:extLst>
            <a:ext uri="{FF2B5EF4-FFF2-40B4-BE49-F238E27FC236}">
              <a16:creationId xmlns:a16="http://schemas.microsoft.com/office/drawing/2014/main" id="{00000000-0008-0000-0400-00004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4" name="TextBox 3653">
          <a:extLst>
            <a:ext uri="{FF2B5EF4-FFF2-40B4-BE49-F238E27FC236}">
              <a16:creationId xmlns:a16="http://schemas.microsoft.com/office/drawing/2014/main" id="{00000000-0008-0000-0400-00004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5" name="TextBox 3654">
          <a:extLst>
            <a:ext uri="{FF2B5EF4-FFF2-40B4-BE49-F238E27FC236}">
              <a16:creationId xmlns:a16="http://schemas.microsoft.com/office/drawing/2014/main" id="{00000000-0008-0000-0400-00004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6" name="TextBox 3655">
          <a:extLst>
            <a:ext uri="{FF2B5EF4-FFF2-40B4-BE49-F238E27FC236}">
              <a16:creationId xmlns:a16="http://schemas.microsoft.com/office/drawing/2014/main" id="{00000000-0008-0000-0400-00004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7" name="TextBox 3656">
          <a:extLst>
            <a:ext uri="{FF2B5EF4-FFF2-40B4-BE49-F238E27FC236}">
              <a16:creationId xmlns:a16="http://schemas.microsoft.com/office/drawing/2014/main" id="{00000000-0008-0000-0400-00004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8" name="TextBox 3657">
          <a:extLst>
            <a:ext uri="{FF2B5EF4-FFF2-40B4-BE49-F238E27FC236}">
              <a16:creationId xmlns:a16="http://schemas.microsoft.com/office/drawing/2014/main" id="{00000000-0008-0000-0400-00004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59" name="TextBox 3658">
          <a:extLst>
            <a:ext uri="{FF2B5EF4-FFF2-40B4-BE49-F238E27FC236}">
              <a16:creationId xmlns:a16="http://schemas.microsoft.com/office/drawing/2014/main" id="{00000000-0008-0000-0400-00004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0" name="TextBox 3659">
          <a:extLst>
            <a:ext uri="{FF2B5EF4-FFF2-40B4-BE49-F238E27FC236}">
              <a16:creationId xmlns:a16="http://schemas.microsoft.com/office/drawing/2014/main" id="{00000000-0008-0000-0400-00004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1" name="TextBox 3660">
          <a:extLst>
            <a:ext uri="{FF2B5EF4-FFF2-40B4-BE49-F238E27FC236}">
              <a16:creationId xmlns:a16="http://schemas.microsoft.com/office/drawing/2014/main" id="{00000000-0008-0000-0400-00004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2" name="TextBox 3661">
          <a:extLst>
            <a:ext uri="{FF2B5EF4-FFF2-40B4-BE49-F238E27FC236}">
              <a16:creationId xmlns:a16="http://schemas.microsoft.com/office/drawing/2014/main" id="{00000000-0008-0000-0400-00004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3" name="TextBox 3662">
          <a:extLst>
            <a:ext uri="{FF2B5EF4-FFF2-40B4-BE49-F238E27FC236}">
              <a16:creationId xmlns:a16="http://schemas.microsoft.com/office/drawing/2014/main" id="{00000000-0008-0000-0400-00004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4" name="TextBox 3663">
          <a:extLst>
            <a:ext uri="{FF2B5EF4-FFF2-40B4-BE49-F238E27FC236}">
              <a16:creationId xmlns:a16="http://schemas.microsoft.com/office/drawing/2014/main" id="{00000000-0008-0000-0400-00005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5" name="TextBox 3664">
          <a:extLst>
            <a:ext uri="{FF2B5EF4-FFF2-40B4-BE49-F238E27FC236}">
              <a16:creationId xmlns:a16="http://schemas.microsoft.com/office/drawing/2014/main" id="{00000000-0008-0000-0400-00005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6" name="TextBox 3665">
          <a:extLst>
            <a:ext uri="{FF2B5EF4-FFF2-40B4-BE49-F238E27FC236}">
              <a16:creationId xmlns:a16="http://schemas.microsoft.com/office/drawing/2014/main" id="{00000000-0008-0000-0400-00005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7" name="TextBox 3666">
          <a:extLst>
            <a:ext uri="{FF2B5EF4-FFF2-40B4-BE49-F238E27FC236}">
              <a16:creationId xmlns:a16="http://schemas.microsoft.com/office/drawing/2014/main" id="{00000000-0008-0000-0400-00005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8" name="TextBox 3667">
          <a:extLst>
            <a:ext uri="{FF2B5EF4-FFF2-40B4-BE49-F238E27FC236}">
              <a16:creationId xmlns:a16="http://schemas.microsoft.com/office/drawing/2014/main" id="{00000000-0008-0000-0400-00005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69" name="TextBox 3668">
          <a:extLst>
            <a:ext uri="{FF2B5EF4-FFF2-40B4-BE49-F238E27FC236}">
              <a16:creationId xmlns:a16="http://schemas.microsoft.com/office/drawing/2014/main" id="{00000000-0008-0000-0400-00005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0" name="TextBox 3669">
          <a:extLst>
            <a:ext uri="{FF2B5EF4-FFF2-40B4-BE49-F238E27FC236}">
              <a16:creationId xmlns:a16="http://schemas.microsoft.com/office/drawing/2014/main" id="{00000000-0008-0000-0400-00005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1" name="TextBox 3670">
          <a:extLst>
            <a:ext uri="{FF2B5EF4-FFF2-40B4-BE49-F238E27FC236}">
              <a16:creationId xmlns:a16="http://schemas.microsoft.com/office/drawing/2014/main" id="{00000000-0008-0000-0400-00005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2" name="TextBox 3671">
          <a:extLst>
            <a:ext uri="{FF2B5EF4-FFF2-40B4-BE49-F238E27FC236}">
              <a16:creationId xmlns:a16="http://schemas.microsoft.com/office/drawing/2014/main" id="{00000000-0008-0000-0400-00005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3" name="TextBox 3672">
          <a:extLst>
            <a:ext uri="{FF2B5EF4-FFF2-40B4-BE49-F238E27FC236}">
              <a16:creationId xmlns:a16="http://schemas.microsoft.com/office/drawing/2014/main" id="{00000000-0008-0000-0400-00005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4" name="TextBox 3673">
          <a:extLst>
            <a:ext uri="{FF2B5EF4-FFF2-40B4-BE49-F238E27FC236}">
              <a16:creationId xmlns:a16="http://schemas.microsoft.com/office/drawing/2014/main" id="{00000000-0008-0000-0400-00005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5" name="TextBox 3674">
          <a:extLst>
            <a:ext uri="{FF2B5EF4-FFF2-40B4-BE49-F238E27FC236}">
              <a16:creationId xmlns:a16="http://schemas.microsoft.com/office/drawing/2014/main" id="{00000000-0008-0000-0400-00005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6" name="TextBox 3675">
          <a:extLst>
            <a:ext uri="{FF2B5EF4-FFF2-40B4-BE49-F238E27FC236}">
              <a16:creationId xmlns:a16="http://schemas.microsoft.com/office/drawing/2014/main" id="{00000000-0008-0000-0400-00005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7" name="TextBox 3676">
          <a:extLst>
            <a:ext uri="{FF2B5EF4-FFF2-40B4-BE49-F238E27FC236}">
              <a16:creationId xmlns:a16="http://schemas.microsoft.com/office/drawing/2014/main" id="{00000000-0008-0000-0400-00005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8" name="TextBox 3677">
          <a:extLst>
            <a:ext uri="{FF2B5EF4-FFF2-40B4-BE49-F238E27FC236}">
              <a16:creationId xmlns:a16="http://schemas.microsoft.com/office/drawing/2014/main" id="{00000000-0008-0000-0400-00005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79" name="TextBox 3678">
          <a:extLst>
            <a:ext uri="{FF2B5EF4-FFF2-40B4-BE49-F238E27FC236}">
              <a16:creationId xmlns:a16="http://schemas.microsoft.com/office/drawing/2014/main" id="{00000000-0008-0000-0400-00005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0" name="TextBox 3679">
          <a:extLst>
            <a:ext uri="{FF2B5EF4-FFF2-40B4-BE49-F238E27FC236}">
              <a16:creationId xmlns:a16="http://schemas.microsoft.com/office/drawing/2014/main" id="{00000000-0008-0000-0400-00006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1" name="TextBox 3680">
          <a:extLst>
            <a:ext uri="{FF2B5EF4-FFF2-40B4-BE49-F238E27FC236}">
              <a16:creationId xmlns:a16="http://schemas.microsoft.com/office/drawing/2014/main" id="{00000000-0008-0000-0400-00006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2" name="TextBox 3681">
          <a:extLst>
            <a:ext uri="{FF2B5EF4-FFF2-40B4-BE49-F238E27FC236}">
              <a16:creationId xmlns:a16="http://schemas.microsoft.com/office/drawing/2014/main" id="{00000000-0008-0000-0400-00006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3" name="TextBox 3682">
          <a:extLst>
            <a:ext uri="{FF2B5EF4-FFF2-40B4-BE49-F238E27FC236}">
              <a16:creationId xmlns:a16="http://schemas.microsoft.com/office/drawing/2014/main" id="{00000000-0008-0000-0400-00006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4" name="TextBox 3683">
          <a:extLst>
            <a:ext uri="{FF2B5EF4-FFF2-40B4-BE49-F238E27FC236}">
              <a16:creationId xmlns:a16="http://schemas.microsoft.com/office/drawing/2014/main" id="{00000000-0008-0000-0400-00006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5" name="TextBox 3684">
          <a:extLst>
            <a:ext uri="{FF2B5EF4-FFF2-40B4-BE49-F238E27FC236}">
              <a16:creationId xmlns:a16="http://schemas.microsoft.com/office/drawing/2014/main" id="{00000000-0008-0000-0400-00006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6" name="TextBox 3685">
          <a:extLst>
            <a:ext uri="{FF2B5EF4-FFF2-40B4-BE49-F238E27FC236}">
              <a16:creationId xmlns:a16="http://schemas.microsoft.com/office/drawing/2014/main" id="{00000000-0008-0000-0400-00006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7" name="TextBox 3686">
          <a:extLst>
            <a:ext uri="{FF2B5EF4-FFF2-40B4-BE49-F238E27FC236}">
              <a16:creationId xmlns:a16="http://schemas.microsoft.com/office/drawing/2014/main" id="{00000000-0008-0000-0400-00006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8" name="TextBox 3687">
          <a:extLst>
            <a:ext uri="{FF2B5EF4-FFF2-40B4-BE49-F238E27FC236}">
              <a16:creationId xmlns:a16="http://schemas.microsoft.com/office/drawing/2014/main" id="{00000000-0008-0000-0400-00006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89" name="TextBox 3688">
          <a:extLst>
            <a:ext uri="{FF2B5EF4-FFF2-40B4-BE49-F238E27FC236}">
              <a16:creationId xmlns:a16="http://schemas.microsoft.com/office/drawing/2014/main" id="{00000000-0008-0000-0400-00006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0" name="TextBox 3689">
          <a:extLst>
            <a:ext uri="{FF2B5EF4-FFF2-40B4-BE49-F238E27FC236}">
              <a16:creationId xmlns:a16="http://schemas.microsoft.com/office/drawing/2014/main" id="{00000000-0008-0000-0400-00006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1" name="TextBox 3690">
          <a:extLst>
            <a:ext uri="{FF2B5EF4-FFF2-40B4-BE49-F238E27FC236}">
              <a16:creationId xmlns:a16="http://schemas.microsoft.com/office/drawing/2014/main" id="{00000000-0008-0000-0400-00006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2" name="TextBox 3691">
          <a:extLst>
            <a:ext uri="{FF2B5EF4-FFF2-40B4-BE49-F238E27FC236}">
              <a16:creationId xmlns:a16="http://schemas.microsoft.com/office/drawing/2014/main" id="{00000000-0008-0000-0400-00006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3" name="TextBox 3692">
          <a:extLst>
            <a:ext uri="{FF2B5EF4-FFF2-40B4-BE49-F238E27FC236}">
              <a16:creationId xmlns:a16="http://schemas.microsoft.com/office/drawing/2014/main" id="{00000000-0008-0000-0400-00006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4" name="TextBox 3693">
          <a:extLst>
            <a:ext uri="{FF2B5EF4-FFF2-40B4-BE49-F238E27FC236}">
              <a16:creationId xmlns:a16="http://schemas.microsoft.com/office/drawing/2014/main" id="{00000000-0008-0000-0400-00006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5" name="TextBox 3694">
          <a:extLst>
            <a:ext uri="{FF2B5EF4-FFF2-40B4-BE49-F238E27FC236}">
              <a16:creationId xmlns:a16="http://schemas.microsoft.com/office/drawing/2014/main" id="{00000000-0008-0000-0400-00006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6" name="TextBox 3695">
          <a:extLst>
            <a:ext uri="{FF2B5EF4-FFF2-40B4-BE49-F238E27FC236}">
              <a16:creationId xmlns:a16="http://schemas.microsoft.com/office/drawing/2014/main" id="{00000000-0008-0000-0400-00007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7" name="TextBox 3696">
          <a:extLst>
            <a:ext uri="{FF2B5EF4-FFF2-40B4-BE49-F238E27FC236}">
              <a16:creationId xmlns:a16="http://schemas.microsoft.com/office/drawing/2014/main" id="{00000000-0008-0000-0400-00007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8" name="TextBox 3697">
          <a:extLst>
            <a:ext uri="{FF2B5EF4-FFF2-40B4-BE49-F238E27FC236}">
              <a16:creationId xmlns:a16="http://schemas.microsoft.com/office/drawing/2014/main" id="{00000000-0008-0000-0400-00007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699" name="TextBox 3698">
          <a:extLst>
            <a:ext uri="{FF2B5EF4-FFF2-40B4-BE49-F238E27FC236}">
              <a16:creationId xmlns:a16="http://schemas.microsoft.com/office/drawing/2014/main" id="{00000000-0008-0000-0400-00007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0" name="TextBox 3699">
          <a:extLst>
            <a:ext uri="{FF2B5EF4-FFF2-40B4-BE49-F238E27FC236}">
              <a16:creationId xmlns:a16="http://schemas.microsoft.com/office/drawing/2014/main" id="{00000000-0008-0000-0400-00007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1" name="TextBox 3700">
          <a:extLst>
            <a:ext uri="{FF2B5EF4-FFF2-40B4-BE49-F238E27FC236}">
              <a16:creationId xmlns:a16="http://schemas.microsoft.com/office/drawing/2014/main" id="{00000000-0008-0000-0400-00007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2" name="TextBox 3701">
          <a:extLst>
            <a:ext uri="{FF2B5EF4-FFF2-40B4-BE49-F238E27FC236}">
              <a16:creationId xmlns:a16="http://schemas.microsoft.com/office/drawing/2014/main" id="{00000000-0008-0000-0400-00007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3" name="TextBox 3702">
          <a:extLst>
            <a:ext uri="{FF2B5EF4-FFF2-40B4-BE49-F238E27FC236}">
              <a16:creationId xmlns:a16="http://schemas.microsoft.com/office/drawing/2014/main" id="{00000000-0008-0000-0400-00007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4" name="TextBox 3703">
          <a:extLst>
            <a:ext uri="{FF2B5EF4-FFF2-40B4-BE49-F238E27FC236}">
              <a16:creationId xmlns:a16="http://schemas.microsoft.com/office/drawing/2014/main" id="{00000000-0008-0000-0400-00007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5" name="TextBox 3704">
          <a:extLst>
            <a:ext uri="{FF2B5EF4-FFF2-40B4-BE49-F238E27FC236}">
              <a16:creationId xmlns:a16="http://schemas.microsoft.com/office/drawing/2014/main" id="{00000000-0008-0000-0400-00007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6" name="TextBox 3705">
          <a:extLst>
            <a:ext uri="{FF2B5EF4-FFF2-40B4-BE49-F238E27FC236}">
              <a16:creationId xmlns:a16="http://schemas.microsoft.com/office/drawing/2014/main" id="{00000000-0008-0000-0400-00007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7" name="TextBox 3706">
          <a:extLst>
            <a:ext uri="{FF2B5EF4-FFF2-40B4-BE49-F238E27FC236}">
              <a16:creationId xmlns:a16="http://schemas.microsoft.com/office/drawing/2014/main" id="{00000000-0008-0000-0400-00007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8" name="TextBox 3707">
          <a:extLst>
            <a:ext uri="{FF2B5EF4-FFF2-40B4-BE49-F238E27FC236}">
              <a16:creationId xmlns:a16="http://schemas.microsoft.com/office/drawing/2014/main" id="{00000000-0008-0000-0400-00007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09" name="TextBox 3708">
          <a:extLst>
            <a:ext uri="{FF2B5EF4-FFF2-40B4-BE49-F238E27FC236}">
              <a16:creationId xmlns:a16="http://schemas.microsoft.com/office/drawing/2014/main" id="{00000000-0008-0000-0400-00007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0" name="TextBox 3709">
          <a:extLst>
            <a:ext uri="{FF2B5EF4-FFF2-40B4-BE49-F238E27FC236}">
              <a16:creationId xmlns:a16="http://schemas.microsoft.com/office/drawing/2014/main" id="{00000000-0008-0000-0400-00007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1" name="TextBox 3710">
          <a:extLst>
            <a:ext uri="{FF2B5EF4-FFF2-40B4-BE49-F238E27FC236}">
              <a16:creationId xmlns:a16="http://schemas.microsoft.com/office/drawing/2014/main" id="{00000000-0008-0000-0400-00007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2" name="TextBox 3711">
          <a:extLst>
            <a:ext uri="{FF2B5EF4-FFF2-40B4-BE49-F238E27FC236}">
              <a16:creationId xmlns:a16="http://schemas.microsoft.com/office/drawing/2014/main" id="{00000000-0008-0000-0400-00008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3" name="TextBox 3712">
          <a:extLst>
            <a:ext uri="{FF2B5EF4-FFF2-40B4-BE49-F238E27FC236}">
              <a16:creationId xmlns:a16="http://schemas.microsoft.com/office/drawing/2014/main" id="{00000000-0008-0000-0400-00008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4" name="TextBox 3713">
          <a:extLst>
            <a:ext uri="{FF2B5EF4-FFF2-40B4-BE49-F238E27FC236}">
              <a16:creationId xmlns:a16="http://schemas.microsoft.com/office/drawing/2014/main" id="{00000000-0008-0000-0400-00008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5" name="TextBox 3714">
          <a:extLst>
            <a:ext uri="{FF2B5EF4-FFF2-40B4-BE49-F238E27FC236}">
              <a16:creationId xmlns:a16="http://schemas.microsoft.com/office/drawing/2014/main" id="{00000000-0008-0000-0400-00008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6" name="TextBox 3715">
          <a:extLst>
            <a:ext uri="{FF2B5EF4-FFF2-40B4-BE49-F238E27FC236}">
              <a16:creationId xmlns:a16="http://schemas.microsoft.com/office/drawing/2014/main" id="{00000000-0008-0000-0400-00008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7" name="TextBox 3716">
          <a:extLst>
            <a:ext uri="{FF2B5EF4-FFF2-40B4-BE49-F238E27FC236}">
              <a16:creationId xmlns:a16="http://schemas.microsoft.com/office/drawing/2014/main" id="{00000000-0008-0000-0400-00008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8" name="TextBox 3717">
          <a:extLst>
            <a:ext uri="{FF2B5EF4-FFF2-40B4-BE49-F238E27FC236}">
              <a16:creationId xmlns:a16="http://schemas.microsoft.com/office/drawing/2014/main" id="{00000000-0008-0000-0400-00008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19" name="TextBox 3718">
          <a:extLst>
            <a:ext uri="{FF2B5EF4-FFF2-40B4-BE49-F238E27FC236}">
              <a16:creationId xmlns:a16="http://schemas.microsoft.com/office/drawing/2014/main" id="{00000000-0008-0000-0400-00008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0" name="TextBox 3719">
          <a:extLst>
            <a:ext uri="{FF2B5EF4-FFF2-40B4-BE49-F238E27FC236}">
              <a16:creationId xmlns:a16="http://schemas.microsoft.com/office/drawing/2014/main" id="{00000000-0008-0000-0400-00008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1" name="TextBox 3720">
          <a:extLst>
            <a:ext uri="{FF2B5EF4-FFF2-40B4-BE49-F238E27FC236}">
              <a16:creationId xmlns:a16="http://schemas.microsoft.com/office/drawing/2014/main" id="{00000000-0008-0000-0400-00008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2" name="TextBox 3721">
          <a:extLst>
            <a:ext uri="{FF2B5EF4-FFF2-40B4-BE49-F238E27FC236}">
              <a16:creationId xmlns:a16="http://schemas.microsoft.com/office/drawing/2014/main" id="{00000000-0008-0000-0400-00008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3" name="TextBox 3722">
          <a:extLst>
            <a:ext uri="{FF2B5EF4-FFF2-40B4-BE49-F238E27FC236}">
              <a16:creationId xmlns:a16="http://schemas.microsoft.com/office/drawing/2014/main" id="{00000000-0008-0000-0400-00008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4" name="TextBox 3723">
          <a:extLst>
            <a:ext uri="{FF2B5EF4-FFF2-40B4-BE49-F238E27FC236}">
              <a16:creationId xmlns:a16="http://schemas.microsoft.com/office/drawing/2014/main" id="{00000000-0008-0000-0400-00008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5" name="TextBox 3724">
          <a:extLst>
            <a:ext uri="{FF2B5EF4-FFF2-40B4-BE49-F238E27FC236}">
              <a16:creationId xmlns:a16="http://schemas.microsoft.com/office/drawing/2014/main" id="{00000000-0008-0000-0400-00008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6" name="TextBox 3725">
          <a:extLst>
            <a:ext uri="{FF2B5EF4-FFF2-40B4-BE49-F238E27FC236}">
              <a16:creationId xmlns:a16="http://schemas.microsoft.com/office/drawing/2014/main" id="{00000000-0008-0000-0400-00008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7" name="TextBox 3726">
          <a:extLst>
            <a:ext uri="{FF2B5EF4-FFF2-40B4-BE49-F238E27FC236}">
              <a16:creationId xmlns:a16="http://schemas.microsoft.com/office/drawing/2014/main" id="{00000000-0008-0000-0400-00008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8" name="TextBox 3727">
          <a:extLst>
            <a:ext uri="{FF2B5EF4-FFF2-40B4-BE49-F238E27FC236}">
              <a16:creationId xmlns:a16="http://schemas.microsoft.com/office/drawing/2014/main" id="{00000000-0008-0000-0400-00009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29" name="TextBox 3728">
          <a:extLst>
            <a:ext uri="{FF2B5EF4-FFF2-40B4-BE49-F238E27FC236}">
              <a16:creationId xmlns:a16="http://schemas.microsoft.com/office/drawing/2014/main" id="{00000000-0008-0000-0400-00009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0" name="TextBox 3729">
          <a:extLst>
            <a:ext uri="{FF2B5EF4-FFF2-40B4-BE49-F238E27FC236}">
              <a16:creationId xmlns:a16="http://schemas.microsoft.com/office/drawing/2014/main" id="{00000000-0008-0000-0400-00009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1" name="TextBox 3730">
          <a:extLst>
            <a:ext uri="{FF2B5EF4-FFF2-40B4-BE49-F238E27FC236}">
              <a16:creationId xmlns:a16="http://schemas.microsoft.com/office/drawing/2014/main" id="{00000000-0008-0000-0400-00009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2" name="TextBox 3731">
          <a:extLst>
            <a:ext uri="{FF2B5EF4-FFF2-40B4-BE49-F238E27FC236}">
              <a16:creationId xmlns:a16="http://schemas.microsoft.com/office/drawing/2014/main" id="{00000000-0008-0000-0400-00009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3" name="TextBox 3732">
          <a:extLst>
            <a:ext uri="{FF2B5EF4-FFF2-40B4-BE49-F238E27FC236}">
              <a16:creationId xmlns:a16="http://schemas.microsoft.com/office/drawing/2014/main" id="{00000000-0008-0000-0400-00009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4" name="TextBox 3733">
          <a:extLst>
            <a:ext uri="{FF2B5EF4-FFF2-40B4-BE49-F238E27FC236}">
              <a16:creationId xmlns:a16="http://schemas.microsoft.com/office/drawing/2014/main" id="{00000000-0008-0000-0400-00009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5" name="TextBox 3734">
          <a:extLst>
            <a:ext uri="{FF2B5EF4-FFF2-40B4-BE49-F238E27FC236}">
              <a16:creationId xmlns:a16="http://schemas.microsoft.com/office/drawing/2014/main" id="{00000000-0008-0000-0400-00009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6" name="TextBox 3735">
          <a:extLst>
            <a:ext uri="{FF2B5EF4-FFF2-40B4-BE49-F238E27FC236}">
              <a16:creationId xmlns:a16="http://schemas.microsoft.com/office/drawing/2014/main" id="{00000000-0008-0000-0400-00009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7" name="TextBox 3736">
          <a:extLst>
            <a:ext uri="{FF2B5EF4-FFF2-40B4-BE49-F238E27FC236}">
              <a16:creationId xmlns:a16="http://schemas.microsoft.com/office/drawing/2014/main" id="{00000000-0008-0000-0400-00009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8" name="TextBox 3737">
          <a:extLst>
            <a:ext uri="{FF2B5EF4-FFF2-40B4-BE49-F238E27FC236}">
              <a16:creationId xmlns:a16="http://schemas.microsoft.com/office/drawing/2014/main" id="{00000000-0008-0000-0400-00009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39" name="TextBox 3738">
          <a:extLst>
            <a:ext uri="{FF2B5EF4-FFF2-40B4-BE49-F238E27FC236}">
              <a16:creationId xmlns:a16="http://schemas.microsoft.com/office/drawing/2014/main" id="{00000000-0008-0000-0400-00009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0" name="TextBox 3739">
          <a:extLst>
            <a:ext uri="{FF2B5EF4-FFF2-40B4-BE49-F238E27FC236}">
              <a16:creationId xmlns:a16="http://schemas.microsoft.com/office/drawing/2014/main" id="{00000000-0008-0000-0400-00009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1" name="TextBox 3740">
          <a:extLst>
            <a:ext uri="{FF2B5EF4-FFF2-40B4-BE49-F238E27FC236}">
              <a16:creationId xmlns:a16="http://schemas.microsoft.com/office/drawing/2014/main" id="{00000000-0008-0000-0400-00009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2" name="TextBox 3741">
          <a:extLst>
            <a:ext uri="{FF2B5EF4-FFF2-40B4-BE49-F238E27FC236}">
              <a16:creationId xmlns:a16="http://schemas.microsoft.com/office/drawing/2014/main" id="{00000000-0008-0000-0400-00009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3" name="TextBox 3742">
          <a:extLst>
            <a:ext uri="{FF2B5EF4-FFF2-40B4-BE49-F238E27FC236}">
              <a16:creationId xmlns:a16="http://schemas.microsoft.com/office/drawing/2014/main" id="{00000000-0008-0000-0400-00009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4" name="TextBox 3743">
          <a:extLst>
            <a:ext uri="{FF2B5EF4-FFF2-40B4-BE49-F238E27FC236}">
              <a16:creationId xmlns:a16="http://schemas.microsoft.com/office/drawing/2014/main" id="{00000000-0008-0000-0400-0000A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5" name="TextBox 3744">
          <a:extLst>
            <a:ext uri="{FF2B5EF4-FFF2-40B4-BE49-F238E27FC236}">
              <a16:creationId xmlns:a16="http://schemas.microsoft.com/office/drawing/2014/main" id="{00000000-0008-0000-0400-0000A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6" name="TextBox 3745">
          <a:extLst>
            <a:ext uri="{FF2B5EF4-FFF2-40B4-BE49-F238E27FC236}">
              <a16:creationId xmlns:a16="http://schemas.microsoft.com/office/drawing/2014/main" id="{00000000-0008-0000-0400-0000A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7" name="TextBox 3746">
          <a:extLst>
            <a:ext uri="{FF2B5EF4-FFF2-40B4-BE49-F238E27FC236}">
              <a16:creationId xmlns:a16="http://schemas.microsoft.com/office/drawing/2014/main" id="{00000000-0008-0000-0400-0000A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8" name="TextBox 3747">
          <a:extLst>
            <a:ext uri="{FF2B5EF4-FFF2-40B4-BE49-F238E27FC236}">
              <a16:creationId xmlns:a16="http://schemas.microsoft.com/office/drawing/2014/main" id="{00000000-0008-0000-0400-0000A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49" name="TextBox 3748">
          <a:extLst>
            <a:ext uri="{FF2B5EF4-FFF2-40B4-BE49-F238E27FC236}">
              <a16:creationId xmlns:a16="http://schemas.microsoft.com/office/drawing/2014/main" id="{00000000-0008-0000-0400-0000A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0" name="TextBox 3749">
          <a:extLst>
            <a:ext uri="{FF2B5EF4-FFF2-40B4-BE49-F238E27FC236}">
              <a16:creationId xmlns:a16="http://schemas.microsoft.com/office/drawing/2014/main" id="{00000000-0008-0000-0400-0000A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1" name="TextBox 3750">
          <a:extLst>
            <a:ext uri="{FF2B5EF4-FFF2-40B4-BE49-F238E27FC236}">
              <a16:creationId xmlns:a16="http://schemas.microsoft.com/office/drawing/2014/main" id="{00000000-0008-0000-0400-0000A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2" name="TextBox 3751">
          <a:extLst>
            <a:ext uri="{FF2B5EF4-FFF2-40B4-BE49-F238E27FC236}">
              <a16:creationId xmlns:a16="http://schemas.microsoft.com/office/drawing/2014/main" id="{00000000-0008-0000-0400-0000A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3" name="TextBox 3752">
          <a:extLst>
            <a:ext uri="{FF2B5EF4-FFF2-40B4-BE49-F238E27FC236}">
              <a16:creationId xmlns:a16="http://schemas.microsoft.com/office/drawing/2014/main" id="{00000000-0008-0000-0400-0000A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4" name="TextBox 3753">
          <a:extLst>
            <a:ext uri="{FF2B5EF4-FFF2-40B4-BE49-F238E27FC236}">
              <a16:creationId xmlns:a16="http://schemas.microsoft.com/office/drawing/2014/main" id="{00000000-0008-0000-0400-0000A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5" name="TextBox 3754">
          <a:extLst>
            <a:ext uri="{FF2B5EF4-FFF2-40B4-BE49-F238E27FC236}">
              <a16:creationId xmlns:a16="http://schemas.microsoft.com/office/drawing/2014/main" id="{00000000-0008-0000-0400-0000A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6" name="TextBox 3755">
          <a:extLst>
            <a:ext uri="{FF2B5EF4-FFF2-40B4-BE49-F238E27FC236}">
              <a16:creationId xmlns:a16="http://schemas.microsoft.com/office/drawing/2014/main" id="{00000000-0008-0000-0400-0000A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7" name="TextBox 3756">
          <a:extLst>
            <a:ext uri="{FF2B5EF4-FFF2-40B4-BE49-F238E27FC236}">
              <a16:creationId xmlns:a16="http://schemas.microsoft.com/office/drawing/2014/main" id="{00000000-0008-0000-0400-0000A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8" name="TextBox 3757">
          <a:extLst>
            <a:ext uri="{FF2B5EF4-FFF2-40B4-BE49-F238E27FC236}">
              <a16:creationId xmlns:a16="http://schemas.microsoft.com/office/drawing/2014/main" id="{00000000-0008-0000-0400-0000A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59" name="TextBox 3758">
          <a:extLst>
            <a:ext uri="{FF2B5EF4-FFF2-40B4-BE49-F238E27FC236}">
              <a16:creationId xmlns:a16="http://schemas.microsoft.com/office/drawing/2014/main" id="{00000000-0008-0000-0400-0000A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0" name="TextBox 3759">
          <a:extLst>
            <a:ext uri="{FF2B5EF4-FFF2-40B4-BE49-F238E27FC236}">
              <a16:creationId xmlns:a16="http://schemas.microsoft.com/office/drawing/2014/main" id="{00000000-0008-0000-0400-0000B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1" name="TextBox 3760">
          <a:extLst>
            <a:ext uri="{FF2B5EF4-FFF2-40B4-BE49-F238E27FC236}">
              <a16:creationId xmlns:a16="http://schemas.microsoft.com/office/drawing/2014/main" id="{00000000-0008-0000-0400-0000B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2" name="TextBox 3761">
          <a:extLst>
            <a:ext uri="{FF2B5EF4-FFF2-40B4-BE49-F238E27FC236}">
              <a16:creationId xmlns:a16="http://schemas.microsoft.com/office/drawing/2014/main" id="{00000000-0008-0000-0400-0000B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3" name="TextBox 3762">
          <a:extLst>
            <a:ext uri="{FF2B5EF4-FFF2-40B4-BE49-F238E27FC236}">
              <a16:creationId xmlns:a16="http://schemas.microsoft.com/office/drawing/2014/main" id="{00000000-0008-0000-0400-0000B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4" name="TextBox 3763">
          <a:extLst>
            <a:ext uri="{FF2B5EF4-FFF2-40B4-BE49-F238E27FC236}">
              <a16:creationId xmlns:a16="http://schemas.microsoft.com/office/drawing/2014/main" id="{00000000-0008-0000-0400-0000B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5" name="TextBox 3764">
          <a:extLst>
            <a:ext uri="{FF2B5EF4-FFF2-40B4-BE49-F238E27FC236}">
              <a16:creationId xmlns:a16="http://schemas.microsoft.com/office/drawing/2014/main" id="{00000000-0008-0000-0400-0000B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6" name="TextBox 3765">
          <a:extLst>
            <a:ext uri="{FF2B5EF4-FFF2-40B4-BE49-F238E27FC236}">
              <a16:creationId xmlns:a16="http://schemas.microsoft.com/office/drawing/2014/main" id="{00000000-0008-0000-0400-0000B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7" name="TextBox 3766">
          <a:extLst>
            <a:ext uri="{FF2B5EF4-FFF2-40B4-BE49-F238E27FC236}">
              <a16:creationId xmlns:a16="http://schemas.microsoft.com/office/drawing/2014/main" id="{00000000-0008-0000-0400-0000B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8" name="TextBox 3767">
          <a:extLst>
            <a:ext uri="{FF2B5EF4-FFF2-40B4-BE49-F238E27FC236}">
              <a16:creationId xmlns:a16="http://schemas.microsoft.com/office/drawing/2014/main" id="{00000000-0008-0000-0400-0000B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69" name="TextBox 3768">
          <a:extLst>
            <a:ext uri="{FF2B5EF4-FFF2-40B4-BE49-F238E27FC236}">
              <a16:creationId xmlns:a16="http://schemas.microsoft.com/office/drawing/2014/main" id="{00000000-0008-0000-0400-0000B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0" name="TextBox 3769">
          <a:extLst>
            <a:ext uri="{FF2B5EF4-FFF2-40B4-BE49-F238E27FC236}">
              <a16:creationId xmlns:a16="http://schemas.microsoft.com/office/drawing/2014/main" id="{00000000-0008-0000-0400-0000B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1" name="TextBox 3770">
          <a:extLst>
            <a:ext uri="{FF2B5EF4-FFF2-40B4-BE49-F238E27FC236}">
              <a16:creationId xmlns:a16="http://schemas.microsoft.com/office/drawing/2014/main" id="{00000000-0008-0000-0400-0000B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2" name="TextBox 3771">
          <a:extLst>
            <a:ext uri="{FF2B5EF4-FFF2-40B4-BE49-F238E27FC236}">
              <a16:creationId xmlns:a16="http://schemas.microsoft.com/office/drawing/2014/main" id="{00000000-0008-0000-0400-0000B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3" name="TextBox 3772">
          <a:extLst>
            <a:ext uri="{FF2B5EF4-FFF2-40B4-BE49-F238E27FC236}">
              <a16:creationId xmlns:a16="http://schemas.microsoft.com/office/drawing/2014/main" id="{00000000-0008-0000-0400-0000B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4" name="TextBox 3773">
          <a:extLst>
            <a:ext uri="{FF2B5EF4-FFF2-40B4-BE49-F238E27FC236}">
              <a16:creationId xmlns:a16="http://schemas.microsoft.com/office/drawing/2014/main" id="{00000000-0008-0000-0400-0000B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5" name="TextBox 3774">
          <a:extLst>
            <a:ext uri="{FF2B5EF4-FFF2-40B4-BE49-F238E27FC236}">
              <a16:creationId xmlns:a16="http://schemas.microsoft.com/office/drawing/2014/main" id="{00000000-0008-0000-0400-0000B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6" name="TextBox 3775">
          <a:extLst>
            <a:ext uri="{FF2B5EF4-FFF2-40B4-BE49-F238E27FC236}">
              <a16:creationId xmlns:a16="http://schemas.microsoft.com/office/drawing/2014/main" id="{00000000-0008-0000-0400-0000C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7" name="TextBox 3776">
          <a:extLst>
            <a:ext uri="{FF2B5EF4-FFF2-40B4-BE49-F238E27FC236}">
              <a16:creationId xmlns:a16="http://schemas.microsoft.com/office/drawing/2014/main" id="{00000000-0008-0000-0400-0000C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8" name="TextBox 3777">
          <a:extLst>
            <a:ext uri="{FF2B5EF4-FFF2-40B4-BE49-F238E27FC236}">
              <a16:creationId xmlns:a16="http://schemas.microsoft.com/office/drawing/2014/main" id="{00000000-0008-0000-0400-0000C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79" name="TextBox 3778">
          <a:extLst>
            <a:ext uri="{FF2B5EF4-FFF2-40B4-BE49-F238E27FC236}">
              <a16:creationId xmlns:a16="http://schemas.microsoft.com/office/drawing/2014/main" id="{00000000-0008-0000-0400-0000C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0" name="TextBox 3779">
          <a:extLst>
            <a:ext uri="{FF2B5EF4-FFF2-40B4-BE49-F238E27FC236}">
              <a16:creationId xmlns:a16="http://schemas.microsoft.com/office/drawing/2014/main" id="{00000000-0008-0000-0400-0000C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1" name="TextBox 3780">
          <a:extLst>
            <a:ext uri="{FF2B5EF4-FFF2-40B4-BE49-F238E27FC236}">
              <a16:creationId xmlns:a16="http://schemas.microsoft.com/office/drawing/2014/main" id="{00000000-0008-0000-0400-0000C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2" name="TextBox 3781">
          <a:extLst>
            <a:ext uri="{FF2B5EF4-FFF2-40B4-BE49-F238E27FC236}">
              <a16:creationId xmlns:a16="http://schemas.microsoft.com/office/drawing/2014/main" id="{00000000-0008-0000-0400-0000C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3" name="TextBox 3782">
          <a:extLst>
            <a:ext uri="{FF2B5EF4-FFF2-40B4-BE49-F238E27FC236}">
              <a16:creationId xmlns:a16="http://schemas.microsoft.com/office/drawing/2014/main" id="{00000000-0008-0000-0400-0000C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4" name="TextBox 3783">
          <a:extLst>
            <a:ext uri="{FF2B5EF4-FFF2-40B4-BE49-F238E27FC236}">
              <a16:creationId xmlns:a16="http://schemas.microsoft.com/office/drawing/2014/main" id="{00000000-0008-0000-0400-0000C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5" name="TextBox 3784">
          <a:extLst>
            <a:ext uri="{FF2B5EF4-FFF2-40B4-BE49-F238E27FC236}">
              <a16:creationId xmlns:a16="http://schemas.microsoft.com/office/drawing/2014/main" id="{00000000-0008-0000-0400-0000C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6" name="TextBox 3785">
          <a:extLst>
            <a:ext uri="{FF2B5EF4-FFF2-40B4-BE49-F238E27FC236}">
              <a16:creationId xmlns:a16="http://schemas.microsoft.com/office/drawing/2014/main" id="{00000000-0008-0000-0400-0000C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7" name="TextBox 3786">
          <a:extLst>
            <a:ext uri="{FF2B5EF4-FFF2-40B4-BE49-F238E27FC236}">
              <a16:creationId xmlns:a16="http://schemas.microsoft.com/office/drawing/2014/main" id="{00000000-0008-0000-0400-0000C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8" name="TextBox 3787">
          <a:extLst>
            <a:ext uri="{FF2B5EF4-FFF2-40B4-BE49-F238E27FC236}">
              <a16:creationId xmlns:a16="http://schemas.microsoft.com/office/drawing/2014/main" id="{00000000-0008-0000-0400-0000C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89" name="TextBox 3788">
          <a:extLst>
            <a:ext uri="{FF2B5EF4-FFF2-40B4-BE49-F238E27FC236}">
              <a16:creationId xmlns:a16="http://schemas.microsoft.com/office/drawing/2014/main" id="{00000000-0008-0000-0400-0000C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0" name="TextBox 3789">
          <a:extLst>
            <a:ext uri="{FF2B5EF4-FFF2-40B4-BE49-F238E27FC236}">
              <a16:creationId xmlns:a16="http://schemas.microsoft.com/office/drawing/2014/main" id="{00000000-0008-0000-0400-0000C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1" name="TextBox 3790">
          <a:extLst>
            <a:ext uri="{FF2B5EF4-FFF2-40B4-BE49-F238E27FC236}">
              <a16:creationId xmlns:a16="http://schemas.microsoft.com/office/drawing/2014/main" id="{00000000-0008-0000-0400-0000C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2" name="TextBox 3791">
          <a:extLst>
            <a:ext uri="{FF2B5EF4-FFF2-40B4-BE49-F238E27FC236}">
              <a16:creationId xmlns:a16="http://schemas.microsoft.com/office/drawing/2014/main" id="{00000000-0008-0000-0400-0000D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3" name="TextBox 3792">
          <a:extLst>
            <a:ext uri="{FF2B5EF4-FFF2-40B4-BE49-F238E27FC236}">
              <a16:creationId xmlns:a16="http://schemas.microsoft.com/office/drawing/2014/main" id="{00000000-0008-0000-0400-0000D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4" name="TextBox 3793">
          <a:extLst>
            <a:ext uri="{FF2B5EF4-FFF2-40B4-BE49-F238E27FC236}">
              <a16:creationId xmlns:a16="http://schemas.microsoft.com/office/drawing/2014/main" id="{00000000-0008-0000-0400-0000D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5" name="TextBox 3794">
          <a:extLst>
            <a:ext uri="{FF2B5EF4-FFF2-40B4-BE49-F238E27FC236}">
              <a16:creationId xmlns:a16="http://schemas.microsoft.com/office/drawing/2014/main" id="{00000000-0008-0000-0400-0000D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6" name="TextBox 3795">
          <a:extLst>
            <a:ext uri="{FF2B5EF4-FFF2-40B4-BE49-F238E27FC236}">
              <a16:creationId xmlns:a16="http://schemas.microsoft.com/office/drawing/2014/main" id="{00000000-0008-0000-0400-0000D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7" name="TextBox 3796">
          <a:extLst>
            <a:ext uri="{FF2B5EF4-FFF2-40B4-BE49-F238E27FC236}">
              <a16:creationId xmlns:a16="http://schemas.microsoft.com/office/drawing/2014/main" id="{00000000-0008-0000-0400-0000D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8" name="TextBox 3797">
          <a:extLst>
            <a:ext uri="{FF2B5EF4-FFF2-40B4-BE49-F238E27FC236}">
              <a16:creationId xmlns:a16="http://schemas.microsoft.com/office/drawing/2014/main" id="{00000000-0008-0000-0400-0000D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799" name="TextBox 3798">
          <a:extLst>
            <a:ext uri="{FF2B5EF4-FFF2-40B4-BE49-F238E27FC236}">
              <a16:creationId xmlns:a16="http://schemas.microsoft.com/office/drawing/2014/main" id="{00000000-0008-0000-0400-0000D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0" name="TextBox 3799">
          <a:extLst>
            <a:ext uri="{FF2B5EF4-FFF2-40B4-BE49-F238E27FC236}">
              <a16:creationId xmlns:a16="http://schemas.microsoft.com/office/drawing/2014/main" id="{00000000-0008-0000-0400-0000D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1" name="TextBox 3800">
          <a:extLst>
            <a:ext uri="{FF2B5EF4-FFF2-40B4-BE49-F238E27FC236}">
              <a16:creationId xmlns:a16="http://schemas.microsoft.com/office/drawing/2014/main" id="{00000000-0008-0000-0400-0000D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2" name="TextBox 3801">
          <a:extLst>
            <a:ext uri="{FF2B5EF4-FFF2-40B4-BE49-F238E27FC236}">
              <a16:creationId xmlns:a16="http://schemas.microsoft.com/office/drawing/2014/main" id="{00000000-0008-0000-0400-0000D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3" name="TextBox 3802">
          <a:extLst>
            <a:ext uri="{FF2B5EF4-FFF2-40B4-BE49-F238E27FC236}">
              <a16:creationId xmlns:a16="http://schemas.microsoft.com/office/drawing/2014/main" id="{00000000-0008-0000-0400-0000D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4" name="TextBox 3803">
          <a:extLst>
            <a:ext uri="{FF2B5EF4-FFF2-40B4-BE49-F238E27FC236}">
              <a16:creationId xmlns:a16="http://schemas.microsoft.com/office/drawing/2014/main" id="{00000000-0008-0000-0400-0000D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5" name="TextBox 3804">
          <a:extLst>
            <a:ext uri="{FF2B5EF4-FFF2-40B4-BE49-F238E27FC236}">
              <a16:creationId xmlns:a16="http://schemas.microsoft.com/office/drawing/2014/main" id="{00000000-0008-0000-0400-0000D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6" name="TextBox 3805">
          <a:extLst>
            <a:ext uri="{FF2B5EF4-FFF2-40B4-BE49-F238E27FC236}">
              <a16:creationId xmlns:a16="http://schemas.microsoft.com/office/drawing/2014/main" id="{00000000-0008-0000-0400-0000D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7" name="TextBox 3806">
          <a:extLst>
            <a:ext uri="{FF2B5EF4-FFF2-40B4-BE49-F238E27FC236}">
              <a16:creationId xmlns:a16="http://schemas.microsoft.com/office/drawing/2014/main" id="{00000000-0008-0000-0400-0000D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8" name="TextBox 3807">
          <a:extLst>
            <a:ext uri="{FF2B5EF4-FFF2-40B4-BE49-F238E27FC236}">
              <a16:creationId xmlns:a16="http://schemas.microsoft.com/office/drawing/2014/main" id="{00000000-0008-0000-0400-0000E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09" name="TextBox 3808">
          <a:extLst>
            <a:ext uri="{FF2B5EF4-FFF2-40B4-BE49-F238E27FC236}">
              <a16:creationId xmlns:a16="http://schemas.microsoft.com/office/drawing/2014/main" id="{00000000-0008-0000-0400-0000E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0" name="TextBox 3809">
          <a:extLst>
            <a:ext uri="{FF2B5EF4-FFF2-40B4-BE49-F238E27FC236}">
              <a16:creationId xmlns:a16="http://schemas.microsoft.com/office/drawing/2014/main" id="{00000000-0008-0000-0400-0000E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1" name="TextBox 3810">
          <a:extLst>
            <a:ext uri="{FF2B5EF4-FFF2-40B4-BE49-F238E27FC236}">
              <a16:creationId xmlns:a16="http://schemas.microsoft.com/office/drawing/2014/main" id="{00000000-0008-0000-0400-0000E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2" name="TextBox 3811">
          <a:extLst>
            <a:ext uri="{FF2B5EF4-FFF2-40B4-BE49-F238E27FC236}">
              <a16:creationId xmlns:a16="http://schemas.microsoft.com/office/drawing/2014/main" id="{00000000-0008-0000-0400-0000E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3" name="TextBox 3812">
          <a:extLst>
            <a:ext uri="{FF2B5EF4-FFF2-40B4-BE49-F238E27FC236}">
              <a16:creationId xmlns:a16="http://schemas.microsoft.com/office/drawing/2014/main" id="{00000000-0008-0000-0400-0000E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4" name="TextBox 3813">
          <a:extLst>
            <a:ext uri="{FF2B5EF4-FFF2-40B4-BE49-F238E27FC236}">
              <a16:creationId xmlns:a16="http://schemas.microsoft.com/office/drawing/2014/main" id="{00000000-0008-0000-0400-0000E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5" name="TextBox 3814">
          <a:extLst>
            <a:ext uri="{FF2B5EF4-FFF2-40B4-BE49-F238E27FC236}">
              <a16:creationId xmlns:a16="http://schemas.microsoft.com/office/drawing/2014/main" id="{00000000-0008-0000-0400-0000E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6" name="TextBox 3815">
          <a:extLst>
            <a:ext uri="{FF2B5EF4-FFF2-40B4-BE49-F238E27FC236}">
              <a16:creationId xmlns:a16="http://schemas.microsoft.com/office/drawing/2014/main" id="{00000000-0008-0000-0400-0000E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7" name="TextBox 3816">
          <a:extLst>
            <a:ext uri="{FF2B5EF4-FFF2-40B4-BE49-F238E27FC236}">
              <a16:creationId xmlns:a16="http://schemas.microsoft.com/office/drawing/2014/main" id="{00000000-0008-0000-0400-0000E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8" name="TextBox 3817">
          <a:extLst>
            <a:ext uri="{FF2B5EF4-FFF2-40B4-BE49-F238E27FC236}">
              <a16:creationId xmlns:a16="http://schemas.microsoft.com/office/drawing/2014/main" id="{00000000-0008-0000-0400-0000E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19" name="TextBox 3818">
          <a:extLst>
            <a:ext uri="{FF2B5EF4-FFF2-40B4-BE49-F238E27FC236}">
              <a16:creationId xmlns:a16="http://schemas.microsoft.com/office/drawing/2014/main" id="{00000000-0008-0000-0400-0000E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0" name="TextBox 3819">
          <a:extLst>
            <a:ext uri="{FF2B5EF4-FFF2-40B4-BE49-F238E27FC236}">
              <a16:creationId xmlns:a16="http://schemas.microsoft.com/office/drawing/2014/main" id="{00000000-0008-0000-0400-0000E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1" name="TextBox 3820">
          <a:extLst>
            <a:ext uri="{FF2B5EF4-FFF2-40B4-BE49-F238E27FC236}">
              <a16:creationId xmlns:a16="http://schemas.microsoft.com/office/drawing/2014/main" id="{00000000-0008-0000-0400-0000E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2" name="TextBox 3821">
          <a:extLst>
            <a:ext uri="{FF2B5EF4-FFF2-40B4-BE49-F238E27FC236}">
              <a16:creationId xmlns:a16="http://schemas.microsoft.com/office/drawing/2014/main" id="{00000000-0008-0000-0400-0000E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3" name="TextBox 3822">
          <a:extLst>
            <a:ext uri="{FF2B5EF4-FFF2-40B4-BE49-F238E27FC236}">
              <a16:creationId xmlns:a16="http://schemas.microsoft.com/office/drawing/2014/main" id="{00000000-0008-0000-0400-0000E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4" name="TextBox 3823">
          <a:extLst>
            <a:ext uri="{FF2B5EF4-FFF2-40B4-BE49-F238E27FC236}">
              <a16:creationId xmlns:a16="http://schemas.microsoft.com/office/drawing/2014/main" id="{00000000-0008-0000-0400-0000F0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5" name="TextBox 3824">
          <a:extLst>
            <a:ext uri="{FF2B5EF4-FFF2-40B4-BE49-F238E27FC236}">
              <a16:creationId xmlns:a16="http://schemas.microsoft.com/office/drawing/2014/main" id="{00000000-0008-0000-0400-0000F1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6" name="TextBox 3825">
          <a:extLst>
            <a:ext uri="{FF2B5EF4-FFF2-40B4-BE49-F238E27FC236}">
              <a16:creationId xmlns:a16="http://schemas.microsoft.com/office/drawing/2014/main" id="{00000000-0008-0000-0400-0000F2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7" name="TextBox 3826">
          <a:extLst>
            <a:ext uri="{FF2B5EF4-FFF2-40B4-BE49-F238E27FC236}">
              <a16:creationId xmlns:a16="http://schemas.microsoft.com/office/drawing/2014/main" id="{00000000-0008-0000-0400-0000F3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8" name="TextBox 3827">
          <a:extLst>
            <a:ext uri="{FF2B5EF4-FFF2-40B4-BE49-F238E27FC236}">
              <a16:creationId xmlns:a16="http://schemas.microsoft.com/office/drawing/2014/main" id="{00000000-0008-0000-0400-0000F4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29" name="TextBox 3828">
          <a:extLst>
            <a:ext uri="{FF2B5EF4-FFF2-40B4-BE49-F238E27FC236}">
              <a16:creationId xmlns:a16="http://schemas.microsoft.com/office/drawing/2014/main" id="{00000000-0008-0000-0400-0000F5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0" name="TextBox 3829">
          <a:extLst>
            <a:ext uri="{FF2B5EF4-FFF2-40B4-BE49-F238E27FC236}">
              <a16:creationId xmlns:a16="http://schemas.microsoft.com/office/drawing/2014/main" id="{00000000-0008-0000-0400-0000F6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1" name="TextBox 3830">
          <a:extLst>
            <a:ext uri="{FF2B5EF4-FFF2-40B4-BE49-F238E27FC236}">
              <a16:creationId xmlns:a16="http://schemas.microsoft.com/office/drawing/2014/main" id="{00000000-0008-0000-0400-0000F7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2" name="TextBox 3831">
          <a:extLst>
            <a:ext uri="{FF2B5EF4-FFF2-40B4-BE49-F238E27FC236}">
              <a16:creationId xmlns:a16="http://schemas.microsoft.com/office/drawing/2014/main" id="{00000000-0008-0000-0400-0000F8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3" name="TextBox 3832">
          <a:extLst>
            <a:ext uri="{FF2B5EF4-FFF2-40B4-BE49-F238E27FC236}">
              <a16:creationId xmlns:a16="http://schemas.microsoft.com/office/drawing/2014/main" id="{00000000-0008-0000-0400-0000F9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4" name="TextBox 3833">
          <a:extLst>
            <a:ext uri="{FF2B5EF4-FFF2-40B4-BE49-F238E27FC236}">
              <a16:creationId xmlns:a16="http://schemas.microsoft.com/office/drawing/2014/main" id="{00000000-0008-0000-0400-0000FA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5" name="TextBox 3834">
          <a:extLst>
            <a:ext uri="{FF2B5EF4-FFF2-40B4-BE49-F238E27FC236}">
              <a16:creationId xmlns:a16="http://schemas.microsoft.com/office/drawing/2014/main" id="{00000000-0008-0000-0400-0000FB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6" name="TextBox 3835">
          <a:extLst>
            <a:ext uri="{FF2B5EF4-FFF2-40B4-BE49-F238E27FC236}">
              <a16:creationId xmlns:a16="http://schemas.microsoft.com/office/drawing/2014/main" id="{00000000-0008-0000-0400-0000FC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7" name="TextBox 3836">
          <a:extLst>
            <a:ext uri="{FF2B5EF4-FFF2-40B4-BE49-F238E27FC236}">
              <a16:creationId xmlns:a16="http://schemas.microsoft.com/office/drawing/2014/main" id="{00000000-0008-0000-0400-0000FD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8" name="TextBox 3837">
          <a:extLst>
            <a:ext uri="{FF2B5EF4-FFF2-40B4-BE49-F238E27FC236}">
              <a16:creationId xmlns:a16="http://schemas.microsoft.com/office/drawing/2014/main" id="{00000000-0008-0000-0400-0000FE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39" name="TextBox 3838">
          <a:extLst>
            <a:ext uri="{FF2B5EF4-FFF2-40B4-BE49-F238E27FC236}">
              <a16:creationId xmlns:a16="http://schemas.microsoft.com/office/drawing/2014/main" id="{00000000-0008-0000-0400-0000FF0E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0" name="TextBox 3839">
          <a:extLst>
            <a:ext uri="{FF2B5EF4-FFF2-40B4-BE49-F238E27FC236}">
              <a16:creationId xmlns:a16="http://schemas.microsoft.com/office/drawing/2014/main" id="{00000000-0008-0000-0400-00000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1" name="TextBox 3840">
          <a:extLst>
            <a:ext uri="{FF2B5EF4-FFF2-40B4-BE49-F238E27FC236}">
              <a16:creationId xmlns:a16="http://schemas.microsoft.com/office/drawing/2014/main" id="{00000000-0008-0000-0400-00000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2" name="TextBox 3841">
          <a:extLst>
            <a:ext uri="{FF2B5EF4-FFF2-40B4-BE49-F238E27FC236}">
              <a16:creationId xmlns:a16="http://schemas.microsoft.com/office/drawing/2014/main" id="{00000000-0008-0000-0400-00000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3" name="TextBox 3842">
          <a:extLst>
            <a:ext uri="{FF2B5EF4-FFF2-40B4-BE49-F238E27FC236}">
              <a16:creationId xmlns:a16="http://schemas.microsoft.com/office/drawing/2014/main" id="{00000000-0008-0000-0400-00000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4" name="TextBox 3843">
          <a:extLst>
            <a:ext uri="{FF2B5EF4-FFF2-40B4-BE49-F238E27FC236}">
              <a16:creationId xmlns:a16="http://schemas.microsoft.com/office/drawing/2014/main" id="{00000000-0008-0000-0400-00000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5" name="TextBox 3844">
          <a:extLst>
            <a:ext uri="{FF2B5EF4-FFF2-40B4-BE49-F238E27FC236}">
              <a16:creationId xmlns:a16="http://schemas.microsoft.com/office/drawing/2014/main" id="{00000000-0008-0000-0400-00000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6" name="TextBox 3845">
          <a:extLst>
            <a:ext uri="{FF2B5EF4-FFF2-40B4-BE49-F238E27FC236}">
              <a16:creationId xmlns:a16="http://schemas.microsoft.com/office/drawing/2014/main" id="{00000000-0008-0000-0400-00000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7" name="TextBox 3846">
          <a:extLst>
            <a:ext uri="{FF2B5EF4-FFF2-40B4-BE49-F238E27FC236}">
              <a16:creationId xmlns:a16="http://schemas.microsoft.com/office/drawing/2014/main" id="{00000000-0008-0000-0400-00000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8" name="TextBox 3847">
          <a:extLst>
            <a:ext uri="{FF2B5EF4-FFF2-40B4-BE49-F238E27FC236}">
              <a16:creationId xmlns:a16="http://schemas.microsoft.com/office/drawing/2014/main" id="{00000000-0008-0000-0400-00000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49" name="TextBox 3848">
          <a:extLst>
            <a:ext uri="{FF2B5EF4-FFF2-40B4-BE49-F238E27FC236}">
              <a16:creationId xmlns:a16="http://schemas.microsoft.com/office/drawing/2014/main" id="{00000000-0008-0000-0400-00000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0" name="TextBox 3849">
          <a:extLst>
            <a:ext uri="{FF2B5EF4-FFF2-40B4-BE49-F238E27FC236}">
              <a16:creationId xmlns:a16="http://schemas.microsoft.com/office/drawing/2014/main" id="{00000000-0008-0000-0400-00000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1" name="TextBox 3850">
          <a:extLst>
            <a:ext uri="{FF2B5EF4-FFF2-40B4-BE49-F238E27FC236}">
              <a16:creationId xmlns:a16="http://schemas.microsoft.com/office/drawing/2014/main" id="{00000000-0008-0000-0400-00000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2" name="TextBox 3851">
          <a:extLst>
            <a:ext uri="{FF2B5EF4-FFF2-40B4-BE49-F238E27FC236}">
              <a16:creationId xmlns:a16="http://schemas.microsoft.com/office/drawing/2014/main" id="{00000000-0008-0000-0400-00000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3" name="TextBox 3852">
          <a:extLst>
            <a:ext uri="{FF2B5EF4-FFF2-40B4-BE49-F238E27FC236}">
              <a16:creationId xmlns:a16="http://schemas.microsoft.com/office/drawing/2014/main" id="{00000000-0008-0000-0400-00000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4" name="TextBox 3853">
          <a:extLst>
            <a:ext uri="{FF2B5EF4-FFF2-40B4-BE49-F238E27FC236}">
              <a16:creationId xmlns:a16="http://schemas.microsoft.com/office/drawing/2014/main" id="{00000000-0008-0000-0400-00000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5" name="TextBox 3854">
          <a:extLst>
            <a:ext uri="{FF2B5EF4-FFF2-40B4-BE49-F238E27FC236}">
              <a16:creationId xmlns:a16="http://schemas.microsoft.com/office/drawing/2014/main" id="{00000000-0008-0000-0400-00000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6" name="TextBox 3855">
          <a:extLst>
            <a:ext uri="{FF2B5EF4-FFF2-40B4-BE49-F238E27FC236}">
              <a16:creationId xmlns:a16="http://schemas.microsoft.com/office/drawing/2014/main" id="{00000000-0008-0000-0400-00001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7" name="TextBox 3856">
          <a:extLst>
            <a:ext uri="{FF2B5EF4-FFF2-40B4-BE49-F238E27FC236}">
              <a16:creationId xmlns:a16="http://schemas.microsoft.com/office/drawing/2014/main" id="{00000000-0008-0000-0400-00001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8" name="TextBox 3857">
          <a:extLst>
            <a:ext uri="{FF2B5EF4-FFF2-40B4-BE49-F238E27FC236}">
              <a16:creationId xmlns:a16="http://schemas.microsoft.com/office/drawing/2014/main" id="{00000000-0008-0000-0400-00001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59" name="TextBox 3858">
          <a:extLst>
            <a:ext uri="{FF2B5EF4-FFF2-40B4-BE49-F238E27FC236}">
              <a16:creationId xmlns:a16="http://schemas.microsoft.com/office/drawing/2014/main" id="{00000000-0008-0000-0400-00001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0" name="TextBox 3859">
          <a:extLst>
            <a:ext uri="{FF2B5EF4-FFF2-40B4-BE49-F238E27FC236}">
              <a16:creationId xmlns:a16="http://schemas.microsoft.com/office/drawing/2014/main" id="{00000000-0008-0000-0400-00001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1" name="TextBox 3860">
          <a:extLst>
            <a:ext uri="{FF2B5EF4-FFF2-40B4-BE49-F238E27FC236}">
              <a16:creationId xmlns:a16="http://schemas.microsoft.com/office/drawing/2014/main" id="{00000000-0008-0000-0400-00001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2" name="TextBox 3861">
          <a:extLst>
            <a:ext uri="{FF2B5EF4-FFF2-40B4-BE49-F238E27FC236}">
              <a16:creationId xmlns:a16="http://schemas.microsoft.com/office/drawing/2014/main" id="{00000000-0008-0000-0400-00001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3" name="TextBox 3862">
          <a:extLst>
            <a:ext uri="{FF2B5EF4-FFF2-40B4-BE49-F238E27FC236}">
              <a16:creationId xmlns:a16="http://schemas.microsoft.com/office/drawing/2014/main" id="{00000000-0008-0000-0400-00001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4" name="TextBox 3863">
          <a:extLst>
            <a:ext uri="{FF2B5EF4-FFF2-40B4-BE49-F238E27FC236}">
              <a16:creationId xmlns:a16="http://schemas.microsoft.com/office/drawing/2014/main" id="{00000000-0008-0000-0400-00001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5" name="TextBox 3864">
          <a:extLst>
            <a:ext uri="{FF2B5EF4-FFF2-40B4-BE49-F238E27FC236}">
              <a16:creationId xmlns:a16="http://schemas.microsoft.com/office/drawing/2014/main" id="{00000000-0008-0000-0400-00001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6" name="TextBox 3865">
          <a:extLst>
            <a:ext uri="{FF2B5EF4-FFF2-40B4-BE49-F238E27FC236}">
              <a16:creationId xmlns:a16="http://schemas.microsoft.com/office/drawing/2014/main" id="{00000000-0008-0000-0400-00001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7" name="TextBox 3866">
          <a:extLst>
            <a:ext uri="{FF2B5EF4-FFF2-40B4-BE49-F238E27FC236}">
              <a16:creationId xmlns:a16="http://schemas.microsoft.com/office/drawing/2014/main" id="{00000000-0008-0000-0400-00001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8" name="TextBox 3867">
          <a:extLst>
            <a:ext uri="{FF2B5EF4-FFF2-40B4-BE49-F238E27FC236}">
              <a16:creationId xmlns:a16="http://schemas.microsoft.com/office/drawing/2014/main" id="{00000000-0008-0000-0400-00001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69" name="TextBox 3868">
          <a:extLst>
            <a:ext uri="{FF2B5EF4-FFF2-40B4-BE49-F238E27FC236}">
              <a16:creationId xmlns:a16="http://schemas.microsoft.com/office/drawing/2014/main" id="{00000000-0008-0000-0400-00001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0" name="TextBox 3869">
          <a:extLst>
            <a:ext uri="{FF2B5EF4-FFF2-40B4-BE49-F238E27FC236}">
              <a16:creationId xmlns:a16="http://schemas.microsoft.com/office/drawing/2014/main" id="{00000000-0008-0000-0400-00001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1" name="TextBox 3870">
          <a:extLst>
            <a:ext uri="{FF2B5EF4-FFF2-40B4-BE49-F238E27FC236}">
              <a16:creationId xmlns:a16="http://schemas.microsoft.com/office/drawing/2014/main" id="{00000000-0008-0000-0400-00001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2" name="TextBox 3871">
          <a:extLst>
            <a:ext uri="{FF2B5EF4-FFF2-40B4-BE49-F238E27FC236}">
              <a16:creationId xmlns:a16="http://schemas.microsoft.com/office/drawing/2014/main" id="{00000000-0008-0000-0400-00002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3" name="TextBox 3872">
          <a:extLst>
            <a:ext uri="{FF2B5EF4-FFF2-40B4-BE49-F238E27FC236}">
              <a16:creationId xmlns:a16="http://schemas.microsoft.com/office/drawing/2014/main" id="{00000000-0008-0000-0400-00002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4" name="TextBox 3873">
          <a:extLst>
            <a:ext uri="{FF2B5EF4-FFF2-40B4-BE49-F238E27FC236}">
              <a16:creationId xmlns:a16="http://schemas.microsoft.com/office/drawing/2014/main" id="{00000000-0008-0000-0400-00002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5" name="TextBox 3874">
          <a:extLst>
            <a:ext uri="{FF2B5EF4-FFF2-40B4-BE49-F238E27FC236}">
              <a16:creationId xmlns:a16="http://schemas.microsoft.com/office/drawing/2014/main" id="{00000000-0008-0000-0400-00002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6" name="TextBox 3875">
          <a:extLst>
            <a:ext uri="{FF2B5EF4-FFF2-40B4-BE49-F238E27FC236}">
              <a16:creationId xmlns:a16="http://schemas.microsoft.com/office/drawing/2014/main" id="{00000000-0008-0000-0400-00002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7" name="TextBox 3876">
          <a:extLst>
            <a:ext uri="{FF2B5EF4-FFF2-40B4-BE49-F238E27FC236}">
              <a16:creationId xmlns:a16="http://schemas.microsoft.com/office/drawing/2014/main" id="{00000000-0008-0000-0400-00002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8" name="TextBox 3877">
          <a:extLst>
            <a:ext uri="{FF2B5EF4-FFF2-40B4-BE49-F238E27FC236}">
              <a16:creationId xmlns:a16="http://schemas.microsoft.com/office/drawing/2014/main" id="{00000000-0008-0000-0400-00002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79" name="TextBox 3878">
          <a:extLst>
            <a:ext uri="{FF2B5EF4-FFF2-40B4-BE49-F238E27FC236}">
              <a16:creationId xmlns:a16="http://schemas.microsoft.com/office/drawing/2014/main" id="{00000000-0008-0000-0400-00002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0" name="TextBox 3879">
          <a:extLst>
            <a:ext uri="{FF2B5EF4-FFF2-40B4-BE49-F238E27FC236}">
              <a16:creationId xmlns:a16="http://schemas.microsoft.com/office/drawing/2014/main" id="{00000000-0008-0000-0400-00002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1" name="TextBox 3880">
          <a:extLst>
            <a:ext uri="{FF2B5EF4-FFF2-40B4-BE49-F238E27FC236}">
              <a16:creationId xmlns:a16="http://schemas.microsoft.com/office/drawing/2014/main" id="{00000000-0008-0000-0400-00002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2" name="TextBox 3881">
          <a:extLst>
            <a:ext uri="{FF2B5EF4-FFF2-40B4-BE49-F238E27FC236}">
              <a16:creationId xmlns:a16="http://schemas.microsoft.com/office/drawing/2014/main" id="{00000000-0008-0000-0400-00002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3" name="TextBox 3882">
          <a:extLst>
            <a:ext uri="{FF2B5EF4-FFF2-40B4-BE49-F238E27FC236}">
              <a16:creationId xmlns:a16="http://schemas.microsoft.com/office/drawing/2014/main" id="{00000000-0008-0000-0400-00002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4" name="TextBox 3883">
          <a:extLst>
            <a:ext uri="{FF2B5EF4-FFF2-40B4-BE49-F238E27FC236}">
              <a16:creationId xmlns:a16="http://schemas.microsoft.com/office/drawing/2014/main" id="{00000000-0008-0000-0400-00002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5" name="TextBox 3884">
          <a:extLst>
            <a:ext uri="{FF2B5EF4-FFF2-40B4-BE49-F238E27FC236}">
              <a16:creationId xmlns:a16="http://schemas.microsoft.com/office/drawing/2014/main" id="{00000000-0008-0000-0400-00002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6" name="TextBox 3885">
          <a:extLst>
            <a:ext uri="{FF2B5EF4-FFF2-40B4-BE49-F238E27FC236}">
              <a16:creationId xmlns:a16="http://schemas.microsoft.com/office/drawing/2014/main" id="{00000000-0008-0000-0400-00002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7" name="TextBox 3886">
          <a:extLst>
            <a:ext uri="{FF2B5EF4-FFF2-40B4-BE49-F238E27FC236}">
              <a16:creationId xmlns:a16="http://schemas.microsoft.com/office/drawing/2014/main" id="{00000000-0008-0000-0400-00002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8" name="TextBox 3887">
          <a:extLst>
            <a:ext uri="{FF2B5EF4-FFF2-40B4-BE49-F238E27FC236}">
              <a16:creationId xmlns:a16="http://schemas.microsoft.com/office/drawing/2014/main" id="{00000000-0008-0000-0400-00003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89" name="TextBox 3888">
          <a:extLst>
            <a:ext uri="{FF2B5EF4-FFF2-40B4-BE49-F238E27FC236}">
              <a16:creationId xmlns:a16="http://schemas.microsoft.com/office/drawing/2014/main" id="{00000000-0008-0000-0400-00003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0" name="TextBox 3889">
          <a:extLst>
            <a:ext uri="{FF2B5EF4-FFF2-40B4-BE49-F238E27FC236}">
              <a16:creationId xmlns:a16="http://schemas.microsoft.com/office/drawing/2014/main" id="{00000000-0008-0000-0400-00003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1" name="TextBox 3890">
          <a:extLst>
            <a:ext uri="{FF2B5EF4-FFF2-40B4-BE49-F238E27FC236}">
              <a16:creationId xmlns:a16="http://schemas.microsoft.com/office/drawing/2014/main" id="{00000000-0008-0000-0400-00003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2" name="TextBox 3891">
          <a:extLst>
            <a:ext uri="{FF2B5EF4-FFF2-40B4-BE49-F238E27FC236}">
              <a16:creationId xmlns:a16="http://schemas.microsoft.com/office/drawing/2014/main" id="{00000000-0008-0000-0400-00003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3" name="TextBox 3892">
          <a:extLst>
            <a:ext uri="{FF2B5EF4-FFF2-40B4-BE49-F238E27FC236}">
              <a16:creationId xmlns:a16="http://schemas.microsoft.com/office/drawing/2014/main" id="{00000000-0008-0000-0400-00003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4" name="TextBox 3893">
          <a:extLst>
            <a:ext uri="{FF2B5EF4-FFF2-40B4-BE49-F238E27FC236}">
              <a16:creationId xmlns:a16="http://schemas.microsoft.com/office/drawing/2014/main" id="{00000000-0008-0000-0400-00003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5" name="TextBox 3894">
          <a:extLst>
            <a:ext uri="{FF2B5EF4-FFF2-40B4-BE49-F238E27FC236}">
              <a16:creationId xmlns:a16="http://schemas.microsoft.com/office/drawing/2014/main" id="{00000000-0008-0000-0400-00003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6" name="TextBox 3895">
          <a:extLst>
            <a:ext uri="{FF2B5EF4-FFF2-40B4-BE49-F238E27FC236}">
              <a16:creationId xmlns:a16="http://schemas.microsoft.com/office/drawing/2014/main" id="{00000000-0008-0000-0400-00003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7" name="TextBox 3896">
          <a:extLst>
            <a:ext uri="{FF2B5EF4-FFF2-40B4-BE49-F238E27FC236}">
              <a16:creationId xmlns:a16="http://schemas.microsoft.com/office/drawing/2014/main" id="{00000000-0008-0000-0400-00003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8" name="TextBox 3897">
          <a:extLst>
            <a:ext uri="{FF2B5EF4-FFF2-40B4-BE49-F238E27FC236}">
              <a16:creationId xmlns:a16="http://schemas.microsoft.com/office/drawing/2014/main" id="{00000000-0008-0000-0400-00003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899" name="TextBox 3898">
          <a:extLst>
            <a:ext uri="{FF2B5EF4-FFF2-40B4-BE49-F238E27FC236}">
              <a16:creationId xmlns:a16="http://schemas.microsoft.com/office/drawing/2014/main" id="{00000000-0008-0000-0400-00003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0" name="TextBox 3899">
          <a:extLst>
            <a:ext uri="{FF2B5EF4-FFF2-40B4-BE49-F238E27FC236}">
              <a16:creationId xmlns:a16="http://schemas.microsoft.com/office/drawing/2014/main" id="{00000000-0008-0000-0400-00003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1" name="TextBox 3900">
          <a:extLst>
            <a:ext uri="{FF2B5EF4-FFF2-40B4-BE49-F238E27FC236}">
              <a16:creationId xmlns:a16="http://schemas.microsoft.com/office/drawing/2014/main" id="{00000000-0008-0000-0400-00003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2" name="TextBox 3901">
          <a:extLst>
            <a:ext uri="{FF2B5EF4-FFF2-40B4-BE49-F238E27FC236}">
              <a16:creationId xmlns:a16="http://schemas.microsoft.com/office/drawing/2014/main" id="{00000000-0008-0000-0400-00003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3" name="TextBox 3902">
          <a:extLst>
            <a:ext uri="{FF2B5EF4-FFF2-40B4-BE49-F238E27FC236}">
              <a16:creationId xmlns:a16="http://schemas.microsoft.com/office/drawing/2014/main" id="{00000000-0008-0000-0400-00003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4" name="TextBox 3903">
          <a:extLst>
            <a:ext uri="{FF2B5EF4-FFF2-40B4-BE49-F238E27FC236}">
              <a16:creationId xmlns:a16="http://schemas.microsoft.com/office/drawing/2014/main" id="{00000000-0008-0000-0400-00004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5" name="TextBox 3904">
          <a:extLst>
            <a:ext uri="{FF2B5EF4-FFF2-40B4-BE49-F238E27FC236}">
              <a16:creationId xmlns:a16="http://schemas.microsoft.com/office/drawing/2014/main" id="{00000000-0008-0000-0400-00004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6" name="TextBox 3905">
          <a:extLst>
            <a:ext uri="{FF2B5EF4-FFF2-40B4-BE49-F238E27FC236}">
              <a16:creationId xmlns:a16="http://schemas.microsoft.com/office/drawing/2014/main" id="{00000000-0008-0000-0400-00004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7" name="TextBox 3906">
          <a:extLst>
            <a:ext uri="{FF2B5EF4-FFF2-40B4-BE49-F238E27FC236}">
              <a16:creationId xmlns:a16="http://schemas.microsoft.com/office/drawing/2014/main" id="{00000000-0008-0000-0400-00004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8" name="TextBox 3907">
          <a:extLst>
            <a:ext uri="{FF2B5EF4-FFF2-40B4-BE49-F238E27FC236}">
              <a16:creationId xmlns:a16="http://schemas.microsoft.com/office/drawing/2014/main" id="{00000000-0008-0000-0400-00004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09" name="TextBox 3908">
          <a:extLst>
            <a:ext uri="{FF2B5EF4-FFF2-40B4-BE49-F238E27FC236}">
              <a16:creationId xmlns:a16="http://schemas.microsoft.com/office/drawing/2014/main" id="{00000000-0008-0000-0400-00004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0" name="TextBox 3909">
          <a:extLst>
            <a:ext uri="{FF2B5EF4-FFF2-40B4-BE49-F238E27FC236}">
              <a16:creationId xmlns:a16="http://schemas.microsoft.com/office/drawing/2014/main" id="{00000000-0008-0000-0400-00004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1" name="TextBox 3910">
          <a:extLst>
            <a:ext uri="{FF2B5EF4-FFF2-40B4-BE49-F238E27FC236}">
              <a16:creationId xmlns:a16="http://schemas.microsoft.com/office/drawing/2014/main" id="{00000000-0008-0000-0400-00004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2" name="TextBox 3911">
          <a:extLst>
            <a:ext uri="{FF2B5EF4-FFF2-40B4-BE49-F238E27FC236}">
              <a16:creationId xmlns:a16="http://schemas.microsoft.com/office/drawing/2014/main" id="{00000000-0008-0000-0400-00004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3" name="TextBox 3912">
          <a:extLst>
            <a:ext uri="{FF2B5EF4-FFF2-40B4-BE49-F238E27FC236}">
              <a16:creationId xmlns:a16="http://schemas.microsoft.com/office/drawing/2014/main" id="{00000000-0008-0000-0400-00004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4" name="TextBox 3913">
          <a:extLst>
            <a:ext uri="{FF2B5EF4-FFF2-40B4-BE49-F238E27FC236}">
              <a16:creationId xmlns:a16="http://schemas.microsoft.com/office/drawing/2014/main" id="{00000000-0008-0000-0400-00004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5" name="TextBox 3914">
          <a:extLst>
            <a:ext uri="{FF2B5EF4-FFF2-40B4-BE49-F238E27FC236}">
              <a16:creationId xmlns:a16="http://schemas.microsoft.com/office/drawing/2014/main" id="{00000000-0008-0000-0400-00004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6" name="TextBox 3915">
          <a:extLst>
            <a:ext uri="{FF2B5EF4-FFF2-40B4-BE49-F238E27FC236}">
              <a16:creationId xmlns:a16="http://schemas.microsoft.com/office/drawing/2014/main" id="{00000000-0008-0000-0400-00004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7" name="TextBox 3916">
          <a:extLst>
            <a:ext uri="{FF2B5EF4-FFF2-40B4-BE49-F238E27FC236}">
              <a16:creationId xmlns:a16="http://schemas.microsoft.com/office/drawing/2014/main" id="{00000000-0008-0000-0400-00004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8" name="TextBox 3917">
          <a:extLst>
            <a:ext uri="{FF2B5EF4-FFF2-40B4-BE49-F238E27FC236}">
              <a16:creationId xmlns:a16="http://schemas.microsoft.com/office/drawing/2014/main" id="{00000000-0008-0000-0400-00004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19" name="TextBox 3918">
          <a:extLst>
            <a:ext uri="{FF2B5EF4-FFF2-40B4-BE49-F238E27FC236}">
              <a16:creationId xmlns:a16="http://schemas.microsoft.com/office/drawing/2014/main" id="{00000000-0008-0000-0400-00004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0" name="TextBox 3919">
          <a:extLst>
            <a:ext uri="{FF2B5EF4-FFF2-40B4-BE49-F238E27FC236}">
              <a16:creationId xmlns:a16="http://schemas.microsoft.com/office/drawing/2014/main" id="{00000000-0008-0000-0400-00005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1" name="TextBox 3920">
          <a:extLst>
            <a:ext uri="{FF2B5EF4-FFF2-40B4-BE49-F238E27FC236}">
              <a16:creationId xmlns:a16="http://schemas.microsoft.com/office/drawing/2014/main" id="{00000000-0008-0000-0400-00005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2" name="TextBox 3921">
          <a:extLst>
            <a:ext uri="{FF2B5EF4-FFF2-40B4-BE49-F238E27FC236}">
              <a16:creationId xmlns:a16="http://schemas.microsoft.com/office/drawing/2014/main" id="{00000000-0008-0000-0400-00005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3" name="TextBox 3922">
          <a:extLst>
            <a:ext uri="{FF2B5EF4-FFF2-40B4-BE49-F238E27FC236}">
              <a16:creationId xmlns:a16="http://schemas.microsoft.com/office/drawing/2014/main" id="{00000000-0008-0000-0400-00005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4" name="TextBox 3923">
          <a:extLst>
            <a:ext uri="{FF2B5EF4-FFF2-40B4-BE49-F238E27FC236}">
              <a16:creationId xmlns:a16="http://schemas.microsoft.com/office/drawing/2014/main" id="{00000000-0008-0000-0400-00005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5" name="TextBox 3924">
          <a:extLst>
            <a:ext uri="{FF2B5EF4-FFF2-40B4-BE49-F238E27FC236}">
              <a16:creationId xmlns:a16="http://schemas.microsoft.com/office/drawing/2014/main" id="{00000000-0008-0000-0400-00005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6" name="TextBox 3925">
          <a:extLst>
            <a:ext uri="{FF2B5EF4-FFF2-40B4-BE49-F238E27FC236}">
              <a16:creationId xmlns:a16="http://schemas.microsoft.com/office/drawing/2014/main" id="{00000000-0008-0000-0400-00005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7" name="TextBox 3926">
          <a:extLst>
            <a:ext uri="{FF2B5EF4-FFF2-40B4-BE49-F238E27FC236}">
              <a16:creationId xmlns:a16="http://schemas.microsoft.com/office/drawing/2014/main" id="{00000000-0008-0000-0400-00005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8" name="TextBox 3927">
          <a:extLst>
            <a:ext uri="{FF2B5EF4-FFF2-40B4-BE49-F238E27FC236}">
              <a16:creationId xmlns:a16="http://schemas.microsoft.com/office/drawing/2014/main" id="{00000000-0008-0000-0400-00005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29" name="TextBox 3928">
          <a:extLst>
            <a:ext uri="{FF2B5EF4-FFF2-40B4-BE49-F238E27FC236}">
              <a16:creationId xmlns:a16="http://schemas.microsoft.com/office/drawing/2014/main" id="{00000000-0008-0000-0400-00005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0" name="TextBox 3929">
          <a:extLst>
            <a:ext uri="{FF2B5EF4-FFF2-40B4-BE49-F238E27FC236}">
              <a16:creationId xmlns:a16="http://schemas.microsoft.com/office/drawing/2014/main" id="{00000000-0008-0000-0400-00005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1" name="TextBox 3930">
          <a:extLst>
            <a:ext uri="{FF2B5EF4-FFF2-40B4-BE49-F238E27FC236}">
              <a16:creationId xmlns:a16="http://schemas.microsoft.com/office/drawing/2014/main" id="{00000000-0008-0000-0400-00005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2" name="TextBox 3931">
          <a:extLst>
            <a:ext uri="{FF2B5EF4-FFF2-40B4-BE49-F238E27FC236}">
              <a16:creationId xmlns:a16="http://schemas.microsoft.com/office/drawing/2014/main" id="{00000000-0008-0000-0400-00005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3" name="TextBox 3932">
          <a:extLst>
            <a:ext uri="{FF2B5EF4-FFF2-40B4-BE49-F238E27FC236}">
              <a16:creationId xmlns:a16="http://schemas.microsoft.com/office/drawing/2014/main" id="{00000000-0008-0000-0400-00005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4" name="TextBox 3933">
          <a:extLst>
            <a:ext uri="{FF2B5EF4-FFF2-40B4-BE49-F238E27FC236}">
              <a16:creationId xmlns:a16="http://schemas.microsoft.com/office/drawing/2014/main" id="{00000000-0008-0000-0400-00005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5" name="TextBox 3934">
          <a:extLst>
            <a:ext uri="{FF2B5EF4-FFF2-40B4-BE49-F238E27FC236}">
              <a16:creationId xmlns:a16="http://schemas.microsoft.com/office/drawing/2014/main" id="{00000000-0008-0000-0400-00005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6" name="TextBox 3935">
          <a:extLst>
            <a:ext uri="{FF2B5EF4-FFF2-40B4-BE49-F238E27FC236}">
              <a16:creationId xmlns:a16="http://schemas.microsoft.com/office/drawing/2014/main" id="{00000000-0008-0000-0400-00006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7" name="TextBox 3936">
          <a:extLst>
            <a:ext uri="{FF2B5EF4-FFF2-40B4-BE49-F238E27FC236}">
              <a16:creationId xmlns:a16="http://schemas.microsoft.com/office/drawing/2014/main" id="{00000000-0008-0000-0400-00006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8" name="TextBox 3937">
          <a:extLst>
            <a:ext uri="{FF2B5EF4-FFF2-40B4-BE49-F238E27FC236}">
              <a16:creationId xmlns:a16="http://schemas.microsoft.com/office/drawing/2014/main" id="{00000000-0008-0000-0400-00006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39" name="TextBox 3938">
          <a:extLst>
            <a:ext uri="{FF2B5EF4-FFF2-40B4-BE49-F238E27FC236}">
              <a16:creationId xmlns:a16="http://schemas.microsoft.com/office/drawing/2014/main" id="{00000000-0008-0000-0400-00006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0" name="TextBox 3939">
          <a:extLst>
            <a:ext uri="{FF2B5EF4-FFF2-40B4-BE49-F238E27FC236}">
              <a16:creationId xmlns:a16="http://schemas.microsoft.com/office/drawing/2014/main" id="{00000000-0008-0000-0400-00006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1" name="TextBox 3940">
          <a:extLst>
            <a:ext uri="{FF2B5EF4-FFF2-40B4-BE49-F238E27FC236}">
              <a16:creationId xmlns:a16="http://schemas.microsoft.com/office/drawing/2014/main" id="{00000000-0008-0000-0400-00006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2" name="TextBox 3941">
          <a:extLst>
            <a:ext uri="{FF2B5EF4-FFF2-40B4-BE49-F238E27FC236}">
              <a16:creationId xmlns:a16="http://schemas.microsoft.com/office/drawing/2014/main" id="{00000000-0008-0000-0400-00006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3" name="TextBox 3942">
          <a:extLst>
            <a:ext uri="{FF2B5EF4-FFF2-40B4-BE49-F238E27FC236}">
              <a16:creationId xmlns:a16="http://schemas.microsoft.com/office/drawing/2014/main" id="{00000000-0008-0000-0400-00006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4" name="TextBox 3943">
          <a:extLst>
            <a:ext uri="{FF2B5EF4-FFF2-40B4-BE49-F238E27FC236}">
              <a16:creationId xmlns:a16="http://schemas.microsoft.com/office/drawing/2014/main" id="{00000000-0008-0000-0400-00006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5" name="TextBox 3944">
          <a:extLst>
            <a:ext uri="{FF2B5EF4-FFF2-40B4-BE49-F238E27FC236}">
              <a16:creationId xmlns:a16="http://schemas.microsoft.com/office/drawing/2014/main" id="{00000000-0008-0000-0400-00006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6" name="TextBox 3945">
          <a:extLst>
            <a:ext uri="{FF2B5EF4-FFF2-40B4-BE49-F238E27FC236}">
              <a16:creationId xmlns:a16="http://schemas.microsoft.com/office/drawing/2014/main" id="{00000000-0008-0000-0400-00006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7" name="TextBox 3946">
          <a:extLst>
            <a:ext uri="{FF2B5EF4-FFF2-40B4-BE49-F238E27FC236}">
              <a16:creationId xmlns:a16="http://schemas.microsoft.com/office/drawing/2014/main" id="{00000000-0008-0000-0400-00006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8" name="TextBox 3947">
          <a:extLst>
            <a:ext uri="{FF2B5EF4-FFF2-40B4-BE49-F238E27FC236}">
              <a16:creationId xmlns:a16="http://schemas.microsoft.com/office/drawing/2014/main" id="{00000000-0008-0000-0400-00006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49" name="TextBox 3948">
          <a:extLst>
            <a:ext uri="{FF2B5EF4-FFF2-40B4-BE49-F238E27FC236}">
              <a16:creationId xmlns:a16="http://schemas.microsoft.com/office/drawing/2014/main" id="{00000000-0008-0000-0400-00006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0" name="TextBox 3949">
          <a:extLst>
            <a:ext uri="{FF2B5EF4-FFF2-40B4-BE49-F238E27FC236}">
              <a16:creationId xmlns:a16="http://schemas.microsoft.com/office/drawing/2014/main" id="{00000000-0008-0000-0400-00006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1" name="TextBox 3950">
          <a:extLst>
            <a:ext uri="{FF2B5EF4-FFF2-40B4-BE49-F238E27FC236}">
              <a16:creationId xmlns:a16="http://schemas.microsoft.com/office/drawing/2014/main" id="{00000000-0008-0000-0400-00006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2" name="TextBox 3951">
          <a:extLst>
            <a:ext uri="{FF2B5EF4-FFF2-40B4-BE49-F238E27FC236}">
              <a16:creationId xmlns:a16="http://schemas.microsoft.com/office/drawing/2014/main" id="{00000000-0008-0000-0400-00007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3" name="TextBox 3952">
          <a:extLst>
            <a:ext uri="{FF2B5EF4-FFF2-40B4-BE49-F238E27FC236}">
              <a16:creationId xmlns:a16="http://schemas.microsoft.com/office/drawing/2014/main" id="{00000000-0008-0000-0400-00007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4" name="TextBox 3953">
          <a:extLst>
            <a:ext uri="{FF2B5EF4-FFF2-40B4-BE49-F238E27FC236}">
              <a16:creationId xmlns:a16="http://schemas.microsoft.com/office/drawing/2014/main" id="{00000000-0008-0000-0400-00007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5" name="TextBox 3954">
          <a:extLst>
            <a:ext uri="{FF2B5EF4-FFF2-40B4-BE49-F238E27FC236}">
              <a16:creationId xmlns:a16="http://schemas.microsoft.com/office/drawing/2014/main" id="{00000000-0008-0000-0400-00007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6" name="TextBox 3955">
          <a:extLst>
            <a:ext uri="{FF2B5EF4-FFF2-40B4-BE49-F238E27FC236}">
              <a16:creationId xmlns:a16="http://schemas.microsoft.com/office/drawing/2014/main" id="{00000000-0008-0000-0400-00007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7" name="TextBox 3956">
          <a:extLst>
            <a:ext uri="{FF2B5EF4-FFF2-40B4-BE49-F238E27FC236}">
              <a16:creationId xmlns:a16="http://schemas.microsoft.com/office/drawing/2014/main" id="{00000000-0008-0000-0400-00007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8" name="TextBox 3957">
          <a:extLst>
            <a:ext uri="{FF2B5EF4-FFF2-40B4-BE49-F238E27FC236}">
              <a16:creationId xmlns:a16="http://schemas.microsoft.com/office/drawing/2014/main" id="{00000000-0008-0000-0400-00007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59" name="TextBox 3958">
          <a:extLst>
            <a:ext uri="{FF2B5EF4-FFF2-40B4-BE49-F238E27FC236}">
              <a16:creationId xmlns:a16="http://schemas.microsoft.com/office/drawing/2014/main" id="{00000000-0008-0000-0400-00007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0" name="TextBox 3959">
          <a:extLst>
            <a:ext uri="{FF2B5EF4-FFF2-40B4-BE49-F238E27FC236}">
              <a16:creationId xmlns:a16="http://schemas.microsoft.com/office/drawing/2014/main" id="{00000000-0008-0000-0400-00007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1" name="TextBox 3960">
          <a:extLst>
            <a:ext uri="{FF2B5EF4-FFF2-40B4-BE49-F238E27FC236}">
              <a16:creationId xmlns:a16="http://schemas.microsoft.com/office/drawing/2014/main" id="{00000000-0008-0000-0400-00007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2" name="TextBox 3961">
          <a:extLst>
            <a:ext uri="{FF2B5EF4-FFF2-40B4-BE49-F238E27FC236}">
              <a16:creationId xmlns:a16="http://schemas.microsoft.com/office/drawing/2014/main" id="{00000000-0008-0000-0400-00007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3" name="TextBox 3962">
          <a:extLst>
            <a:ext uri="{FF2B5EF4-FFF2-40B4-BE49-F238E27FC236}">
              <a16:creationId xmlns:a16="http://schemas.microsoft.com/office/drawing/2014/main" id="{00000000-0008-0000-0400-00007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4" name="TextBox 3963">
          <a:extLst>
            <a:ext uri="{FF2B5EF4-FFF2-40B4-BE49-F238E27FC236}">
              <a16:creationId xmlns:a16="http://schemas.microsoft.com/office/drawing/2014/main" id="{00000000-0008-0000-0400-00007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5" name="TextBox 3964">
          <a:extLst>
            <a:ext uri="{FF2B5EF4-FFF2-40B4-BE49-F238E27FC236}">
              <a16:creationId xmlns:a16="http://schemas.microsoft.com/office/drawing/2014/main" id="{00000000-0008-0000-0400-00007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6" name="TextBox 3965">
          <a:extLst>
            <a:ext uri="{FF2B5EF4-FFF2-40B4-BE49-F238E27FC236}">
              <a16:creationId xmlns:a16="http://schemas.microsoft.com/office/drawing/2014/main" id="{00000000-0008-0000-0400-00007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7" name="TextBox 3966">
          <a:extLst>
            <a:ext uri="{FF2B5EF4-FFF2-40B4-BE49-F238E27FC236}">
              <a16:creationId xmlns:a16="http://schemas.microsoft.com/office/drawing/2014/main" id="{00000000-0008-0000-0400-00007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8" name="TextBox 3967">
          <a:extLst>
            <a:ext uri="{FF2B5EF4-FFF2-40B4-BE49-F238E27FC236}">
              <a16:creationId xmlns:a16="http://schemas.microsoft.com/office/drawing/2014/main" id="{00000000-0008-0000-0400-00008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69" name="TextBox 3968">
          <a:extLst>
            <a:ext uri="{FF2B5EF4-FFF2-40B4-BE49-F238E27FC236}">
              <a16:creationId xmlns:a16="http://schemas.microsoft.com/office/drawing/2014/main" id="{00000000-0008-0000-0400-00008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0" name="TextBox 3969">
          <a:extLst>
            <a:ext uri="{FF2B5EF4-FFF2-40B4-BE49-F238E27FC236}">
              <a16:creationId xmlns:a16="http://schemas.microsoft.com/office/drawing/2014/main" id="{00000000-0008-0000-0400-00008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1" name="TextBox 3970">
          <a:extLst>
            <a:ext uri="{FF2B5EF4-FFF2-40B4-BE49-F238E27FC236}">
              <a16:creationId xmlns:a16="http://schemas.microsoft.com/office/drawing/2014/main" id="{00000000-0008-0000-0400-00008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2" name="TextBox 3971">
          <a:extLst>
            <a:ext uri="{FF2B5EF4-FFF2-40B4-BE49-F238E27FC236}">
              <a16:creationId xmlns:a16="http://schemas.microsoft.com/office/drawing/2014/main" id="{00000000-0008-0000-0400-00008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3" name="TextBox 3972">
          <a:extLst>
            <a:ext uri="{FF2B5EF4-FFF2-40B4-BE49-F238E27FC236}">
              <a16:creationId xmlns:a16="http://schemas.microsoft.com/office/drawing/2014/main" id="{00000000-0008-0000-0400-00008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4" name="TextBox 3973">
          <a:extLst>
            <a:ext uri="{FF2B5EF4-FFF2-40B4-BE49-F238E27FC236}">
              <a16:creationId xmlns:a16="http://schemas.microsoft.com/office/drawing/2014/main" id="{00000000-0008-0000-0400-00008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5" name="TextBox 3974">
          <a:extLst>
            <a:ext uri="{FF2B5EF4-FFF2-40B4-BE49-F238E27FC236}">
              <a16:creationId xmlns:a16="http://schemas.microsoft.com/office/drawing/2014/main" id="{00000000-0008-0000-0400-00008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6" name="TextBox 3975">
          <a:extLst>
            <a:ext uri="{FF2B5EF4-FFF2-40B4-BE49-F238E27FC236}">
              <a16:creationId xmlns:a16="http://schemas.microsoft.com/office/drawing/2014/main" id="{00000000-0008-0000-0400-00008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7" name="TextBox 3976">
          <a:extLst>
            <a:ext uri="{FF2B5EF4-FFF2-40B4-BE49-F238E27FC236}">
              <a16:creationId xmlns:a16="http://schemas.microsoft.com/office/drawing/2014/main" id="{00000000-0008-0000-0400-00008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8" name="TextBox 3977">
          <a:extLst>
            <a:ext uri="{FF2B5EF4-FFF2-40B4-BE49-F238E27FC236}">
              <a16:creationId xmlns:a16="http://schemas.microsoft.com/office/drawing/2014/main" id="{00000000-0008-0000-0400-00008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79" name="TextBox 3978">
          <a:extLst>
            <a:ext uri="{FF2B5EF4-FFF2-40B4-BE49-F238E27FC236}">
              <a16:creationId xmlns:a16="http://schemas.microsoft.com/office/drawing/2014/main" id="{00000000-0008-0000-0400-00008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0" name="TextBox 3979">
          <a:extLst>
            <a:ext uri="{FF2B5EF4-FFF2-40B4-BE49-F238E27FC236}">
              <a16:creationId xmlns:a16="http://schemas.microsoft.com/office/drawing/2014/main" id="{00000000-0008-0000-0400-00008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1" name="TextBox 3980">
          <a:extLst>
            <a:ext uri="{FF2B5EF4-FFF2-40B4-BE49-F238E27FC236}">
              <a16:creationId xmlns:a16="http://schemas.microsoft.com/office/drawing/2014/main" id="{00000000-0008-0000-0400-00008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2" name="TextBox 3981">
          <a:extLst>
            <a:ext uri="{FF2B5EF4-FFF2-40B4-BE49-F238E27FC236}">
              <a16:creationId xmlns:a16="http://schemas.microsoft.com/office/drawing/2014/main" id="{00000000-0008-0000-0400-00008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3" name="TextBox 3982">
          <a:extLst>
            <a:ext uri="{FF2B5EF4-FFF2-40B4-BE49-F238E27FC236}">
              <a16:creationId xmlns:a16="http://schemas.microsoft.com/office/drawing/2014/main" id="{00000000-0008-0000-0400-00008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4" name="TextBox 3983">
          <a:extLst>
            <a:ext uri="{FF2B5EF4-FFF2-40B4-BE49-F238E27FC236}">
              <a16:creationId xmlns:a16="http://schemas.microsoft.com/office/drawing/2014/main" id="{00000000-0008-0000-0400-00009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5" name="TextBox 3984">
          <a:extLst>
            <a:ext uri="{FF2B5EF4-FFF2-40B4-BE49-F238E27FC236}">
              <a16:creationId xmlns:a16="http://schemas.microsoft.com/office/drawing/2014/main" id="{00000000-0008-0000-0400-00009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6" name="TextBox 3985">
          <a:extLst>
            <a:ext uri="{FF2B5EF4-FFF2-40B4-BE49-F238E27FC236}">
              <a16:creationId xmlns:a16="http://schemas.microsoft.com/office/drawing/2014/main" id="{00000000-0008-0000-0400-00009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7" name="TextBox 3986">
          <a:extLst>
            <a:ext uri="{FF2B5EF4-FFF2-40B4-BE49-F238E27FC236}">
              <a16:creationId xmlns:a16="http://schemas.microsoft.com/office/drawing/2014/main" id="{00000000-0008-0000-0400-00009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8" name="TextBox 3987">
          <a:extLst>
            <a:ext uri="{FF2B5EF4-FFF2-40B4-BE49-F238E27FC236}">
              <a16:creationId xmlns:a16="http://schemas.microsoft.com/office/drawing/2014/main" id="{00000000-0008-0000-0400-00009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89" name="TextBox 3988">
          <a:extLst>
            <a:ext uri="{FF2B5EF4-FFF2-40B4-BE49-F238E27FC236}">
              <a16:creationId xmlns:a16="http://schemas.microsoft.com/office/drawing/2014/main" id="{00000000-0008-0000-0400-00009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0" name="TextBox 3989">
          <a:extLst>
            <a:ext uri="{FF2B5EF4-FFF2-40B4-BE49-F238E27FC236}">
              <a16:creationId xmlns:a16="http://schemas.microsoft.com/office/drawing/2014/main" id="{00000000-0008-0000-0400-00009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1" name="TextBox 3990">
          <a:extLst>
            <a:ext uri="{FF2B5EF4-FFF2-40B4-BE49-F238E27FC236}">
              <a16:creationId xmlns:a16="http://schemas.microsoft.com/office/drawing/2014/main" id="{00000000-0008-0000-0400-00009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2" name="TextBox 3991">
          <a:extLst>
            <a:ext uri="{FF2B5EF4-FFF2-40B4-BE49-F238E27FC236}">
              <a16:creationId xmlns:a16="http://schemas.microsoft.com/office/drawing/2014/main" id="{00000000-0008-0000-0400-00009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3" name="TextBox 3992">
          <a:extLst>
            <a:ext uri="{FF2B5EF4-FFF2-40B4-BE49-F238E27FC236}">
              <a16:creationId xmlns:a16="http://schemas.microsoft.com/office/drawing/2014/main" id="{00000000-0008-0000-0400-00009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4" name="TextBox 3993">
          <a:extLst>
            <a:ext uri="{FF2B5EF4-FFF2-40B4-BE49-F238E27FC236}">
              <a16:creationId xmlns:a16="http://schemas.microsoft.com/office/drawing/2014/main" id="{00000000-0008-0000-0400-00009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5" name="TextBox 3994">
          <a:extLst>
            <a:ext uri="{FF2B5EF4-FFF2-40B4-BE49-F238E27FC236}">
              <a16:creationId xmlns:a16="http://schemas.microsoft.com/office/drawing/2014/main" id="{00000000-0008-0000-0400-00009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6" name="TextBox 3995">
          <a:extLst>
            <a:ext uri="{FF2B5EF4-FFF2-40B4-BE49-F238E27FC236}">
              <a16:creationId xmlns:a16="http://schemas.microsoft.com/office/drawing/2014/main" id="{00000000-0008-0000-0400-00009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7" name="TextBox 3996">
          <a:extLst>
            <a:ext uri="{FF2B5EF4-FFF2-40B4-BE49-F238E27FC236}">
              <a16:creationId xmlns:a16="http://schemas.microsoft.com/office/drawing/2014/main" id="{00000000-0008-0000-0400-00009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8" name="TextBox 3997">
          <a:extLst>
            <a:ext uri="{FF2B5EF4-FFF2-40B4-BE49-F238E27FC236}">
              <a16:creationId xmlns:a16="http://schemas.microsoft.com/office/drawing/2014/main" id="{00000000-0008-0000-0400-00009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3999" name="TextBox 3998">
          <a:extLst>
            <a:ext uri="{FF2B5EF4-FFF2-40B4-BE49-F238E27FC236}">
              <a16:creationId xmlns:a16="http://schemas.microsoft.com/office/drawing/2014/main" id="{00000000-0008-0000-0400-00009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0" name="TextBox 3999">
          <a:extLst>
            <a:ext uri="{FF2B5EF4-FFF2-40B4-BE49-F238E27FC236}">
              <a16:creationId xmlns:a16="http://schemas.microsoft.com/office/drawing/2014/main" id="{00000000-0008-0000-0400-0000A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1" name="TextBox 4000">
          <a:extLst>
            <a:ext uri="{FF2B5EF4-FFF2-40B4-BE49-F238E27FC236}">
              <a16:creationId xmlns:a16="http://schemas.microsoft.com/office/drawing/2014/main" id="{00000000-0008-0000-0400-0000A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2" name="TextBox 4001">
          <a:extLst>
            <a:ext uri="{FF2B5EF4-FFF2-40B4-BE49-F238E27FC236}">
              <a16:creationId xmlns:a16="http://schemas.microsoft.com/office/drawing/2014/main" id="{00000000-0008-0000-0400-0000A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3" name="TextBox 4002">
          <a:extLst>
            <a:ext uri="{FF2B5EF4-FFF2-40B4-BE49-F238E27FC236}">
              <a16:creationId xmlns:a16="http://schemas.microsoft.com/office/drawing/2014/main" id="{00000000-0008-0000-0400-0000A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4" name="TextBox 4003">
          <a:extLst>
            <a:ext uri="{FF2B5EF4-FFF2-40B4-BE49-F238E27FC236}">
              <a16:creationId xmlns:a16="http://schemas.microsoft.com/office/drawing/2014/main" id="{00000000-0008-0000-0400-0000A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5" name="TextBox 4004">
          <a:extLst>
            <a:ext uri="{FF2B5EF4-FFF2-40B4-BE49-F238E27FC236}">
              <a16:creationId xmlns:a16="http://schemas.microsoft.com/office/drawing/2014/main" id="{00000000-0008-0000-0400-0000A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6" name="TextBox 4005">
          <a:extLst>
            <a:ext uri="{FF2B5EF4-FFF2-40B4-BE49-F238E27FC236}">
              <a16:creationId xmlns:a16="http://schemas.microsoft.com/office/drawing/2014/main" id="{00000000-0008-0000-0400-0000A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7" name="TextBox 4006">
          <a:extLst>
            <a:ext uri="{FF2B5EF4-FFF2-40B4-BE49-F238E27FC236}">
              <a16:creationId xmlns:a16="http://schemas.microsoft.com/office/drawing/2014/main" id="{00000000-0008-0000-0400-0000A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8" name="TextBox 4007">
          <a:extLst>
            <a:ext uri="{FF2B5EF4-FFF2-40B4-BE49-F238E27FC236}">
              <a16:creationId xmlns:a16="http://schemas.microsoft.com/office/drawing/2014/main" id="{00000000-0008-0000-0400-0000A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09" name="TextBox 4008">
          <a:extLst>
            <a:ext uri="{FF2B5EF4-FFF2-40B4-BE49-F238E27FC236}">
              <a16:creationId xmlns:a16="http://schemas.microsoft.com/office/drawing/2014/main" id="{00000000-0008-0000-0400-0000A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0" name="TextBox 4009">
          <a:extLst>
            <a:ext uri="{FF2B5EF4-FFF2-40B4-BE49-F238E27FC236}">
              <a16:creationId xmlns:a16="http://schemas.microsoft.com/office/drawing/2014/main" id="{00000000-0008-0000-0400-0000A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1" name="TextBox 4010">
          <a:extLst>
            <a:ext uri="{FF2B5EF4-FFF2-40B4-BE49-F238E27FC236}">
              <a16:creationId xmlns:a16="http://schemas.microsoft.com/office/drawing/2014/main" id="{00000000-0008-0000-0400-0000A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2" name="TextBox 4011">
          <a:extLst>
            <a:ext uri="{FF2B5EF4-FFF2-40B4-BE49-F238E27FC236}">
              <a16:creationId xmlns:a16="http://schemas.microsoft.com/office/drawing/2014/main" id="{00000000-0008-0000-0400-0000A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3" name="TextBox 4012">
          <a:extLst>
            <a:ext uri="{FF2B5EF4-FFF2-40B4-BE49-F238E27FC236}">
              <a16:creationId xmlns:a16="http://schemas.microsoft.com/office/drawing/2014/main" id="{00000000-0008-0000-0400-0000A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4" name="TextBox 4013">
          <a:extLst>
            <a:ext uri="{FF2B5EF4-FFF2-40B4-BE49-F238E27FC236}">
              <a16:creationId xmlns:a16="http://schemas.microsoft.com/office/drawing/2014/main" id="{00000000-0008-0000-0400-0000A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5" name="TextBox 4014">
          <a:extLst>
            <a:ext uri="{FF2B5EF4-FFF2-40B4-BE49-F238E27FC236}">
              <a16:creationId xmlns:a16="http://schemas.microsoft.com/office/drawing/2014/main" id="{00000000-0008-0000-0400-0000A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6" name="TextBox 4015">
          <a:extLst>
            <a:ext uri="{FF2B5EF4-FFF2-40B4-BE49-F238E27FC236}">
              <a16:creationId xmlns:a16="http://schemas.microsoft.com/office/drawing/2014/main" id="{00000000-0008-0000-0400-0000B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7" name="TextBox 4016">
          <a:extLst>
            <a:ext uri="{FF2B5EF4-FFF2-40B4-BE49-F238E27FC236}">
              <a16:creationId xmlns:a16="http://schemas.microsoft.com/office/drawing/2014/main" id="{00000000-0008-0000-0400-0000B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8" name="TextBox 4017">
          <a:extLst>
            <a:ext uri="{FF2B5EF4-FFF2-40B4-BE49-F238E27FC236}">
              <a16:creationId xmlns:a16="http://schemas.microsoft.com/office/drawing/2014/main" id="{00000000-0008-0000-0400-0000B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19" name="TextBox 4018">
          <a:extLst>
            <a:ext uri="{FF2B5EF4-FFF2-40B4-BE49-F238E27FC236}">
              <a16:creationId xmlns:a16="http://schemas.microsoft.com/office/drawing/2014/main" id="{00000000-0008-0000-0400-0000B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0" name="TextBox 4019">
          <a:extLst>
            <a:ext uri="{FF2B5EF4-FFF2-40B4-BE49-F238E27FC236}">
              <a16:creationId xmlns:a16="http://schemas.microsoft.com/office/drawing/2014/main" id="{00000000-0008-0000-0400-0000B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1" name="TextBox 4020">
          <a:extLst>
            <a:ext uri="{FF2B5EF4-FFF2-40B4-BE49-F238E27FC236}">
              <a16:creationId xmlns:a16="http://schemas.microsoft.com/office/drawing/2014/main" id="{00000000-0008-0000-0400-0000B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2" name="TextBox 4021">
          <a:extLst>
            <a:ext uri="{FF2B5EF4-FFF2-40B4-BE49-F238E27FC236}">
              <a16:creationId xmlns:a16="http://schemas.microsoft.com/office/drawing/2014/main" id="{00000000-0008-0000-0400-0000B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3" name="TextBox 4022">
          <a:extLst>
            <a:ext uri="{FF2B5EF4-FFF2-40B4-BE49-F238E27FC236}">
              <a16:creationId xmlns:a16="http://schemas.microsoft.com/office/drawing/2014/main" id="{00000000-0008-0000-0400-0000B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4" name="TextBox 4023">
          <a:extLst>
            <a:ext uri="{FF2B5EF4-FFF2-40B4-BE49-F238E27FC236}">
              <a16:creationId xmlns:a16="http://schemas.microsoft.com/office/drawing/2014/main" id="{00000000-0008-0000-0400-0000B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5" name="TextBox 4024">
          <a:extLst>
            <a:ext uri="{FF2B5EF4-FFF2-40B4-BE49-F238E27FC236}">
              <a16:creationId xmlns:a16="http://schemas.microsoft.com/office/drawing/2014/main" id="{00000000-0008-0000-0400-0000B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6" name="TextBox 4025">
          <a:extLst>
            <a:ext uri="{FF2B5EF4-FFF2-40B4-BE49-F238E27FC236}">
              <a16:creationId xmlns:a16="http://schemas.microsoft.com/office/drawing/2014/main" id="{00000000-0008-0000-0400-0000B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7" name="TextBox 4026">
          <a:extLst>
            <a:ext uri="{FF2B5EF4-FFF2-40B4-BE49-F238E27FC236}">
              <a16:creationId xmlns:a16="http://schemas.microsoft.com/office/drawing/2014/main" id="{00000000-0008-0000-0400-0000B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8" name="TextBox 4027">
          <a:extLst>
            <a:ext uri="{FF2B5EF4-FFF2-40B4-BE49-F238E27FC236}">
              <a16:creationId xmlns:a16="http://schemas.microsoft.com/office/drawing/2014/main" id="{00000000-0008-0000-0400-0000B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29" name="TextBox 4028">
          <a:extLst>
            <a:ext uri="{FF2B5EF4-FFF2-40B4-BE49-F238E27FC236}">
              <a16:creationId xmlns:a16="http://schemas.microsoft.com/office/drawing/2014/main" id="{00000000-0008-0000-0400-0000B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0" name="TextBox 4029">
          <a:extLst>
            <a:ext uri="{FF2B5EF4-FFF2-40B4-BE49-F238E27FC236}">
              <a16:creationId xmlns:a16="http://schemas.microsoft.com/office/drawing/2014/main" id="{00000000-0008-0000-0400-0000B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1" name="TextBox 4030">
          <a:extLst>
            <a:ext uri="{FF2B5EF4-FFF2-40B4-BE49-F238E27FC236}">
              <a16:creationId xmlns:a16="http://schemas.microsoft.com/office/drawing/2014/main" id="{00000000-0008-0000-0400-0000B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2" name="TextBox 4031">
          <a:extLst>
            <a:ext uri="{FF2B5EF4-FFF2-40B4-BE49-F238E27FC236}">
              <a16:creationId xmlns:a16="http://schemas.microsoft.com/office/drawing/2014/main" id="{00000000-0008-0000-0400-0000C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3" name="TextBox 4032">
          <a:extLst>
            <a:ext uri="{FF2B5EF4-FFF2-40B4-BE49-F238E27FC236}">
              <a16:creationId xmlns:a16="http://schemas.microsoft.com/office/drawing/2014/main" id="{00000000-0008-0000-0400-0000C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4" name="TextBox 4033">
          <a:extLst>
            <a:ext uri="{FF2B5EF4-FFF2-40B4-BE49-F238E27FC236}">
              <a16:creationId xmlns:a16="http://schemas.microsoft.com/office/drawing/2014/main" id="{00000000-0008-0000-0400-0000C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5" name="TextBox 4034">
          <a:extLst>
            <a:ext uri="{FF2B5EF4-FFF2-40B4-BE49-F238E27FC236}">
              <a16:creationId xmlns:a16="http://schemas.microsoft.com/office/drawing/2014/main" id="{00000000-0008-0000-0400-0000C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6" name="TextBox 4035">
          <a:extLst>
            <a:ext uri="{FF2B5EF4-FFF2-40B4-BE49-F238E27FC236}">
              <a16:creationId xmlns:a16="http://schemas.microsoft.com/office/drawing/2014/main" id="{00000000-0008-0000-0400-0000C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7" name="TextBox 4036">
          <a:extLst>
            <a:ext uri="{FF2B5EF4-FFF2-40B4-BE49-F238E27FC236}">
              <a16:creationId xmlns:a16="http://schemas.microsoft.com/office/drawing/2014/main" id="{00000000-0008-0000-0400-0000C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8" name="TextBox 4037">
          <a:extLst>
            <a:ext uri="{FF2B5EF4-FFF2-40B4-BE49-F238E27FC236}">
              <a16:creationId xmlns:a16="http://schemas.microsoft.com/office/drawing/2014/main" id="{00000000-0008-0000-0400-0000C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39" name="TextBox 4038">
          <a:extLst>
            <a:ext uri="{FF2B5EF4-FFF2-40B4-BE49-F238E27FC236}">
              <a16:creationId xmlns:a16="http://schemas.microsoft.com/office/drawing/2014/main" id="{00000000-0008-0000-0400-0000C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0" name="TextBox 4039">
          <a:extLst>
            <a:ext uri="{FF2B5EF4-FFF2-40B4-BE49-F238E27FC236}">
              <a16:creationId xmlns:a16="http://schemas.microsoft.com/office/drawing/2014/main" id="{00000000-0008-0000-0400-0000C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1" name="TextBox 4040">
          <a:extLst>
            <a:ext uri="{FF2B5EF4-FFF2-40B4-BE49-F238E27FC236}">
              <a16:creationId xmlns:a16="http://schemas.microsoft.com/office/drawing/2014/main" id="{00000000-0008-0000-0400-0000C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2" name="TextBox 4041">
          <a:extLst>
            <a:ext uri="{FF2B5EF4-FFF2-40B4-BE49-F238E27FC236}">
              <a16:creationId xmlns:a16="http://schemas.microsoft.com/office/drawing/2014/main" id="{00000000-0008-0000-0400-0000C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3" name="TextBox 4042">
          <a:extLst>
            <a:ext uri="{FF2B5EF4-FFF2-40B4-BE49-F238E27FC236}">
              <a16:creationId xmlns:a16="http://schemas.microsoft.com/office/drawing/2014/main" id="{00000000-0008-0000-0400-0000C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4" name="TextBox 4043">
          <a:extLst>
            <a:ext uri="{FF2B5EF4-FFF2-40B4-BE49-F238E27FC236}">
              <a16:creationId xmlns:a16="http://schemas.microsoft.com/office/drawing/2014/main" id="{00000000-0008-0000-0400-0000C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5" name="TextBox 4044">
          <a:extLst>
            <a:ext uri="{FF2B5EF4-FFF2-40B4-BE49-F238E27FC236}">
              <a16:creationId xmlns:a16="http://schemas.microsoft.com/office/drawing/2014/main" id="{00000000-0008-0000-0400-0000C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6" name="TextBox 4045">
          <a:extLst>
            <a:ext uri="{FF2B5EF4-FFF2-40B4-BE49-F238E27FC236}">
              <a16:creationId xmlns:a16="http://schemas.microsoft.com/office/drawing/2014/main" id="{00000000-0008-0000-0400-0000C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7" name="TextBox 4046">
          <a:extLst>
            <a:ext uri="{FF2B5EF4-FFF2-40B4-BE49-F238E27FC236}">
              <a16:creationId xmlns:a16="http://schemas.microsoft.com/office/drawing/2014/main" id="{00000000-0008-0000-0400-0000C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8" name="TextBox 4047">
          <a:extLst>
            <a:ext uri="{FF2B5EF4-FFF2-40B4-BE49-F238E27FC236}">
              <a16:creationId xmlns:a16="http://schemas.microsoft.com/office/drawing/2014/main" id="{00000000-0008-0000-0400-0000D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49" name="TextBox 4048">
          <a:extLst>
            <a:ext uri="{FF2B5EF4-FFF2-40B4-BE49-F238E27FC236}">
              <a16:creationId xmlns:a16="http://schemas.microsoft.com/office/drawing/2014/main" id="{00000000-0008-0000-0400-0000D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0" name="TextBox 4049">
          <a:extLst>
            <a:ext uri="{FF2B5EF4-FFF2-40B4-BE49-F238E27FC236}">
              <a16:creationId xmlns:a16="http://schemas.microsoft.com/office/drawing/2014/main" id="{00000000-0008-0000-0400-0000D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1" name="TextBox 4050">
          <a:extLst>
            <a:ext uri="{FF2B5EF4-FFF2-40B4-BE49-F238E27FC236}">
              <a16:creationId xmlns:a16="http://schemas.microsoft.com/office/drawing/2014/main" id="{00000000-0008-0000-0400-0000D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2" name="TextBox 4051">
          <a:extLst>
            <a:ext uri="{FF2B5EF4-FFF2-40B4-BE49-F238E27FC236}">
              <a16:creationId xmlns:a16="http://schemas.microsoft.com/office/drawing/2014/main" id="{00000000-0008-0000-0400-0000D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3" name="TextBox 4052">
          <a:extLst>
            <a:ext uri="{FF2B5EF4-FFF2-40B4-BE49-F238E27FC236}">
              <a16:creationId xmlns:a16="http://schemas.microsoft.com/office/drawing/2014/main" id="{00000000-0008-0000-0400-0000D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4" name="TextBox 4053">
          <a:extLst>
            <a:ext uri="{FF2B5EF4-FFF2-40B4-BE49-F238E27FC236}">
              <a16:creationId xmlns:a16="http://schemas.microsoft.com/office/drawing/2014/main" id="{00000000-0008-0000-0400-0000D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5" name="TextBox 4054">
          <a:extLst>
            <a:ext uri="{FF2B5EF4-FFF2-40B4-BE49-F238E27FC236}">
              <a16:creationId xmlns:a16="http://schemas.microsoft.com/office/drawing/2014/main" id="{00000000-0008-0000-0400-0000D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6" name="TextBox 4055">
          <a:extLst>
            <a:ext uri="{FF2B5EF4-FFF2-40B4-BE49-F238E27FC236}">
              <a16:creationId xmlns:a16="http://schemas.microsoft.com/office/drawing/2014/main" id="{00000000-0008-0000-0400-0000D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7" name="TextBox 4056">
          <a:extLst>
            <a:ext uri="{FF2B5EF4-FFF2-40B4-BE49-F238E27FC236}">
              <a16:creationId xmlns:a16="http://schemas.microsoft.com/office/drawing/2014/main" id="{00000000-0008-0000-0400-0000D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8" name="TextBox 4057">
          <a:extLst>
            <a:ext uri="{FF2B5EF4-FFF2-40B4-BE49-F238E27FC236}">
              <a16:creationId xmlns:a16="http://schemas.microsoft.com/office/drawing/2014/main" id="{00000000-0008-0000-0400-0000D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59" name="TextBox 4058">
          <a:extLst>
            <a:ext uri="{FF2B5EF4-FFF2-40B4-BE49-F238E27FC236}">
              <a16:creationId xmlns:a16="http://schemas.microsoft.com/office/drawing/2014/main" id="{00000000-0008-0000-0400-0000D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0" name="TextBox 4059">
          <a:extLst>
            <a:ext uri="{FF2B5EF4-FFF2-40B4-BE49-F238E27FC236}">
              <a16:creationId xmlns:a16="http://schemas.microsoft.com/office/drawing/2014/main" id="{00000000-0008-0000-0400-0000D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1" name="TextBox 4060">
          <a:extLst>
            <a:ext uri="{FF2B5EF4-FFF2-40B4-BE49-F238E27FC236}">
              <a16:creationId xmlns:a16="http://schemas.microsoft.com/office/drawing/2014/main" id="{00000000-0008-0000-0400-0000D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2" name="TextBox 4061">
          <a:extLst>
            <a:ext uri="{FF2B5EF4-FFF2-40B4-BE49-F238E27FC236}">
              <a16:creationId xmlns:a16="http://schemas.microsoft.com/office/drawing/2014/main" id="{00000000-0008-0000-0400-0000D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3" name="TextBox 4062">
          <a:extLst>
            <a:ext uri="{FF2B5EF4-FFF2-40B4-BE49-F238E27FC236}">
              <a16:creationId xmlns:a16="http://schemas.microsoft.com/office/drawing/2014/main" id="{00000000-0008-0000-0400-0000D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4" name="TextBox 4063">
          <a:extLst>
            <a:ext uri="{FF2B5EF4-FFF2-40B4-BE49-F238E27FC236}">
              <a16:creationId xmlns:a16="http://schemas.microsoft.com/office/drawing/2014/main" id="{00000000-0008-0000-0400-0000E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5" name="TextBox 4064">
          <a:extLst>
            <a:ext uri="{FF2B5EF4-FFF2-40B4-BE49-F238E27FC236}">
              <a16:creationId xmlns:a16="http://schemas.microsoft.com/office/drawing/2014/main" id="{00000000-0008-0000-0400-0000E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6" name="TextBox 4065">
          <a:extLst>
            <a:ext uri="{FF2B5EF4-FFF2-40B4-BE49-F238E27FC236}">
              <a16:creationId xmlns:a16="http://schemas.microsoft.com/office/drawing/2014/main" id="{00000000-0008-0000-0400-0000E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7" name="TextBox 4066">
          <a:extLst>
            <a:ext uri="{FF2B5EF4-FFF2-40B4-BE49-F238E27FC236}">
              <a16:creationId xmlns:a16="http://schemas.microsoft.com/office/drawing/2014/main" id="{00000000-0008-0000-0400-0000E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8" name="TextBox 4067">
          <a:extLst>
            <a:ext uri="{FF2B5EF4-FFF2-40B4-BE49-F238E27FC236}">
              <a16:creationId xmlns:a16="http://schemas.microsoft.com/office/drawing/2014/main" id="{00000000-0008-0000-0400-0000E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69" name="TextBox 4068">
          <a:extLst>
            <a:ext uri="{FF2B5EF4-FFF2-40B4-BE49-F238E27FC236}">
              <a16:creationId xmlns:a16="http://schemas.microsoft.com/office/drawing/2014/main" id="{00000000-0008-0000-0400-0000E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0" name="TextBox 4069">
          <a:extLst>
            <a:ext uri="{FF2B5EF4-FFF2-40B4-BE49-F238E27FC236}">
              <a16:creationId xmlns:a16="http://schemas.microsoft.com/office/drawing/2014/main" id="{00000000-0008-0000-0400-0000E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1" name="TextBox 4070">
          <a:extLst>
            <a:ext uri="{FF2B5EF4-FFF2-40B4-BE49-F238E27FC236}">
              <a16:creationId xmlns:a16="http://schemas.microsoft.com/office/drawing/2014/main" id="{00000000-0008-0000-0400-0000E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2" name="TextBox 4071">
          <a:extLst>
            <a:ext uri="{FF2B5EF4-FFF2-40B4-BE49-F238E27FC236}">
              <a16:creationId xmlns:a16="http://schemas.microsoft.com/office/drawing/2014/main" id="{00000000-0008-0000-0400-0000E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3" name="TextBox 4072">
          <a:extLst>
            <a:ext uri="{FF2B5EF4-FFF2-40B4-BE49-F238E27FC236}">
              <a16:creationId xmlns:a16="http://schemas.microsoft.com/office/drawing/2014/main" id="{00000000-0008-0000-0400-0000E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4" name="TextBox 4073">
          <a:extLst>
            <a:ext uri="{FF2B5EF4-FFF2-40B4-BE49-F238E27FC236}">
              <a16:creationId xmlns:a16="http://schemas.microsoft.com/office/drawing/2014/main" id="{00000000-0008-0000-0400-0000E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5" name="TextBox 4074">
          <a:extLst>
            <a:ext uri="{FF2B5EF4-FFF2-40B4-BE49-F238E27FC236}">
              <a16:creationId xmlns:a16="http://schemas.microsoft.com/office/drawing/2014/main" id="{00000000-0008-0000-0400-0000E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6" name="TextBox 4075">
          <a:extLst>
            <a:ext uri="{FF2B5EF4-FFF2-40B4-BE49-F238E27FC236}">
              <a16:creationId xmlns:a16="http://schemas.microsoft.com/office/drawing/2014/main" id="{00000000-0008-0000-0400-0000E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7" name="TextBox 4076">
          <a:extLst>
            <a:ext uri="{FF2B5EF4-FFF2-40B4-BE49-F238E27FC236}">
              <a16:creationId xmlns:a16="http://schemas.microsoft.com/office/drawing/2014/main" id="{00000000-0008-0000-0400-0000E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8" name="TextBox 4077">
          <a:extLst>
            <a:ext uri="{FF2B5EF4-FFF2-40B4-BE49-F238E27FC236}">
              <a16:creationId xmlns:a16="http://schemas.microsoft.com/office/drawing/2014/main" id="{00000000-0008-0000-0400-0000E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79" name="TextBox 4078">
          <a:extLst>
            <a:ext uri="{FF2B5EF4-FFF2-40B4-BE49-F238E27FC236}">
              <a16:creationId xmlns:a16="http://schemas.microsoft.com/office/drawing/2014/main" id="{00000000-0008-0000-0400-0000E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0" name="TextBox 4079">
          <a:extLst>
            <a:ext uri="{FF2B5EF4-FFF2-40B4-BE49-F238E27FC236}">
              <a16:creationId xmlns:a16="http://schemas.microsoft.com/office/drawing/2014/main" id="{00000000-0008-0000-0400-0000F0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1" name="TextBox 4080">
          <a:extLst>
            <a:ext uri="{FF2B5EF4-FFF2-40B4-BE49-F238E27FC236}">
              <a16:creationId xmlns:a16="http://schemas.microsoft.com/office/drawing/2014/main" id="{00000000-0008-0000-0400-0000F1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2" name="TextBox 4081">
          <a:extLst>
            <a:ext uri="{FF2B5EF4-FFF2-40B4-BE49-F238E27FC236}">
              <a16:creationId xmlns:a16="http://schemas.microsoft.com/office/drawing/2014/main" id="{00000000-0008-0000-0400-0000F2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3" name="TextBox 4082">
          <a:extLst>
            <a:ext uri="{FF2B5EF4-FFF2-40B4-BE49-F238E27FC236}">
              <a16:creationId xmlns:a16="http://schemas.microsoft.com/office/drawing/2014/main" id="{00000000-0008-0000-0400-0000F3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4" name="TextBox 4083">
          <a:extLst>
            <a:ext uri="{FF2B5EF4-FFF2-40B4-BE49-F238E27FC236}">
              <a16:creationId xmlns:a16="http://schemas.microsoft.com/office/drawing/2014/main" id="{00000000-0008-0000-0400-0000F4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5" name="TextBox 4084">
          <a:extLst>
            <a:ext uri="{FF2B5EF4-FFF2-40B4-BE49-F238E27FC236}">
              <a16:creationId xmlns:a16="http://schemas.microsoft.com/office/drawing/2014/main" id="{00000000-0008-0000-0400-0000F5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6" name="TextBox 4085">
          <a:extLst>
            <a:ext uri="{FF2B5EF4-FFF2-40B4-BE49-F238E27FC236}">
              <a16:creationId xmlns:a16="http://schemas.microsoft.com/office/drawing/2014/main" id="{00000000-0008-0000-0400-0000F6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7" name="TextBox 4086">
          <a:extLst>
            <a:ext uri="{FF2B5EF4-FFF2-40B4-BE49-F238E27FC236}">
              <a16:creationId xmlns:a16="http://schemas.microsoft.com/office/drawing/2014/main" id="{00000000-0008-0000-0400-0000F7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8" name="TextBox 4087">
          <a:extLst>
            <a:ext uri="{FF2B5EF4-FFF2-40B4-BE49-F238E27FC236}">
              <a16:creationId xmlns:a16="http://schemas.microsoft.com/office/drawing/2014/main" id="{00000000-0008-0000-0400-0000F8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89" name="TextBox 4088">
          <a:extLst>
            <a:ext uri="{FF2B5EF4-FFF2-40B4-BE49-F238E27FC236}">
              <a16:creationId xmlns:a16="http://schemas.microsoft.com/office/drawing/2014/main" id="{00000000-0008-0000-0400-0000F9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0" name="TextBox 4089">
          <a:extLst>
            <a:ext uri="{FF2B5EF4-FFF2-40B4-BE49-F238E27FC236}">
              <a16:creationId xmlns:a16="http://schemas.microsoft.com/office/drawing/2014/main" id="{00000000-0008-0000-0400-0000FA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1" name="TextBox 4090">
          <a:extLst>
            <a:ext uri="{FF2B5EF4-FFF2-40B4-BE49-F238E27FC236}">
              <a16:creationId xmlns:a16="http://schemas.microsoft.com/office/drawing/2014/main" id="{00000000-0008-0000-0400-0000FB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2" name="TextBox 4091">
          <a:extLst>
            <a:ext uri="{FF2B5EF4-FFF2-40B4-BE49-F238E27FC236}">
              <a16:creationId xmlns:a16="http://schemas.microsoft.com/office/drawing/2014/main" id="{00000000-0008-0000-0400-0000FC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3" name="TextBox 4092">
          <a:extLst>
            <a:ext uri="{FF2B5EF4-FFF2-40B4-BE49-F238E27FC236}">
              <a16:creationId xmlns:a16="http://schemas.microsoft.com/office/drawing/2014/main" id="{00000000-0008-0000-0400-0000FD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4" name="TextBox 4093">
          <a:extLst>
            <a:ext uri="{FF2B5EF4-FFF2-40B4-BE49-F238E27FC236}">
              <a16:creationId xmlns:a16="http://schemas.microsoft.com/office/drawing/2014/main" id="{00000000-0008-0000-0400-0000FE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5" name="TextBox 4094">
          <a:extLst>
            <a:ext uri="{FF2B5EF4-FFF2-40B4-BE49-F238E27FC236}">
              <a16:creationId xmlns:a16="http://schemas.microsoft.com/office/drawing/2014/main" id="{00000000-0008-0000-0400-0000FF0F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6" name="TextBox 4095">
          <a:extLst>
            <a:ext uri="{FF2B5EF4-FFF2-40B4-BE49-F238E27FC236}">
              <a16:creationId xmlns:a16="http://schemas.microsoft.com/office/drawing/2014/main" id="{00000000-0008-0000-0400-00000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7" name="TextBox 4096">
          <a:extLst>
            <a:ext uri="{FF2B5EF4-FFF2-40B4-BE49-F238E27FC236}">
              <a16:creationId xmlns:a16="http://schemas.microsoft.com/office/drawing/2014/main" id="{00000000-0008-0000-0400-00000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8" name="TextBox 4097">
          <a:extLst>
            <a:ext uri="{FF2B5EF4-FFF2-40B4-BE49-F238E27FC236}">
              <a16:creationId xmlns:a16="http://schemas.microsoft.com/office/drawing/2014/main" id="{00000000-0008-0000-0400-00000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099" name="TextBox 4098">
          <a:extLst>
            <a:ext uri="{FF2B5EF4-FFF2-40B4-BE49-F238E27FC236}">
              <a16:creationId xmlns:a16="http://schemas.microsoft.com/office/drawing/2014/main" id="{00000000-0008-0000-0400-00000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0" name="TextBox 4099">
          <a:extLst>
            <a:ext uri="{FF2B5EF4-FFF2-40B4-BE49-F238E27FC236}">
              <a16:creationId xmlns:a16="http://schemas.microsoft.com/office/drawing/2014/main" id="{00000000-0008-0000-0400-00000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1" name="TextBox 4100">
          <a:extLst>
            <a:ext uri="{FF2B5EF4-FFF2-40B4-BE49-F238E27FC236}">
              <a16:creationId xmlns:a16="http://schemas.microsoft.com/office/drawing/2014/main" id="{00000000-0008-0000-0400-00000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2" name="TextBox 4101">
          <a:extLst>
            <a:ext uri="{FF2B5EF4-FFF2-40B4-BE49-F238E27FC236}">
              <a16:creationId xmlns:a16="http://schemas.microsoft.com/office/drawing/2014/main" id="{00000000-0008-0000-0400-00000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3" name="TextBox 4102">
          <a:extLst>
            <a:ext uri="{FF2B5EF4-FFF2-40B4-BE49-F238E27FC236}">
              <a16:creationId xmlns:a16="http://schemas.microsoft.com/office/drawing/2014/main" id="{00000000-0008-0000-0400-00000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4" name="TextBox 4103">
          <a:extLst>
            <a:ext uri="{FF2B5EF4-FFF2-40B4-BE49-F238E27FC236}">
              <a16:creationId xmlns:a16="http://schemas.microsoft.com/office/drawing/2014/main" id="{00000000-0008-0000-0400-00000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5" name="TextBox 4104">
          <a:extLst>
            <a:ext uri="{FF2B5EF4-FFF2-40B4-BE49-F238E27FC236}">
              <a16:creationId xmlns:a16="http://schemas.microsoft.com/office/drawing/2014/main" id="{00000000-0008-0000-0400-00000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6" name="TextBox 4105">
          <a:extLst>
            <a:ext uri="{FF2B5EF4-FFF2-40B4-BE49-F238E27FC236}">
              <a16:creationId xmlns:a16="http://schemas.microsoft.com/office/drawing/2014/main" id="{00000000-0008-0000-0400-00000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7" name="TextBox 4106">
          <a:extLst>
            <a:ext uri="{FF2B5EF4-FFF2-40B4-BE49-F238E27FC236}">
              <a16:creationId xmlns:a16="http://schemas.microsoft.com/office/drawing/2014/main" id="{00000000-0008-0000-0400-00000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8" name="TextBox 4107">
          <a:extLst>
            <a:ext uri="{FF2B5EF4-FFF2-40B4-BE49-F238E27FC236}">
              <a16:creationId xmlns:a16="http://schemas.microsoft.com/office/drawing/2014/main" id="{00000000-0008-0000-0400-00000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09" name="TextBox 4108">
          <a:extLst>
            <a:ext uri="{FF2B5EF4-FFF2-40B4-BE49-F238E27FC236}">
              <a16:creationId xmlns:a16="http://schemas.microsoft.com/office/drawing/2014/main" id="{00000000-0008-0000-0400-00000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0" name="TextBox 4109">
          <a:extLst>
            <a:ext uri="{FF2B5EF4-FFF2-40B4-BE49-F238E27FC236}">
              <a16:creationId xmlns:a16="http://schemas.microsoft.com/office/drawing/2014/main" id="{00000000-0008-0000-0400-00000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1" name="TextBox 4110">
          <a:extLst>
            <a:ext uri="{FF2B5EF4-FFF2-40B4-BE49-F238E27FC236}">
              <a16:creationId xmlns:a16="http://schemas.microsoft.com/office/drawing/2014/main" id="{00000000-0008-0000-0400-00000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2" name="TextBox 4111">
          <a:extLst>
            <a:ext uri="{FF2B5EF4-FFF2-40B4-BE49-F238E27FC236}">
              <a16:creationId xmlns:a16="http://schemas.microsoft.com/office/drawing/2014/main" id="{00000000-0008-0000-0400-00001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3" name="TextBox 4112">
          <a:extLst>
            <a:ext uri="{FF2B5EF4-FFF2-40B4-BE49-F238E27FC236}">
              <a16:creationId xmlns:a16="http://schemas.microsoft.com/office/drawing/2014/main" id="{00000000-0008-0000-0400-00001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4" name="TextBox 4113">
          <a:extLst>
            <a:ext uri="{FF2B5EF4-FFF2-40B4-BE49-F238E27FC236}">
              <a16:creationId xmlns:a16="http://schemas.microsoft.com/office/drawing/2014/main" id="{00000000-0008-0000-0400-00001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5" name="TextBox 4114">
          <a:extLst>
            <a:ext uri="{FF2B5EF4-FFF2-40B4-BE49-F238E27FC236}">
              <a16:creationId xmlns:a16="http://schemas.microsoft.com/office/drawing/2014/main" id="{00000000-0008-0000-0400-00001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6" name="TextBox 4115">
          <a:extLst>
            <a:ext uri="{FF2B5EF4-FFF2-40B4-BE49-F238E27FC236}">
              <a16:creationId xmlns:a16="http://schemas.microsoft.com/office/drawing/2014/main" id="{00000000-0008-0000-0400-00001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7" name="TextBox 4116">
          <a:extLst>
            <a:ext uri="{FF2B5EF4-FFF2-40B4-BE49-F238E27FC236}">
              <a16:creationId xmlns:a16="http://schemas.microsoft.com/office/drawing/2014/main" id="{00000000-0008-0000-0400-00001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8" name="TextBox 4117">
          <a:extLst>
            <a:ext uri="{FF2B5EF4-FFF2-40B4-BE49-F238E27FC236}">
              <a16:creationId xmlns:a16="http://schemas.microsoft.com/office/drawing/2014/main" id="{00000000-0008-0000-0400-00001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19" name="TextBox 4118">
          <a:extLst>
            <a:ext uri="{FF2B5EF4-FFF2-40B4-BE49-F238E27FC236}">
              <a16:creationId xmlns:a16="http://schemas.microsoft.com/office/drawing/2014/main" id="{00000000-0008-0000-0400-00001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0" name="TextBox 4119">
          <a:extLst>
            <a:ext uri="{FF2B5EF4-FFF2-40B4-BE49-F238E27FC236}">
              <a16:creationId xmlns:a16="http://schemas.microsoft.com/office/drawing/2014/main" id="{00000000-0008-0000-0400-00001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1" name="TextBox 4120">
          <a:extLst>
            <a:ext uri="{FF2B5EF4-FFF2-40B4-BE49-F238E27FC236}">
              <a16:creationId xmlns:a16="http://schemas.microsoft.com/office/drawing/2014/main" id="{00000000-0008-0000-0400-00001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2" name="TextBox 4121">
          <a:extLst>
            <a:ext uri="{FF2B5EF4-FFF2-40B4-BE49-F238E27FC236}">
              <a16:creationId xmlns:a16="http://schemas.microsoft.com/office/drawing/2014/main" id="{00000000-0008-0000-0400-00001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3" name="TextBox 4122">
          <a:extLst>
            <a:ext uri="{FF2B5EF4-FFF2-40B4-BE49-F238E27FC236}">
              <a16:creationId xmlns:a16="http://schemas.microsoft.com/office/drawing/2014/main" id="{00000000-0008-0000-0400-00001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4" name="TextBox 4123">
          <a:extLst>
            <a:ext uri="{FF2B5EF4-FFF2-40B4-BE49-F238E27FC236}">
              <a16:creationId xmlns:a16="http://schemas.microsoft.com/office/drawing/2014/main" id="{00000000-0008-0000-0400-00001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5" name="TextBox 4124">
          <a:extLst>
            <a:ext uri="{FF2B5EF4-FFF2-40B4-BE49-F238E27FC236}">
              <a16:creationId xmlns:a16="http://schemas.microsoft.com/office/drawing/2014/main" id="{00000000-0008-0000-0400-00001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6" name="TextBox 4125">
          <a:extLst>
            <a:ext uri="{FF2B5EF4-FFF2-40B4-BE49-F238E27FC236}">
              <a16:creationId xmlns:a16="http://schemas.microsoft.com/office/drawing/2014/main" id="{00000000-0008-0000-0400-00001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7" name="TextBox 4126">
          <a:extLst>
            <a:ext uri="{FF2B5EF4-FFF2-40B4-BE49-F238E27FC236}">
              <a16:creationId xmlns:a16="http://schemas.microsoft.com/office/drawing/2014/main" id="{00000000-0008-0000-0400-00001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8" name="TextBox 4127">
          <a:extLst>
            <a:ext uri="{FF2B5EF4-FFF2-40B4-BE49-F238E27FC236}">
              <a16:creationId xmlns:a16="http://schemas.microsoft.com/office/drawing/2014/main" id="{00000000-0008-0000-0400-00002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29" name="TextBox 4128">
          <a:extLst>
            <a:ext uri="{FF2B5EF4-FFF2-40B4-BE49-F238E27FC236}">
              <a16:creationId xmlns:a16="http://schemas.microsoft.com/office/drawing/2014/main" id="{00000000-0008-0000-0400-00002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0" name="TextBox 4129">
          <a:extLst>
            <a:ext uri="{FF2B5EF4-FFF2-40B4-BE49-F238E27FC236}">
              <a16:creationId xmlns:a16="http://schemas.microsoft.com/office/drawing/2014/main" id="{00000000-0008-0000-0400-00002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1" name="TextBox 4130">
          <a:extLst>
            <a:ext uri="{FF2B5EF4-FFF2-40B4-BE49-F238E27FC236}">
              <a16:creationId xmlns:a16="http://schemas.microsoft.com/office/drawing/2014/main" id="{00000000-0008-0000-0400-00002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2" name="TextBox 4131">
          <a:extLst>
            <a:ext uri="{FF2B5EF4-FFF2-40B4-BE49-F238E27FC236}">
              <a16:creationId xmlns:a16="http://schemas.microsoft.com/office/drawing/2014/main" id="{00000000-0008-0000-0400-00002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3" name="TextBox 4132">
          <a:extLst>
            <a:ext uri="{FF2B5EF4-FFF2-40B4-BE49-F238E27FC236}">
              <a16:creationId xmlns:a16="http://schemas.microsoft.com/office/drawing/2014/main" id="{00000000-0008-0000-0400-00002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4" name="TextBox 4133">
          <a:extLst>
            <a:ext uri="{FF2B5EF4-FFF2-40B4-BE49-F238E27FC236}">
              <a16:creationId xmlns:a16="http://schemas.microsoft.com/office/drawing/2014/main" id="{00000000-0008-0000-0400-00002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5" name="TextBox 4134">
          <a:extLst>
            <a:ext uri="{FF2B5EF4-FFF2-40B4-BE49-F238E27FC236}">
              <a16:creationId xmlns:a16="http://schemas.microsoft.com/office/drawing/2014/main" id="{00000000-0008-0000-0400-00002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6" name="TextBox 4135">
          <a:extLst>
            <a:ext uri="{FF2B5EF4-FFF2-40B4-BE49-F238E27FC236}">
              <a16:creationId xmlns:a16="http://schemas.microsoft.com/office/drawing/2014/main" id="{00000000-0008-0000-0400-00002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7" name="TextBox 4136">
          <a:extLst>
            <a:ext uri="{FF2B5EF4-FFF2-40B4-BE49-F238E27FC236}">
              <a16:creationId xmlns:a16="http://schemas.microsoft.com/office/drawing/2014/main" id="{00000000-0008-0000-0400-00002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8" name="TextBox 4137">
          <a:extLst>
            <a:ext uri="{FF2B5EF4-FFF2-40B4-BE49-F238E27FC236}">
              <a16:creationId xmlns:a16="http://schemas.microsoft.com/office/drawing/2014/main" id="{00000000-0008-0000-0400-00002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39" name="TextBox 4138">
          <a:extLst>
            <a:ext uri="{FF2B5EF4-FFF2-40B4-BE49-F238E27FC236}">
              <a16:creationId xmlns:a16="http://schemas.microsoft.com/office/drawing/2014/main" id="{00000000-0008-0000-0400-00002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0" name="TextBox 4139">
          <a:extLst>
            <a:ext uri="{FF2B5EF4-FFF2-40B4-BE49-F238E27FC236}">
              <a16:creationId xmlns:a16="http://schemas.microsoft.com/office/drawing/2014/main" id="{00000000-0008-0000-0400-00002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1" name="TextBox 4140">
          <a:extLst>
            <a:ext uri="{FF2B5EF4-FFF2-40B4-BE49-F238E27FC236}">
              <a16:creationId xmlns:a16="http://schemas.microsoft.com/office/drawing/2014/main" id="{00000000-0008-0000-0400-00002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2" name="TextBox 4141">
          <a:extLst>
            <a:ext uri="{FF2B5EF4-FFF2-40B4-BE49-F238E27FC236}">
              <a16:creationId xmlns:a16="http://schemas.microsoft.com/office/drawing/2014/main" id="{00000000-0008-0000-0400-00002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3" name="TextBox 4142">
          <a:extLst>
            <a:ext uri="{FF2B5EF4-FFF2-40B4-BE49-F238E27FC236}">
              <a16:creationId xmlns:a16="http://schemas.microsoft.com/office/drawing/2014/main" id="{00000000-0008-0000-0400-00002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4" name="TextBox 4143">
          <a:extLst>
            <a:ext uri="{FF2B5EF4-FFF2-40B4-BE49-F238E27FC236}">
              <a16:creationId xmlns:a16="http://schemas.microsoft.com/office/drawing/2014/main" id="{00000000-0008-0000-0400-00003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5" name="TextBox 4144">
          <a:extLst>
            <a:ext uri="{FF2B5EF4-FFF2-40B4-BE49-F238E27FC236}">
              <a16:creationId xmlns:a16="http://schemas.microsoft.com/office/drawing/2014/main" id="{00000000-0008-0000-0400-00003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6" name="TextBox 4145">
          <a:extLst>
            <a:ext uri="{FF2B5EF4-FFF2-40B4-BE49-F238E27FC236}">
              <a16:creationId xmlns:a16="http://schemas.microsoft.com/office/drawing/2014/main" id="{00000000-0008-0000-0400-00003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7" name="TextBox 4146">
          <a:extLst>
            <a:ext uri="{FF2B5EF4-FFF2-40B4-BE49-F238E27FC236}">
              <a16:creationId xmlns:a16="http://schemas.microsoft.com/office/drawing/2014/main" id="{00000000-0008-0000-0400-00003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8" name="TextBox 4147">
          <a:extLst>
            <a:ext uri="{FF2B5EF4-FFF2-40B4-BE49-F238E27FC236}">
              <a16:creationId xmlns:a16="http://schemas.microsoft.com/office/drawing/2014/main" id="{00000000-0008-0000-0400-00003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49" name="TextBox 4148">
          <a:extLst>
            <a:ext uri="{FF2B5EF4-FFF2-40B4-BE49-F238E27FC236}">
              <a16:creationId xmlns:a16="http://schemas.microsoft.com/office/drawing/2014/main" id="{00000000-0008-0000-0400-00003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0" name="TextBox 4149">
          <a:extLst>
            <a:ext uri="{FF2B5EF4-FFF2-40B4-BE49-F238E27FC236}">
              <a16:creationId xmlns:a16="http://schemas.microsoft.com/office/drawing/2014/main" id="{00000000-0008-0000-0400-00003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1" name="TextBox 4150">
          <a:extLst>
            <a:ext uri="{FF2B5EF4-FFF2-40B4-BE49-F238E27FC236}">
              <a16:creationId xmlns:a16="http://schemas.microsoft.com/office/drawing/2014/main" id="{00000000-0008-0000-0400-00003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2" name="TextBox 4151">
          <a:extLst>
            <a:ext uri="{FF2B5EF4-FFF2-40B4-BE49-F238E27FC236}">
              <a16:creationId xmlns:a16="http://schemas.microsoft.com/office/drawing/2014/main" id="{00000000-0008-0000-0400-00003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3" name="TextBox 4152">
          <a:extLst>
            <a:ext uri="{FF2B5EF4-FFF2-40B4-BE49-F238E27FC236}">
              <a16:creationId xmlns:a16="http://schemas.microsoft.com/office/drawing/2014/main" id="{00000000-0008-0000-0400-00003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4" name="TextBox 4153">
          <a:extLst>
            <a:ext uri="{FF2B5EF4-FFF2-40B4-BE49-F238E27FC236}">
              <a16:creationId xmlns:a16="http://schemas.microsoft.com/office/drawing/2014/main" id="{00000000-0008-0000-0400-00003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5" name="TextBox 4154">
          <a:extLst>
            <a:ext uri="{FF2B5EF4-FFF2-40B4-BE49-F238E27FC236}">
              <a16:creationId xmlns:a16="http://schemas.microsoft.com/office/drawing/2014/main" id="{00000000-0008-0000-0400-00003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6" name="TextBox 4155">
          <a:extLst>
            <a:ext uri="{FF2B5EF4-FFF2-40B4-BE49-F238E27FC236}">
              <a16:creationId xmlns:a16="http://schemas.microsoft.com/office/drawing/2014/main" id="{00000000-0008-0000-0400-00003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7" name="TextBox 4156">
          <a:extLst>
            <a:ext uri="{FF2B5EF4-FFF2-40B4-BE49-F238E27FC236}">
              <a16:creationId xmlns:a16="http://schemas.microsoft.com/office/drawing/2014/main" id="{00000000-0008-0000-0400-00003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8" name="TextBox 4157">
          <a:extLst>
            <a:ext uri="{FF2B5EF4-FFF2-40B4-BE49-F238E27FC236}">
              <a16:creationId xmlns:a16="http://schemas.microsoft.com/office/drawing/2014/main" id="{00000000-0008-0000-0400-00003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59" name="TextBox 4158">
          <a:extLst>
            <a:ext uri="{FF2B5EF4-FFF2-40B4-BE49-F238E27FC236}">
              <a16:creationId xmlns:a16="http://schemas.microsoft.com/office/drawing/2014/main" id="{00000000-0008-0000-0400-00003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0" name="TextBox 4159">
          <a:extLst>
            <a:ext uri="{FF2B5EF4-FFF2-40B4-BE49-F238E27FC236}">
              <a16:creationId xmlns:a16="http://schemas.microsoft.com/office/drawing/2014/main" id="{00000000-0008-0000-0400-00004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1" name="TextBox 4160">
          <a:extLst>
            <a:ext uri="{FF2B5EF4-FFF2-40B4-BE49-F238E27FC236}">
              <a16:creationId xmlns:a16="http://schemas.microsoft.com/office/drawing/2014/main" id="{00000000-0008-0000-0400-00004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2" name="TextBox 4161">
          <a:extLst>
            <a:ext uri="{FF2B5EF4-FFF2-40B4-BE49-F238E27FC236}">
              <a16:creationId xmlns:a16="http://schemas.microsoft.com/office/drawing/2014/main" id="{00000000-0008-0000-0400-00004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3" name="TextBox 4162">
          <a:extLst>
            <a:ext uri="{FF2B5EF4-FFF2-40B4-BE49-F238E27FC236}">
              <a16:creationId xmlns:a16="http://schemas.microsoft.com/office/drawing/2014/main" id="{00000000-0008-0000-0400-00004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4" name="TextBox 4163">
          <a:extLst>
            <a:ext uri="{FF2B5EF4-FFF2-40B4-BE49-F238E27FC236}">
              <a16:creationId xmlns:a16="http://schemas.microsoft.com/office/drawing/2014/main" id="{00000000-0008-0000-0400-00004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5" name="TextBox 4164">
          <a:extLst>
            <a:ext uri="{FF2B5EF4-FFF2-40B4-BE49-F238E27FC236}">
              <a16:creationId xmlns:a16="http://schemas.microsoft.com/office/drawing/2014/main" id="{00000000-0008-0000-0400-00004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6" name="TextBox 4165">
          <a:extLst>
            <a:ext uri="{FF2B5EF4-FFF2-40B4-BE49-F238E27FC236}">
              <a16:creationId xmlns:a16="http://schemas.microsoft.com/office/drawing/2014/main" id="{00000000-0008-0000-0400-00004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7" name="TextBox 4166">
          <a:extLst>
            <a:ext uri="{FF2B5EF4-FFF2-40B4-BE49-F238E27FC236}">
              <a16:creationId xmlns:a16="http://schemas.microsoft.com/office/drawing/2014/main" id="{00000000-0008-0000-0400-00004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8" name="TextBox 4167">
          <a:extLst>
            <a:ext uri="{FF2B5EF4-FFF2-40B4-BE49-F238E27FC236}">
              <a16:creationId xmlns:a16="http://schemas.microsoft.com/office/drawing/2014/main" id="{00000000-0008-0000-0400-00004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69" name="TextBox 4168">
          <a:extLst>
            <a:ext uri="{FF2B5EF4-FFF2-40B4-BE49-F238E27FC236}">
              <a16:creationId xmlns:a16="http://schemas.microsoft.com/office/drawing/2014/main" id="{00000000-0008-0000-0400-00004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0" name="TextBox 4169">
          <a:extLst>
            <a:ext uri="{FF2B5EF4-FFF2-40B4-BE49-F238E27FC236}">
              <a16:creationId xmlns:a16="http://schemas.microsoft.com/office/drawing/2014/main" id="{00000000-0008-0000-0400-00004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1" name="TextBox 4170">
          <a:extLst>
            <a:ext uri="{FF2B5EF4-FFF2-40B4-BE49-F238E27FC236}">
              <a16:creationId xmlns:a16="http://schemas.microsoft.com/office/drawing/2014/main" id="{00000000-0008-0000-0400-00004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2" name="TextBox 4171">
          <a:extLst>
            <a:ext uri="{FF2B5EF4-FFF2-40B4-BE49-F238E27FC236}">
              <a16:creationId xmlns:a16="http://schemas.microsoft.com/office/drawing/2014/main" id="{00000000-0008-0000-0400-00004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3" name="TextBox 4172">
          <a:extLst>
            <a:ext uri="{FF2B5EF4-FFF2-40B4-BE49-F238E27FC236}">
              <a16:creationId xmlns:a16="http://schemas.microsoft.com/office/drawing/2014/main" id="{00000000-0008-0000-0400-00004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4" name="TextBox 4173">
          <a:extLst>
            <a:ext uri="{FF2B5EF4-FFF2-40B4-BE49-F238E27FC236}">
              <a16:creationId xmlns:a16="http://schemas.microsoft.com/office/drawing/2014/main" id="{00000000-0008-0000-0400-00004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5" name="TextBox 4174">
          <a:extLst>
            <a:ext uri="{FF2B5EF4-FFF2-40B4-BE49-F238E27FC236}">
              <a16:creationId xmlns:a16="http://schemas.microsoft.com/office/drawing/2014/main" id="{00000000-0008-0000-0400-00004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6" name="TextBox 4175">
          <a:extLst>
            <a:ext uri="{FF2B5EF4-FFF2-40B4-BE49-F238E27FC236}">
              <a16:creationId xmlns:a16="http://schemas.microsoft.com/office/drawing/2014/main" id="{00000000-0008-0000-0400-00005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7" name="TextBox 4176">
          <a:extLst>
            <a:ext uri="{FF2B5EF4-FFF2-40B4-BE49-F238E27FC236}">
              <a16:creationId xmlns:a16="http://schemas.microsoft.com/office/drawing/2014/main" id="{00000000-0008-0000-0400-00005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8" name="TextBox 4177">
          <a:extLst>
            <a:ext uri="{FF2B5EF4-FFF2-40B4-BE49-F238E27FC236}">
              <a16:creationId xmlns:a16="http://schemas.microsoft.com/office/drawing/2014/main" id="{00000000-0008-0000-0400-00005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79" name="TextBox 4178">
          <a:extLst>
            <a:ext uri="{FF2B5EF4-FFF2-40B4-BE49-F238E27FC236}">
              <a16:creationId xmlns:a16="http://schemas.microsoft.com/office/drawing/2014/main" id="{00000000-0008-0000-0400-00005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0" name="TextBox 4179">
          <a:extLst>
            <a:ext uri="{FF2B5EF4-FFF2-40B4-BE49-F238E27FC236}">
              <a16:creationId xmlns:a16="http://schemas.microsoft.com/office/drawing/2014/main" id="{00000000-0008-0000-0400-00005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1" name="TextBox 4180">
          <a:extLst>
            <a:ext uri="{FF2B5EF4-FFF2-40B4-BE49-F238E27FC236}">
              <a16:creationId xmlns:a16="http://schemas.microsoft.com/office/drawing/2014/main" id="{00000000-0008-0000-0400-00005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2" name="TextBox 4181">
          <a:extLst>
            <a:ext uri="{FF2B5EF4-FFF2-40B4-BE49-F238E27FC236}">
              <a16:creationId xmlns:a16="http://schemas.microsoft.com/office/drawing/2014/main" id="{00000000-0008-0000-0400-00005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3" name="TextBox 4182">
          <a:extLst>
            <a:ext uri="{FF2B5EF4-FFF2-40B4-BE49-F238E27FC236}">
              <a16:creationId xmlns:a16="http://schemas.microsoft.com/office/drawing/2014/main" id="{00000000-0008-0000-0400-00005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4" name="TextBox 4183">
          <a:extLst>
            <a:ext uri="{FF2B5EF4-FFF2-40B4-BE49-F238E27FC236}">
              <a16:creationId xmlns:a16="http://schemas.microsoft.com/office/drawing/2014/main" id="{00000000-0008-0000-0400-00005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5" name="TextBox 4184">
          <a:extLst>
            <a:ext uri="{FF2B5EF4-FFF2-40B4-BE49-F238E27FC236}">
              <a16:creationId xmlns:a16="http://schemas.microsoft.com/office/drawing/2014/main" id="{00000000-0008-0000-0400-00005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6" name="TextBox 4185">
          <a:extLst>
            <a:ext uri="{FF2B5EF4-FFF2-40B4-BE49-F238E27FC236}">
              <a16:creationId xmlns:a16="http://schemas.microsoft.com/office/drawing/2014/main" id="{00000000-0008-0000-0400-00005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7" name="TextBox 4186">
          <a:extLst>
            <a:ext uri="{FF2B5EF4-FFF2-40B4-BE49-F238E27FC236}">
              <a16:creationId xmlns:a16="http://schemas.microsoft.com/office/drawing/2014/main" id="{00000000-0008-0000-0400-00005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8" name="TextBox 4187">
          <a:extLst>
            <a:ext uri="{FF2B5EF4-FFF2-40B4-BE49-F238E27FC236}">
              <a16:creationId xmlns:a16="http://schemas.microsoft.com/office/drawing/2014/main" id="{00000000-0008-0000-0400-00005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89" name="TextBox 4188">
          <a:extLst>
            <a:ext uri="{FF2B5EF4-FFF2-40B4-BE49-F238E27FC236}">
              <a16:creationId xmlns:a16="http://schemas.microsoft.com/office/drawing/2014/main" id="{00000000-0008-0000-0400-00005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0" name="TextBox 4189">
          <a:extLst>
            <a:ext uri="{FF2B5EF4-FFF2-40B4-BE49-F238E27FC236}">
              <a16:creationId xmlns:a16="http://schemas.microsoft.com/office/drawing/2014/main" id="{00000000-0008-0000-0400-00005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1" name="TextBox 4190">
          <a:extLst>
            <a:ext uri="{FF2B5EF4-FFF2-40B4-BE49-F238E27FC236}">
              <a16:creationId xmlns:a16="http://schemas.microsoft.com/office/drawing/2014/main" id="{00000000-0008-0000-0400-00005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2" name="TextBox 4191">
          <a:extLst>
            <a:ext uri="{FF2B5EF4-FFF2-40B4-BE49-F238E27FC236}">
              <a16:creationId xmlns:a16="http://schemas.microsoft.com/office/drawing/2014/main" id="{00000000-0008-0000-0400-00006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3" name="TextBox 4192">
          <a:extLst>
            <a:ext uri="{FF2B5EF4-FFF2-40B4-BE49-F238E27FC236}">
              <a16:creationId xmlns:a16="http://schemas.microsoft.com/office/drawing/2014/main" id="{00000000-0008-0000-0400-00006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4" name="TextBox 4193">
          <a:extLst>
            <a:ext uri="{FF2B5EF4-FFF2-40B4-BE49-F238E27FC236}">
              <a16:creationId xmlns:a16="http://schemas.microsoft.com/office/drawing/2014/main" id="{00000000-0008-0000-0400-00006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5" name="TextBox 4194">
          <a:extLst>
            <a:ext uri="{FF2B5EF4-FFF2-40B4-BE49-F238E27FC236}">
              <a16:creationId xmlns:a16="http://schemas.microsoft.com/office/drawing/2014/main" id="{00000000-0008-0000-0400-00006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6" name="TextBox 4195">
          <a:extLst>
            <a:ext uri="{FF2B5EF4-FFF2-40B4-BE49-F238E27FC236}">
              <a16:creationId xmlns:a16="http://schemas.microsoft.com/office/drawing/2014/main" id="{00000000-0008-0000-0400-00006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7" name="TextBox 4196">
          <a:extLst>
            <a:ext uri="{FF2B5EF4-FFF2-40B4-BE49-F238E27FC236}">
              <a16:creationId xmlns:a16="http://schemas.microsoft.com/office/drawing/2014/main" id="{00000000-0008-0000-0400-00006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8" name="TextBox 4197">
          <a:extLst>
            <a:ext uri="{FF2B5EF4-FFF2-40B4-BE49-F238E27FC236}">
              <a16:creationId xmlns:a16="http://schemas.microsoft.com/office/drawing/2014/main" id="{00000000-0008-0000-0400-00006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199" name="TextBox 4198">
          <a:extLst>
            <a:ext uri="{FF2B5EF4-FFF2-40B4-BE49-F238E27FC236}">
              <a16:creationId xmlns:a16="http://schemas.microsoft.com/office/drawing/2014/main" id="{00000000-0008-0000-0400-00006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0" name="TextBox 4199">
          <a:extLst>
            <a:ext uri="{FF2B5EF4-FFF2-40B4-BE49-F238E27FC236}">
              <a16:creationId xmlns:a16="http://schemas.microsoft.com/office/drawing/2014/main" id="{00000000-0008-0000-0400-00006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1" name="TextBox 4200">
          <a:extLst>
            <a:ext uri="{FF2B5EF4-FFF2-40B4-BE49-F238E27FC236}">
              <a16:creationId xmlns:a16="http://schemas.microsoft.com/office/drawing/2014/main" id="{00000000-0008-0000-0400-00006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2" name="TextBox 4201">
          <a:extLst>
            <a:ext uri="{FF2B5EF4-FFF2-40B4-BE49-F238E27FC236}">
              <a16:creationId xmlns:a16="http://schemas.microsoft.com/office/drawing/2014/main" id="{00000000-0008-0000-0400-00006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3" name="TextBox 4202">
          <a:extLst>
            <a:ext uri="{FF2B5EF4-FFF2-40B4-BE49-F238E27FC236}">
              <a16:creationId xmlns:a16="http://schemas.microsoft.com/office/drawing/2014/main" id="{00000000-0008-0000-0400-00006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4" name="TextBox 4203">
          <a:extLst>
            <a:ext uri="{FF2B5EF4-FFF2-40B4-BE49-F238E27FC236}">
              <a16:creationId xmlns:a16="http://schemas.microsoft.com/office/drawing/2014/main" id="{00000000-0008-0000-0400-00006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5" name="TextBox 4204">
          <a:extLst>
            <a:ext uri="{FF2B5EF4-FFF2-40B4-BE49-F238E27FC236}">
              <a16:creationId xmlns:a16="http://schemas.microsoft.com/office/drawing/2014/main" id="{00000000-0008-0000-0400-00006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6" name="TextBox 4205">
          <a:extLst>
            <a:ext uri="{FF2B5EF4-FFF2-40B4-BE49-F238E27FC236}">
              <a16:creationId xmlns:a16="http://schemas.microsoft.com/office/drawing/2014/main" id="{00000000-0008-0000-0400-00006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7" name="TextBox 4206">
          <a:extLst>
            <a:ext uri="{FF2B5EF4-FFF2-40B4-BE49-F238E27FC236}">
              <a16:creationId xmlns:a16="http://schemas.microsoft.com/office/drawing/2014/main" id="{00000000-0008-0000-0400-00006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8" name="TextBox 4207">
          <a:extLst>
            <a:ext uri="{FF2B5EF4-FFF2-40B4-BE49-F238E27FC236}">
              <a16:creationId xmlns:a16="http://schemas.microsoft.com/office/drawing/2014/main" id="{00000000-0008-0000-0400-00007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09" name="TextBox 4208">
          <a:extLst>
            <a:ext uri="{FF2B5EF4-FFF2-40B4-BE49-F238E27FC236}">
              <a16:creationId xmlns:a16="http://schemas.microsoft.com/office/drawing/2014/main" id="{00000000-0008-0000-0400-00007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0" name="TextBox 4209">
          <a:extLst>
            <a:ext uri="{FF2B5EF4-FFF2-40B4-BE49-F238E27FC236}">
              <a16:creationId xmlns:a16="http://schemas.microsoft.com/office/drawing/2014/main" id="{00000000-0008-0000-0400-00007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1" name="TextBox 4210">
          <a:extLst>
            <a:ext uri="{FF2B5EF4-FFF2-40B4-BE49-F238E27FC236}">
              <a16:creationId xmlns:a16="http://schemas.microsoft.com/office/drawing/2014/main" id="{00000000-0008-0000-0400-00007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2" name="TextBox 4211">
          <a:extLst>
            <a:ext uri="{FF2B5EF4-FFF2-40B4-BE49-F238E27FC236}">
              <a16:creationId xmlns:a16="http://schemas.microsoft.com/office/drawing/2014/main" id="{00000000-0008-0000-0400-00007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3" name="TextBox 4212">
          <a:extLst>
            <a:ext uri="{FF2B5EF4-FFF2-40B4-BE49-F238E27FC236}">
              <a16:creationId xmlns:a16="http://schemas.microsoft.com/office/drawing/2014/main" id="{00000000-0008-0000-0400-00007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4" name="TextBox 4213">
          <a:extLst>
            <a:ext uri="{FF2B5EF4-FFF2-40B4-BE49-F238E27FC236}">
              <a16:creationId xmlns:a16="http://schemas.microsoft.com/office/drawing/2014/main" id="{00000000-0008-0000-0400-00007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5" name="TextBox 4214">
          <a:extLst>
            <a:ext uri="{FF2B5EF4-FFF2-40B4-BE49-F238E27FC236}">
              <a16:creationId xmlns:a16="http://schemas.microsoft.com/office/drawing/2014/main" id="{00000000-0008-0000-0400-00007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6" name="TextBox 4215">
          <a:extLst>
            <a:ext uri="{FF2B5EF4-FFF2-40B4-BE49-F238E27FC236}">
              <a16:creationId xmlns:a16="http://schemas.microsoft.com/office/drawing/2014/main" id="{00000000-0008-0000-0400-00007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7" name="TextBox 4216">
          <a:extLst>
            <a:ext uri="{FF2B5EF4-FFF2-40B4-BE49-F238E27FC236}">
              <a16:creationId xmlns:a16="http://schemas.microsoft.com/office/drawing/2014/main" id="{00000000-0008-0000-0400-00007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8" name="TextBox 4217">
          <a:extLst>
            <a:ext uri="{FF2B5EF4-FFF2-40B4-BE49-F238E27FC236}">
              <a16:creationId xmlns:a16="http://schemas.microsoft.com/office/drawing/2014/main" id="{00000000-0008-0000-0400-00007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19" name="TextBox 4218">
          <a:extLst>
            <a:ext uri="{FF2B5EF4-FFF2-40B4-BE49-F238E27FC236}">
              <a16:creationId xmlns:a16="http://schemas.microsoft.com/office/drawing/2014/main" id="{00000000-0008-0000-0400-00007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0" name="TextBox 4219">
          <a:extLst>
            <a:ext uri="{FF2B5EF4-FFF2-40B4-BE49-F238E27FC236}">
              <a16:creationId xmlns:a16="http://schemas.microsoft.com/office/drawing/2014/main" id="{00000000-0008-0000-0400-00007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1" name="TextBox 4220">
          <a:extLst>
            <a:ext uri="{FF2B5EF4-FFF2-40B4-BE49-F238E27FC236}">
              <a16:creationId xmlns:a16="http://schemas.microsoft.com/office/drawing/2014/main" id="{00000000-0008-0000-0400-00007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2" name="TextBox 4221">
          <a:extLst>
            <a:ext uri="{FF2B5EF4-FFF2-40B4-BE49-F238E27FC236}">
              <a16:creationId xmlns:a16="http://schemas.microsoft.com/office/drawing/2014/main" id="{00000000-0008-0000-0400-00007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3" name="TextBox 4222">
          <a:extLst>
            <a:ext uri="{FF2B5EF4-FFF2-40B4-BE49-F238E27FC236}">
              <a16:creationId xmlns:a16="http://schemas.microsoft.com/office/drawing/2014/main" id="{00000000-0008-0000-0400-00007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4" name="TextBox 4223">
          <a:extLst>
            <a:ext uri="{FF2B5EF4-FFF2-40B4-BE49-F238E27FC236}">
              <a16:creationId xmlns:a16="http://schemas.microsoft.com/office/drawing/2014/main" id="{00000000-0008-0000-0400-00008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5" name="TextBox 4224">
          <a:extLst>
            <a:ext uri="{FF2B5EF4-FFF2-40B4-BE49-F238E27FC236}">
              <a16:creationId xmlns:a16="http://schemas.microsoft.com/office/drawing/2014/main" id="{00000000-0008-0000-0400-00008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6" name="TextBox 4225">
          <a:extLst>
            <a:ext uri="{FF2B5EF4-FFF2-40B4-BE49-F238E27FC236}">
              <a16:creationId xmlns:a16="http://schemas.microsoft.com/office/drawing/2014/main" id="{00000000-0008-0000-0400-00008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7" name="TextBox 4226">
          <a:extLst>
            <a:ext uri="{FF2B5EF4-FFF2-40B4-BE49-F238E27FC236}">
              <a16:creationId xmlns:a16="http://schemas.microsoft.com/office/drawing/2014/main" id="{00000000-0008-0000-0400-00008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8" name="TextBox 4227">
          <a:extLst>
            <a:ext uri="{FF2B5EF4-FFF2-40B4-BE49-F238E27FC236}">
              <a16:creationId xmlns:a16="http://schemas.microsoft.com/office/drawing/2014/main" id="{00000000-0008-0000-0400-00008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29" name="TextBox 4228">
          <a:extLst>
            <a:ext uri="{FF2B5EF4-FFF2-40B4-BE49-F238E27FC236}">
              <a16:creationId xmlns:a16="http://schemas.microsoft.com/office/drawing/2014/main" id="{00000000-0008-0000-0400-00008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0" name="TextBox 4229">
          <a:extLst>
            <a:ext uri="{FF2B5EF4-FFF2-40B4-BE49-F238E27FC236}">
              <a16:creationId xmlns:a16="http://schemas.microsoft.com/office/drawing/2014/main" id="{00000000-0008-0000-0400-00008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1" name="TextBox 4230">
          <a:extLst>
            <a:ext uri="{FF2B5EF4-FFF2-40B4-BE49-F238E27FC236}">
              <a16:creationId xmlns:a16="http://schemas.microsoft.com/office/drawing/2014/main" id="{00000000-0008-0000-0400-00008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2" name="TextBox 4231">
          <a:extLst>
            <a:ext uri="{FF2B5EF4-FFF2-40B4-BE49-F238E27FC236}">
              <a16:creationId xmlns:a16="http://schemas.microsoft.com/office/drawing/2014/main" id="{00000000-0008-0000-0400-00008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3" name="TextBox 4232">
          <a:extLst>
            <a:ext uri="{FF2B5EF4-FFF2-40B4-BE49-F238E27FC236}">
              <a16:creationId xmlns:a16="http://schemas.microsoft.com/office/drawing/2014/main" id="{00000000-0008-0000-0400-00008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4" name="TextBox 4233">
          <a:extLst>
            <a:ext uri="{FF2B5EF4-FFF2-40B4-BE49-F238E27FC236}">
              <a16:creationId xmlns:a16="http://schemas.microsoft.com/office/drawing/2014/main" id="{00000000-0008-0000-0400-00008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5" name="TextBox 4234">
          <a:extLst>
            <a:ext uri="{FF2B5EF4-FFF2-40B4-BE49-F238E27FC236}">
              <a16:creationId xmlns:a16="http://schemas.microsoft.com/office/drawing/2014/main" id="{00000000-0008-0000-0400-00008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6" name="TextBox 4235">
          <a:extLst>
            <a:ext uri="{FF2B5EF4-FFF2-40B4-BE49-F238E27FC236}">
              <a16:creationId xmlns:a16="http://schemas.microsoft.com/office/drawing/2014/main" id="{00000000-0008-0000-0400-00008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7" name="TextBox 4236">
          <a:extLst>
            <a:ext uri="{FF2B5EF4-FFF2-40B4-BE49-F238E27FC236}">
              <a16:creationId xmlns:a16="http://schemas.microsoft.com/office/drawing/2014/main" id="{00000000-0008-0000-0400-00008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8" name="TextBox 4237">
          <a:extLst>
            <a:ext uri="{FF2B5EF4-FFF2-40B4-BE49-F238E27FC236}">
              <a16:creationId xmlns:a16="http://schemas.microsoft.com/office/drawing/2014/main" id="{00000000-0008-0000-0400-00008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39" name="TextBox 4238">
          <a:extLst>
            <a:ext uri="{FF2B5EF4-FFF2-40B4-BE49-F238E27FC236}">
              <a16:creationId xmlns:a16="http://schemas.microsoft.com/office/drawing/2014/main" id="{00000000-0008-0000-0400-00008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0" name="TextBox 4239">
          <a:extLst>
            <a:ext uri="{FF2B5EF4-FFF2-40B4-BE49-F238E27FC236}">
              <a16:creationId xmlns:a16="http://schemas.microsoft.com/office/drawing/2014/main" id="{00000000-0008-0000-0400-00009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1" name="TextBox 4240">
          <a:extLst>
            <a:ext uri="{FF2B5EF4-FFF2-40B4-BE49-F238E27FC236}">
              <a16:creationId xmlns:a16="http://schemas.microsoft.com/office/drawing/2014/main" id="{00000000-0008-0000-0400-00009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2" name="TextBox 4241">
          <a:extLst>
            <a:ext uri="{FF2B5EF4-FFF2-40B4-BE49-F238E27FC236}">
              <a16:creationId xmlns:a16="http://schemas.microsoft.com/office/drawing/2014/main" id="{00000000-0008-0000-0400-00009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3" name="TextBox 4242">
          <a:extLst>
            <a:ext uri="{FF2B5EF4-FFF2-40B4-BE49-F238E27FC236}">
              <a16:creationId xmlns:a16="http://schemas.microsoft.com/office/drawing/2014/main" id="{00000000-0008-0000-0400-00009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4" name="TextBox 4243">
          <a:extLst>
            <a:ext uri="{FF2B5EF4-FFF2-40B4-BE49-F238E27FC236}">
              <a16:creationId xmlns:a16="http://schemas.microsoft.com/office/drawing/2014/main" id="{00000000-0008-0000-0400-00009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5" name="TextBox 4244">
          <a:extLst>
            <a:ext uri="{FF2B5EF4-FFF2-40B4-BE49-F238E27FC236}">
              <a16:creationId xmlns:a16="http://schemas.microsoft.com/office/drawing/2014/main" id="{00000000-0008-0000-0400-00009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6" name="TextBox 4245">
          <a:extLst>
            <a:ext uri="{FF2B5EF4-FFF2-40B4-BE49-F238E27FC236}">
              <a16:creationId xmlns:a16="http://schemas.microsoft.com/office/drawing/2014/main" id="{00000000-0008-0000-0400-00009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7" name="TextBox 4246">
          <a:extLst>
            <a:ext uri="{FF2B5EF4-FFF2-40B4-BE49-F238E27FC236}">
              <a16:creationId xmlns:a16="http://schemas.microsoft.com/office/drawing/2014/main" id="{00000000-0008-0000-0400-00009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8" name="TextBox 4247">
          <a:extLst>
            <a:ext uri="{FF2B5EF4-FFF2-40B4-BE49-F238E27FC236}">
              <a16:creationId xmlns:a16="http://schemas.microsoft.com/office/drawing/2014/main" id="{00000000-0008-0000-0400-00009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49" name="TextBox 4248">
          <a:extLst>
            <a:ext uri="{FF2B5EF4-FFF2-40B4-BE49-F238E27FC236}">
              <a16:creationId xmlns:a16="http://schemas.microsoft.com/office/drawing/2014/main" id="{00000000-0008-0000-0400-00009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0" name="TextBox 4249">
          <a:extLst>
            <a:ext uri="{FF2B5EF4-FFF2-40B4-BE49-F238E27FC236}">
              <a16:creationId xmlns:a16="http://schemas.microsoft.com/office/drawing/2014/main" id="{00000000-0008-0000-0400-00009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1" name="TextBox 4250">
          <a:extLst>
            <a:ext uri="{FF2B5EF4-FFF2-40B4-BE49-F238E27FC236}">
              <a16:creationId xmlns:a16="http://schemas.microsoft.com/office/drawing/2014/main" id="{00000000-0008-0000-0400-00009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2" name="TextBox 4251">
          <a:extLst>
            <a:ext uri="{FF2B5EF4-FFF2-40B4-BE49-F238E27FC236}">
              <a16:creationId xmlns:a16="http://schemas.microsoft.com/office/drawing/2014/main" id="{00000000-0008-0000-0400-00009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3" name="TextBox 4252">
          <a:extLst>
            <a:ext uri="{FF2B5EF4-FFF2-40B4-BE49-F238E27FC236}">
              <a16:creationId xmlns:a16="http://schemas.microsoft.com/office/drawing/2014/main" id="{00000000-0008-0000-0400-00009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4" name="TextBox 4253">
          <a:extLst>
            <a:ext uri="{FF2B5EF4-FFF2-40B4-BE49-F238E27FC236}">
              <a16:creationId xmlns:a16="http://schemas.microsoft.com/office/drawing/2014/main" id="{00000000-0008-0000-0400-00009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5" name="TextBox 4254">
          <a:extLst>
            <a:ext uri="{FF2B5EF4-FFF2-40B4-BE49-F238E27FC236}">
              <a16:creationId xmlns:a16="http://schemas.microsoft.com/office/drawing/2014/main" id="{00000000-0008-0000-0400-00009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6" name="TextBox 4255">
          <a:extLst>
            <a:ext uri="{FF2B5EF4-FFF2-40B4-BE49-F238E27FC236}">
              <a16:creationId xmlns:a16="http://schemas.microsoft.com/office/drawing/2014/main" id="{00000000-0008-0000-0400-0000A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7" name="TextBox 4256">
          <a:extLst>
            <a:ext uri="{FF2B5EF4-FFF2-40B4-BE49-F238E27FC236}">
              <a16:creationId xmlns:a16="http://schemas.microsoft.com/office/drawing/2014/main" id="{00000000-0008-0000-0400-0000A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8" name="TextBox 4257">
          <a:extLst>
            <a:ext uri="{FF2B5EF4-FFF2-40B4-BE49-F238E27FC236}">
              <a16:creationId xmlns:a16="http://schemas.microsoft.com/office/drawing/2014/main" id="{00000000-0008-0000-0400-0000A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59" name="TextBox 4258">
          <a:extLst>
            <a:ext uri="{FF2B5EF4-FFF2-40B4-BE49-F238E27FC236}">
              <a16:creationId xmlns:a16="http://schemas.microsoft.com/office/drawing/2014/main" id="{00000000-0008-0000-0400-0000A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0" name="TextBox 4259">
          <a:extLst>
            <a:ext uri="{FF2B5EF4-FFF2-40B4-BE49-F238E27FC236}">
              <a16:creationId xmlns:a16="http://schemas.microsoft.com/office/drawing/2014/main" id="{00000000-0008-0000-0400-0000A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1" name="TextBox 4260">
          <a:extLst>
            <a:ext uri="{FF2B5EF4-FFF2-40B4-BE49-F238E27FC236}">
              <a16:creationId xmlns:a16="http://schemas.microsoft.com/office/drawing/2014/main" id="{00000000-0008-0000-0400-0000A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2" name="TextBox 4261">
          <a:extLst>
            <a:ext uri="{FF2B5EF4-FFF2-40B4-BE49-F238E27FC236}">
              <a16:creationId xmlns:a16="http://schemas.microsoft.com/office/drawing/2014/main" id="{00000000-0008-0000-0400-0000A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3" name="TextBox 4262">
          <a:extLst>
            <a:ext uri="{FF2B5EF4-FFF2-40B4-BE49-F238E27FC236}">
              <a16:creationId xmlns:a16="http://schemas.microsoft.com/office/drawing/2014/main" id="{00000000-0008-0000-0400-0000A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4" name="TextBox 4263">
          <a:extLst>
            <a:ext uri="{FF2B5EF4-FFF2-40B4-BE49-F238E27FC236}">
              <a16:creationId xmlns:a16="http://schemas.microsoft.com/office/drawing/2014/main" id="{00000000-0008-0000-0400-0000A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5" name="TextBox 4264">
          <a:extLst>
            <a:ext uri="{FF2B5EF4-FFF2-40B4-BE49-F238E27FC236}">
              <a16:creationId xmlns:a16="http://schemas.microsoft.com/office/drawing/2014/main" id="{00000000-0008-0000-0400-0000A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6" name="TextBox 4265">
          <a:extLst>
            <a:ext uri="{FF2B5EF4-FFF2-40B4-BE49-F238E27FC236}">
              <a16:creationId xmlns:a16="http://schemas.microsoft.com/office/drawing/2014/main" id="{00000000-0008-0000-0400-0000A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7" name="TextBox 4266">
          <a:extLst>
            <a:ext uri="{FF2B5EF4-FFF2-40B4-BE49-F238E27FC236}">
              <a16:creationId xmlns:a16="http://schemas.microsoft.com/office/drawing/2014/main" id="{00000000-0008-0000-0400-0000A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8" name="TextBox 4267">
          <a:extLst>
            <a:ext uri="{FF2B5EF4-FFF2-40B4-BE49-F238E27FC236}">
              <a16:creationId xmlns:a16="http://schemas.microsoft.com/office/drawing/2014/main" id="{00000000-0008-0000-0400-0000A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69" name="TextBox 4268">
          <a:extLst>
            <a:ext uri="{FF2B5EF4-FFF2-40B4-BE49-F238E27FC236}">
              <a16:creationId xmlns:a16="http://schemas.microsoft.com/office/drawing/2014/main" id="{00000000-0008-0000-0400-0000A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0" name="TextBox 4269">
          <a:extLst>
            <a:ext uri="{FF2B5EF4-FFF2-40B4-BE49-F238E27FC236}">
              <a16:creationId xmlns:a16="http://schemas.microsoft.com/office/drawing/2014/main" id="{00000000-0008-0000-0400-0000A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1" name="TextBox 4270">
          <a:extLst>
            <a:ext uri="{FF2B5EF4-FFF2-40B4-BE49-F238E27FC236}">
              <a16:creationId xmlns:a16="http://schemas.microsoft.com/office/drawing/2014/main" id="{00000000-0008-0000-0400-0000A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2" name="TextBox 4271">
          <a:extLst>
            <a:ext uri="{FF2B5EF4-FFF2-40B4-BE49-F238E27FC236}">
              <a16:creationId xmlns:a16="http://schemas.microsoft.com/office/drawing/2014/main" id="{00000000-0008-0000-0400-0000B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3" name="TextBox 4272">
          <a:extLst>
            <a:ext uri="{FF2B5EF4-FFF2-40B4-BE49-F238E27FC236}">
              <a16:creationId xmlns:a16="http://schemas.microsoft.com/office/drawing/2014/main" id="{00000000-0008-0000-0400-0000B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4" name="TextBox 4273">
          <a:extLst>
            <a:ext uri="{FF2B5EF4-FFF2-40B4-BE49-F238E27FC236}">
              <a16:creationId xmlns:a16="http://schemas.microsoft.com/office/drawing/2014/main" id="{00000000-0008-0000-0400-0000B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5" name="TextBox 4274">
          <a:extLst>
            <a:ext uri="{FF2B5EF4-FFF2-40B4-BE49-F238E27FC236}">
              <a16:creationId xmlns:a16="http://schemas.microsoft.com/office/drawing/2014/main" id="{00000000-0008-0000-0400-0000B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6" name="TextBox 4275">
          <a:extLst>
            <a:ext uri="{FF2B5EF4-FFF2-40B4-BE49-F238E27FC236}">
              <a16:creationId xmlns:a16="http://schemas.microsoft.com/office/drawing/2014/main" id="{00000000-0008-0000-0400-0000B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7" name="TextBox 4276">
          <a:extLst>
            <a:ext uri="{FF2B5EF4-FFF2-40B4-BE49-F238E27FC236}">
              <a16:creationId xmlns:a16="http://schemas.microsoft.com/office/drawing/2014/main" id="{00000000-0008-0000-0400-0000B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8" name="TextBox 4277">
          <a:extLst>
            <a:ext uri="{FF2B5EF4-FFF2-40B4-BE49-F238E27FC236}">
              <a16:creationId xmlns:a16="http://schemas.microsoft.com/office/drawing/2014/main" id="{00000000-0008-0000-0400-0000B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79" name="TextBox 4278">
          <a:extLst>
            <a:ext uri="{FF2B5EF4-FFF2-40B4-BE49-F238E27FC236}">
              <a16:creationId xmlns:a16="http://schemas.microsoft.com/office/drawing/2014/main" id="{00000000-0008-0000-0400-0000B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0" name="TextBox 4279">
          <a:extLst>
            <a:ext uri="{FF2B5EF4-FFF2-40B4-BE49-F238E27FC236}">
              <a16:creationId xmlns:a16="http://schemas.microsoft.com/office/drawing/2014/main" id="{00000000-0008-0000-0400-0000B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1" name="TextBox 4280">
          <a:extLst>
            <a:ext uri="{FF2B5EF4-FFF2-40B4-BE49-F238E27FC236}">
              <a16:creationId xmlns:a16="http://schemas.microsoft.com/office/drawing/2014/main" id="{00000000-0008-0000-0400-0000B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2" name="TextBox 4281">
          <a:extLst>
            <a:ext uri="{FF2B5EF4-FFF2-40B4-BE49-F238E27FC236}">
              <a16:creationId xmlns:a16="http://schemas.microsoft.com/office/drawing/2014/main" id="{00000000-0008-0000-0400-0000B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3" name="TextBox 4282">
          <a:extLst>
            <a:ext uri="{FF2B5EF4-FFF2-40B4-BE49-F238E27FC236}">
              <a16:creationId xmlns:a16="http://schemas.microsoft.com/office/drawing/2014/main" id="{00000000-0008-0000-0400-0000B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4" name="TextBox 4283">
          <a:extLst>
            <a:ext uri="{FF2B5EF4-FFF2-40B4-BE49-F238E27FC236}">
              <a16:creationId xmlns:a16="http://schemas.microsoft.com/office/drawing/2014/main" id="{00000000-0008-0000-0400-0000B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5" name="TextBox 4284">
          <a:extLst>
            <a:ext uri="{FF2B5EF4-FFF2-40B4-BE49-F238E27FC236}">
              <a16:creationId xmlns:a16="http://schemas.microsoft.com/office/drawing/2014/main" id="{00000000-0008-0000-0400-0000B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6" name="TextBox 4285">
          <a:extLst>
            <a:ext uri="{FF2B5EF4-FFF2-40B4-BE49-F238E27FC236}">
              <a16:creationId xmlns:a16="http://schemas.microsoft.com/office/drawing/2014/main" id="{00000000-0008-0000-0400-0000B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7" name="TextBox 4286">
          <a:extLst>
            <a:ext uri="{FF2B5EF4-FFF2-40B4-BE49-F238E27FC236}">
              <a16:creationId xmlns:a16="http://schemas.microsoft.com/office/drawing/2014/main" id="{00000000-0008-0000-0400-0000B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8" name="TextBox 4287">
          <a:extLst>
            <a:ext uri="{FF2B5EF4-FFF2-40B4-BE49-F238E27FC236}">
              <a16:creationId xmlns:a16="http://schemas.microsoft.com/office/drawing/2014/main" id="{00000000-0008-0000-0400-0000C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89" name="TextBox 4288">
          <a:extLst>
            <a:ext uri="{FF2B5EF4-FFF2-40B4-BE49-F238E27FC236}">
              <a16:creationId xmlns:a16="http://schemas.microsoft.com/office/drawing/2014/main" id="{00000000-0008-0000-0400-0000C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0" name="TextBox 4289">
          <a:extLst>
            <a:ext uri="{FF2B5EF4-FFF2-40B4-BE49-F238E27FC236}">
              <a16:creationId xmlns:a16="http://schemas.microsoft.com/office/drawing/2014/main" id="{00000000-0008-0000-0400-0000C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1" name="TextBox 4290">
          <a:extLst>
            <a:ext uri="{FF2B5EF4-FFF2-40B4-BE49-F238E27FC236}">
              <a16:creationId xmlns:a16="http://schemas.microsoft.com/office/drawing/2014/main" id="{00000000-0008-0000-0400-0000C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2" name="TextBox 4291">
          <a:extLst>
            <a:ext uri="{FF2B5EF4-FFF2-40B4-BE49-F238E27FC236}">
              <a16:creationId xmlns:a16="http://schemas.microsoft.com/office/drawing/2014/main" id="{00000000-0008-0000-0400-0000C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3" name="TextBox 4292">
          <a:extLst>
            <a:ext uri="{FF2B5EF4-FFF2-40B4-BE49-F238E27FC236}">
              <a16:creationId xmlns:a16="http://schemas.microsoft.com/office/drawing/2014/main" id="{00000000-0008-0000-0400-0000C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4" name="TextBox 4293">
          <a:extLst>
            <a:ext uri="{FF2B5EF4-FFF2-40B4-BE49-F238E27FC236}">
              <a16:creationId xmlns:a16="http://schemas.microsoft.com/office/drawing/2014/main" id="{00000000-0008-0000-0400-0000C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5" name="TextBox 4294">
          <a:extLst>
            <a:ext uri="{FF2B5EF4-FFF2-40B4-BE49-F238E27FC236}">
              <a16:creationId xmlns:a16="http://schemas.microsoft.com/office/drawing/2014/main" id="{00000000-0008-0000-0400-0000C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6" name="TextBox 4295">
          <a:extLst>
            <a:ext uri="{FF2B5EF4-FFF2-40B4-BE49-F238E27FC236}">
              <a16:creationId xmlns:a16="http://schemas.microsoft.com/office/drawing/2014/main" id="{00000000-0008-0000-0400-0000C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7" name="TextBox 4296">
          <a:extLst>
            <a:ext uri="{FF2B5EF4-FFF2-40B4-BE49-F238E27FC236}">
              <a16:creationId xmlns:a16="http://schemas.microsoft.com/office/drawing/2014/main" id="{00000000-0008-0000-0400-0000C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8" name="TextBox 4297">
          <a:extLst>
            <a:ext uri="{FF2B5EF4-FFF2-40B4-BE49-F238E27FC236}">
              <a16:creationId xmlns:a16="http://schemas.microsoft.com/office/drawing/2014/main" id="{00000000-0008-0000-0400-0000C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299" name="TextBox 4298">
          <a:extLst>
            <a:ext uri="{FF2B5EF4-FFF2-40B4-BE49-F238E27FC236}">
              <a16:creationId xmlns:a16="http://schemas.microsoft.com/office/drawing/2014/main" id="{00000000-0008-0000-0400-0000C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0" name="TextBox 4299">
          <a:extLst>
            <a:ext uri="{FF2B5EF4-FFF2-40B4-BE49-F238E27FC236}">
              <a16:creationId xmlns:a16="http://schemas.microsoft.com/office/drawing/2014/main" id="{00000000-0008-0000-0400-0000C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1" name="TextBox 4300">
          <a:extLst>
            <a:ext uri="{FF2B5EF4-FFF2-40B4-BE49-F238E27FC236}">
              <a16:creationId xmlns:a16="http://schemas.microsoft.com/office/drawing/2014/main" id="{00000000-0008-0000-0400-0000C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2" name="TextBox 4301">
          <a:extLst>
            <a:ext uri="{FF2B5EF4-FFF2-40B4-BE49-F238E27FC236}">
              <a16:creationId xmlns:a16="http://schemas.microsoft.com/office/drawing/2014/main" id="{00000000-0008-0000-0400-0000C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3" name="TextBox 4302">
          <a:extLst>
            <a:ext uri="{FF2B5EF4-FFF2-40B4-BE49-F238E27FC236}">
              <a16:creationId xmlns:a16="http://schemas.microsoft.com/office/drawing/2014/main" id="{00000000-0008-0000-0400-0000C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4" name="TextBox 4303">
          <a:extLst>
            <a:ext uri="{FF2B5EF4-FFF2-40B4-BE49-F238E27FC236}">
              <a16:creationId xmlns:a16="http://schemas.microsoft.com/office/drawing/2014/main" id="{00000000-0008-0000-0400-0000D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5" name="TextBox 4304">
          <a:extLst>
            <a:ext uri="{FF2B5EF4-FFF2-40B4-BE49-F238E27FC236}">
              <a16:creationId xmlns:a16="http://schemas.microsoft.com/office/drawing/2014/main" id="{00000000-0008-0000-0400-0000D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6" name="TextBox 4305">
          <a:extLst>
            <a:ext uri="{FF2B5EF4-FFF2-40B4-BE49-F238E27FC236}">
              <a16:creationId xmlns:a16="http://schemas.microsoft.com/office/drawing/2014/main" id="{00000000-0008-0000-0400-0000D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7" name="TextBox 4306">
          <a:extLst>
            <a:ext uri="{FF2B5EF4-FFF2-40B4-BE49-F238E27FC236}">
              <a16:creationId xmlns:a16="http://schemas.microsoft.com/office/drawing/2014/main" id="{00000000-0008-0000-0400-0000D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8" name="TextBox 4307">
          <a:extLst>
            <a:ext uri="{FF2B5EF4-FFF2-40B4-BE49-F238E27FC236}">
              <a16:creationId xmlns:a16="http://schemas.microsoft.com/office/drawing/2014/main" id="{00000000-0008-0000-0400-0000D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09" name="TextBox 4308">
          <a:extLst>
            <a:ext uri="{FF2B5EF4-FFF2-40B4-BE49-F238E27FC236}">
              <a16:creationId xmlns:a16="http://schemas.microsoft.com/office/drawing/2014/main" id="{00000000-0008-0000-0400-0000D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0" name="TextBox 4309">
          <a:extLst>
            <a:ext uri="{FF2B5EF4-FFF2-40B4-BE49-F238E27FC236}">
              <a16:creationId xmlns:a16="http://schemas.microsoft.com/office/drawing/2014/main" id="{00000000-0008-0000-0400-0000D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1" name="TextBox 4310">
          <a:extLst>
            <a:ext uri="{FF2B5EF4-FFF2-40B4-BE49-F238E27FC236}">
              <a16:creationId xmlns:a16="http://schemas.microsoft.com/office/drawing/2014/main" id="{00000000-0008-0000-0400-0000D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2" name="TextBox 4311">
          <a:extLst>
            <a:ext uri="{FF2B5EF4-FFF2-40B4-BE49-F238E27FC236}">
              <a16:creationId xmlns:a16="http://schemas.microsoft.com/office/drawing/2014/main" id="{00000000-0008-0000-0400-0000D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3" name="TextBox 4312">
          <a:extLst>
            <a:ext uri="{FF2B5EF4-FFF2-40B4-BE49-F238E27FC236}">
              <a16:creationId xmlns:a16="http://schemas.microsoft.com/office/drawing/2014/main" id="{00000000-0008-0000-0400-0000D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4" name="TextBox 4313">
          <a:extLst>
            <a:ext uri="{FF2B5EF4-FFF2-40B4-BE49-F238E27FC236}">
              <a16:creationId xmlns:a16="http://schemas.microsoft.com/office/drawing/2014/main" id="{00000000-0008-0000-0400-0000D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5" name="TextBox 4314">
          <a:extLst>
            <a:ext uri="{FF2B5EF4-FFF2-40B4-BE49-F238E27FC236}">
              <a16:creationId xmlns:a16="http://schemas.microsoft.com/office/drawing/2014/main" id="{00000000-0008-0000-0400-0000D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6" name="TextBox 4315">
          <a:extLst>
            <a:ext uri="{FF2B5EF4-FFF2-40B4-BE49-F238E27FC236}">
              <a16:creationId xmlns:a16="http://schemas.microsoft.com/office/drawing/2014/main" id="{00000000-0008-0000-0400-0000D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7" name="TextBox 4316">
          <a:extLst>
            <a:ext uri="{FF2B5EF4-FFF2-40B4-BE49-F238E27FC236}">
              <a16:creationId xmlns:a16="http://schemas.microsoft.com/office/drawing/2014/main" id="{00000000-0008-0000-0400-0000D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8" name="TextBox 4317">
          <a:extLst>
            <a:ext uri="{FF2B5EF4-FFF2-40B4-BE49-F238E27FC236}">
              <a16:creationId xmlns:a16="http://schemas.microsoft.com/office/drawing/2014/main" id="{00000000-0008-0000-0400-0000D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19" name="TextBox 4318">
          <a:extLst>
            <a:ext uri="{FF2B5EF4-FFF2-40B4-BE49-F238E27FC236}">
              <a16:creationId xmlns:a16="http://schemas.microsoft.com/office/drawing/2014/main" id="{00000000-0008-0000-0400-0000D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0" name="TextBox 4319">
          <a:extLst>
            <a:ext uri="{FF2B5EF4-FFF2-40B4-BE49-F238E27FC236}">
              <a16:creationId xmlns:a16="http://schemas.microsoft.com/office/drawing/2014/main" id="{00000000-0008-0000-0400-0000E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1" name="TextBox 4320">
          <a:extLst>
            <a:ext uri="{FF2B5EF4-FFF2-40B4-BE49-F238E27FC236}">
              <a16:creationId xmlns:a16="http://schemas.microsoft.com/office/drawing/2014/main" id="{00000000-0008-0000-0400-0000E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2" name="TextBox 4321">
          <a:extLst>
            <a:ext uri="{FF2B5EF4-FFF2-40B4-BE49-F238E27FC236}">
              <a16:creationId xmlns:a16="http://schemas.microsoft.com/office/drawing/2014/main" id="{00000000-0008-0000-0400-0000E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3" name="TextBox 4322">
          <a:extLst>
            <a:ext uri="{FF2B5EF4-FFF2-40B4-BE49-F238E27FC236}">
              <a16:creationId xmlns:a16="http://schemas.microsoft.com/office/drawing/2014/main" id="{00000000-0008-0000-0400-0000E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4" name="TextBox 4323">
          <a:extLst>
            <a:ext uri="{FF2B5EF4-FFF2-40B4-BE49-F238E27FC236}">
              <a16:creationId xmlns:a16="http://schemas.microsoft.com/office/drawing/2014/main" id="{00000000-0008-0000-0400-0000E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5" name="TextBox 4324">
          <a:extLst>
            <a:ext uri="{FF2B5EF4-FFF2-40B4-BE49-F238E27FC236}">
              <a16:creationId xmlns:a16="http://schemas.microsoft.com/office/drawing/2014/main" id="{00000000-0008-0000-0400-0000E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6" name="TextBox 4325">
          <a:extLst>
            <a:ext uri="{FF2B5EF4-FFF2-40B4-BE49-F238E27FC236}">
              <a16:creationId xmlns:a16="http://schemas.microsoft.com/office/drawing/2014/main" id="{00000000-0008-0000-0400-0000E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7" name="TextBox 4326">
          <a:extLst>
            <a:ext uri="{FF2B5EF4-FFF2-40B4-BE49-F238E27FC236}">
              <a16:creationId xmlns:a16="http://schemas.microsoft.com/office/drawing/2014/main" id="{00000000-0008-0000-0400-0000E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8" name="TextBox 4327">
          <a:extLst>
            <a:ext uri="{FF2B5EF4-FFF2-40B4-BE49-F238E27FC236}">
              <a16:creationId xmlns:a16="http://schemas.microsoft.com/office/drawing/2014/main" id="{00000000-0008-0000-0400-0000E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29" name="TextBox 4328">
          <a:extLst>
            <a:ext uri="{FF2B5EF4-FFF2-40B4-BE49-F238E27FC236}">
              <a16:creationId xmlns:a16="http://schemas.microsoft.com/office/drawing/2014/main" id="{00000000-0008-0000-0400-0000E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0" name="TextBox 4329">
          <a:extLst>
            <a:ext uri="{FF2B5EF4-FFF2-40B4-BE49-F238E27FC236}">
              <a16:creationId xmlns:a16="http://schemas.microsoft.com/office/drawing/2014/main" id="{00000000-0008-0000-0400-0000E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1" name="TextBox 4330">
          <a:extLst>
            <a:ext uri="{FF2B5EF4-FFF2-40B4-BE49-F238E27FC236}">
              <a16:creationId xmlns:a16="http://schemas.microsoft.com/office/drawing/2014/main" id="{00000000-0008-0000-0400-0000E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2" name="TextBox 4331">
          <a:extLst>
            <a:ext uri="{FF2B5EF4-FFF2-40B4-BE49-F238E27FC236}">
              <a16:creationId xmlns:a16="http://schemas.microsoft.com/office/drawing/2014/main" id="{00000000-0008-0000-0400-0000E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3" name="TextBox 4332">
          <a:extLst>
            <a:ext uri="{FF2B5EF4-FFF2-40B4-BE49-F238E27FC236}">
              <a16:creationId xmlns:a16="http://schemas.microsoft.com/office/drawing/2014/main" id="{00000000-0008-0000-0400-0000E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4" name="TextBox 4333">
          <a:extLst>
            <a:ext uri="{FF2B5EF4-FFF2-40B4-BE49-F238E27FC236}">
              <a16:creationId xmlns:a16="http://schemas.microsoft.com/office/drawing/2014/main" id="{00000000-0008-0000-0400-0000E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5" name="TextBox 4334">
          <a:extLst>
            <a:ext uri="{FF2B5EF4-FFF2-40B4-BE49-F238E27FC236}">
              <a16:creationId xmlns:a16="http://schemas.microsoft.com/office/drawing/2014/main" id="{00000000-0008-0000-0400-0000E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6" name="TextBox 4335">
          <a:extLst>
            <a:ext uri="{FF2B5EF4-FFF2-40B4-BE49-F238E27FC236}">
              <a16:creationId xmlns:a16="http://schemas.microsoft.com/office/drawing/2014/main" id="{00000000-0008-0000-0400-0000F0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7" name="TextBox 4336">
          <a:extLst>
            <a:ext uri="{FF2B5EF4-FFF2-40B4-BE49-F238E27FC236}">
              <a16:creationId xmlns:a16="http://schemas.microsoft.com/office/drawing/2014/main" id="{00000000-0008-0000-0400-0000F1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8" name="TextBox 4337">
          <a:extLst>
            <a:ext uri="{FF2B5EF4-FFF2-40B4-BE49-F238E27FC236}">
              <a16:creationId xmlns:a16="http://schemas.microsoft.com/office/drawing/2014/main" id="{00000000-0008-0000-0400-0000F2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39" name="TextBox 4338">
          <a:extLst>
            <a:ext uri="{FF2B5EF4-FFF2-40B4-BE49-F238E27FC236}">
              <a16:creationId xmlns:a16="http://schemas.microsoft.com/office/drawing/2014/main" id="{00000000-0008-0000-0400-0000F3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0" name="TextBox 4339">
          <a:extLst>
            <a:ext uri="{FF2B5EF4-FFF2-40B4-BE49-F238E27FC236}">
              <a16:creationId xmlns:a16="http://schemas.microsoft.com/office/drawing/2014/main" id="{00000000-0008-0000-0400-0000F4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1" name="TextBox 4340">
          <a:extLst>
            <a:ext uri="{FF2B5EF4-FFF2-40B4-BE49-F238E27FC236}">
              <a16:creationId xmlns:a16="http://schemas.microsoft.com/office/drawing/2014/main" id="{00000000-0008-0000-0400-0000F5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2" name="TextBox 4341">
          <a:extLst>
            <a:ext uri="{FF2B5EF4-FFF2-40B4-BE49-F238E27FC236}">
              <a16:creationId xmlns:a16="http://schemas.microsoft.com/office/drawing/2014/main" id="{00000000-0008-0000-0400-0000F6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3" name="TextBox 4342">
          <a:extLst>
            <a:ext uri="{FF2B5EF4-FFF2-40B4-BE49-F238E27FC236}">
              <a16:creationId xmlns:a16="http://schemas.microsoft.com/office/drawing/2014/main" id="{00000000-0008-0000-0400-0000F7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4" name="TextBox 4343">
          <a:extLst>
            <a:ext uri="{FF2B5EF4-FFF2-40B4-BE49-F238E27FC236}">
              <a16:creationId xmlns:a16="http://schemas.microsoft.com/office/drawing/2014/main" id="{00000000-0008-0000-0400-0000F8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5" name="TextBox 4344">
          <a:extLst>
            <a:ext uri="{FF2B5EF4-FFF2-40B4-BE49-F238E27FC236}">
              <a16:creationId xmlns:a16="http://schemas.microsoft.com/office/drawing/2014/main" id="{00000000-0008-0000-0400-0000F9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6" name="TextBox 4345">
          <a:extLst>
            <a:ext uri="{FF2B5EF4-FFF2-40B4-BE49-F238E27FC236}">
              <a16:creationId xmlns:a16="http://schemas.microsoft.com/office/drawing/2014/main" id="{00000000-0008-0000-0400-0000FA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7" name="TextBox 4346">
          <a:extLst>
            <a:ext uri="{FF2B5EF4-FFF2-40B4-BE49-F238E27FC236}">
              <a16:creationId xmlns:a16="http://schemas.microsoft.com/office/drawing/2014/main" id="{00000000-0008-0000-0400-0000FB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8" name="TextBox 4347">
          <a:extLst>
            <a:ext uri="{FF2B5EF4-FFF2-40B4-BE49-F238E27FC236}">
              <a16:creationId xmlns:a16="http://schemas.microsoft.com/office/drawing/2014/main" id="{00000000-0008-0000-0400-0000FC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49" name="TextBox 4348">
          <a:extLst>
            <a:ext uri="{FF2B5EF4-FFF2-40B4-BE49-F238E27FC236}">
              <a16:creationId xmlns:a16="http://schemas.microsoft.com/office/drawing/2014/main" id="{00000000-0008-0000-0400-0000FD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0" name="TextBox 4349">
          <a:extLst>
            <a:ext uri="{FF2B5EF4-FFF2-40B4-BE49-F238E27FC236}">
              <a16:creationId xmlns:a16="http://schemas.microsoft.com/office/drawing/2014/main" id="{00000000-0008-0000-0400-0000FE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1" name="TextBox 4350">
          <a:extLst>
            <a:ext uri="{FF2B5EF4-FFF2-40B4-BE49-F238E27FC236}">
              <a16:creationId xmlns:a16="http://schemas.microsoft.com/office/drawing/2014/main" id="{00000000-0008-0000-0400-0000FF10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2" name="TextBox 4351">
          <a:extLst>
            <a:ext uri="{FF2B5EF4-FFF2-40B4-BE49-F238E27FC236}">
              <a16:creationId xmlns:a16="http://schemas.microsoft.com/office/drawing/2014/main" id="{00000000-0008-0000-0400-00000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3" name="TextBox 4352">
          <a:extLst>
            <a:ext uri="{FF2B5EF4-FFF2-40B4-BE49-F238E27FC236}">
              <a16:creationId xmlns:a16="http://schemas.microsoft.com/office/drawing/2014/main" id="{00000000-0008-0000-0400-00000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4" name="TextBox 4353">
          <a:extLst>
            <a:ext uri="{FF2B5EF4-FFF2-40B4-BE49-F238E27FC236}">
              <a16:creationId xmlns:a16="http://schemas.microsoft.com/office/drawing/2014/main" id="{00000000-0008-0000-0400-00000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5" name="TextBox 4354">
          <a:extLst>
            <a:ext uri="{FF2B5EF4-FFF2-40B4-BE49-F238E27FC236}">
              <a16:creationId xmlns:a16="http://schemas.microsoft.com/office/drawing/2014/main" id="{00000000-0008-0000-0400-00000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6" name="TextBox 4355">
          <a:extLst>
            <a:ext uri="{FF2B5EF4-FFF2-40B4-BE49-F238E27FC236}">
              <a16:creationId xmlns:a16="http://schemas.microsoft.com/office/drawing/2014/main" id="{00000000-0008-0000-0400-00000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7" name="TextBox 4356">
          <a:extLst>
            <a:ext uri="{FF2B5EF4-FFF2-40B4-BE49-F238E27FC236}">
              <a16:creationId xmlns:a16="http://schemas.microsoft.com/office/drawing/2014/main" id="{00000000-0008-0000-0400-00000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8" name="TextBox 4357">
          <a:extLst>
            <a:ext uri="{FF2B5EF4-FFF2-40B4-BE49-F238E27FC236}">
              <a16:creationId xmlns:a16="http://schemas.microsoft.com/office/drawing/2014/main" id="{00000000-0008-0000-0400-00000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59" name="TextBox 4358">
          <a:extLst>
            <a:ext uri="{FF2B5EF4-FFF2-40B4-BE49-F238E27FC236}">
              <a16:creationId xmlns:a16="http://schemas.microsoft.com/office/drawing/2014/main" id="{00000000-0008-0000-0400-00000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0" name="TextBox 4359">
          <a:extLst>
            <a:ext uri="{FF2B5EF4-FFF2-40B4-BE49-F238E27FC236}">
              <a16:creationId xmlns:a16="http://schemas.microsoft.com/office/drawing/2014/main" id="{00000000-0008-0000-0400-00000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1" name="TextBox 4360">
          <a:extLst>
            <a:ext uri="{FF2B5EF4-FFF2-40B4-BE49-F238E27FC236}">
              <a16:creationId xmlns:a16="http://schemas.microsoft.com/office/drawing/2014/main" id="{00000000-0008-0000-0400-00000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2" name="TextBox 4361">
          <a:extLst>
            <a:ext uri="{FF2B5EF4-FFF2-40B4-BE49-F238E27FC236}">
              <a16:creationId xmlns:a16="http://schemas.microsoft.com/office/drawing/2014/main" id="{00000000-0008-0000-0400-00000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3" name="TextBox 4362">
          <a:extLst>
            <a:ext uri="{FF2B5EF4-FFF2-40B4-BE49-F238E27FC236}">
              <a16:creationId xmlns:a16="http://schemas.microsoft.com/office/drawing/2014/main" id="{00000000-0008-0000-0400-00000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4" name="TextBox 4363">
          <a:extLst>
            <a:ext uri="{FF2B5EF4-FFF2-40B4-BE49-F238E27FC236}">
              <a16:creationId xmlns:a16="http://schemas.microsoft.com/office/drawing/2014/main" id="{00000000-0008-0000-0400-00000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5" name="TextBox 4364">
          <a:extLst>
            <a:ext uri="{FF2B5EF4-FFF2-40B4-BE49-F238E27FC236}">
              <a16:creationId xmlns:a16="http://schemas.microsoft.com/office/drawing/2014/main" id="{00000000-0008-0000-0400-00000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6" name="TextBox 4365">
          <a:extLst>
            <a:ext uri="{FF2B5EF4-FFF2-40B4-BE49-F238E27FC236}">
              <a16:creationId xmlns:a16="http://schemas.microsoft.com/office/drawing/2014/main" id="{00000000-0008-0000-0400-00000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7" name="TextBox 4366">
          <a:extLst>
            <a:ext uri="{FF2B5EF4-FFF2-40B4-BE49-F238E27FC236}">
              <a16:creationId xmlns:a16="http://schemas.microsoft.com/office/drawing/2014/main" id="{00000000-0008-0000-0400-00000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8" name="TextBox 4367">
          <a:extLst>
            <a:ext uri="{FF2B5EF4-FFF2-40B4-BE49-F238E27FC236}">
              <a16:creationId xmlns:a16="http://schemas.microsoft.com/office/drawing/2014/main" id="{00000000-0008-0000-0400-00001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69" name="TextBox 4368">
          <a:extLst>
            <a:ext uri="{FF2B5EF4-FFF2-40B4-BE49-F238E27FC236}">
              <a16:creationId xmlns:a16="http://schemas.microsoft.com/office/drawing/2014/main" id="{00000000-0008-0000-0400-00001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0" name="TextBox 4369">
          <a:extLst>
            <a:ext uri="{FF2B5EF4-FFF2-40B4-BE49-F238E27FC236}">
              <a16:creationId xmlns:a16="http://schemas.microsoft.com/office/drawing/2014/main" id="{00000000-0008-0000-0400-00001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1" name="TextBox 4370">
          <a:extLst>
            <a:ext uri="{FF2B5EF4-FFF2-40B4-BE49-F238E27FC236}">
              <a16:creationId xmlns:a16="http://schemas.microsoft.com/office/drawing/2014/main" id="{00000000-0008-0000-0400-00001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2" name="TextBox 4371">
          <a:extLst>
            <a:ext uri="{FF2B5EF4-FFF2-40B4-BE49-F238E27FC236}">
              <a16:creationId xmlns:a16="http://schemas.microsoft.com/office/drawing/2014/main" id="{00000000-0008-0000-0400-00001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3" name="TextBox 4372">
          <a:extLst>
            <a:ext uri="{FF2B5EF4-FFF2-40B4-BE49-F238E27FC236}">
              <a16:creationId xmlns:a16="http://schemas.microsoft.com/office/drawing/2014/main" id="{00000000-0008-0000-0400-00001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4" name="TextBox 4373">
          <a:extLst>
            <a:ext uri="{FF2B5EF4-FFF2-40B4-BE49-F238E27FC236}">
              <a16:creationId xmlns:a16="http://schemas.microsoft.com/office/drawing/2014/main" id="{00000000-0008-0000-0400-00001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5" name="TextBox 4374">
          <a:extLst>
            <a:ext uri="{FF2B5EF4-FFF2-40B4-BE49-F238E27FC236}">
              <a16:creationId xmlns:a16="http://schemas.microsoft.com/office/drawing/2014/main" id="{00000000-0008-0000-0400-00001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6" name="TextBox 4375">
          <a:extLst>
            <a:ext uri="{FF2B5EF4-FFF2-40B4-BE49-F238E27FC236}">
              <a16:creationId xmlns:a16="http://schemas.microsoft.com/office/drawing/2014/main" id="{00000000-0008-0000-0400-00001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7" name="TextBox 4376">
          <a:extLst>
            <a:ext uri="{FF2B5EF4-FFF2-40B4-BE49-F238E27FC236}">
              <a16:creationId xmlns:a16="http://schemas.microsoft.com/office/drawing/2014/main" id="{00000000-0008-0000-0400-00001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8" name="TextBox 4377">
          <a:extLst>
            <a:ext uri="{FF2B5EF4-FFF2-40B4-BE49-F238E27FC236}">
              <a16:creationId xmlns:a16="http://schemas.microsoft.com/office/drawing/2014/main" id="{00000000-0008-0000-0400-00001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79" name="TextBox 4378">
          <a:extLst>
            <a:ext uri="{FF2B5EF4-FFF2-40B4-BE49-F238E27FC236}">
              <a16:creationId xmlns:a16="http://schemas.microsoft.com/office/drawing/2014/main" id="{00000000-0008-0000-0400-00001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0" name="TextBox 4379">
          <a:extLst>
            <a:ext uri="{FF2B5EF4-FFF2-40B4-BE49-F238E27FC236}">
              <a16:creationId xmlns:a16="http://schemas.microsoft.com/office/drawing/2014/main" id="{00000000-0008-0000-0400-00001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1" name="TextBox 4380">
          <a:extLst>
            <a:ext uri="{FF2B5EF4-FFF2-40B4-BE49-F238E27FC236}">
              <a16:creationId xmlns:a16="http://schemas.microsoft.com/office/drawing/2014/main" id="{00000000-0008-0000-0400-00001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2" name="TextBox 4381">
          <a:extLst>
            <a:ext uri="{FF2B5EF4-FFF2-40B4-BE49-F238E27FC236}">
              <a16:creationId xmlns:a16="http://schemas.microsoft.com/office/drawing/2014/main" id="{00000000-0008-0000-0400-00001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3" name="TextBox 4382">
          <a:extLst>
            <a:ext uri="{FF2B5EF4-FFF2-40B4-BE49-F238E27FC236}">
              <a16:creationId xmlns:a16="http://schemas.microsoft.com/office/drawing/2014/main" id="{00000000-0008-0000-0400-00001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4" name="TextBox 4383">
          <a:extLst>
            <a:ext uri="{FF2B5EF4-FFF2-40B4-BE49-F238E27FC236}">
              <a16:creationId xmlns:a16="http://schemas.microsoft.com/office/drawing/2014/main" id="{00000000-0008-0000-0400-00002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5" name="TextBox 4384">
          <a:extLst>
            <a:ext uri="{FF2B5EF4-FFF2-40B4-BE49-F238E27FC236}">
              <a16:creationId xmlns:a16="http://schemas.microsoft.com/office/drawing/2014/main" id="{00000000-0008-0000-0400-00002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6" name="TextBox 4385">
          <a:extLst>
            <a:ext uri="{FF2B5EF4-FFF2-40B4-BE49-F238E27FC236}">
              <a16:creationId xmlns:a16="http://schemas.microsoft.com/office/drawing/2014/main" id="{00000000-0008-0000-0400-00002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7" name="TextBox 4386">
          <a:extLst>
            <a:ext uri="{FF2B5EF4-FFF2-40B4-BE49-F238E27FC236}">
              <a16:creationId xmlns:a16="http://schemas.microsoft.com/office/drawing/2014/main" id="{00000000-0008-0000-0400-00002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8" name="TextBox 4387">
          <a:extLst>
            <a:ext uri="{FF2B5EF4-FFF2-40B4-BE49-F238E27FC236}">
              <a16:creationId xmlns:a16="http://schemas.microsoft.com/office/drawing/2014/main" id="{00000000-0008-0000-0400-00002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89" name="TextBox 4388">
          <a:extLst>
            <a:ext uri="{FF2B5EF4-FFF2-40B4-BE49-F238E27FC236}">
              <a16:creationId xmlns:a16="http://schemas.microsoft.com/office/drawing/2014/main" id="{00000000-0008-0000-0400-00002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0" name="TextBox 4389">
          <a:extLst>
            <a:ext uri="{FF2B5EF4-FFF2-40B4-BE49-F238E27FC236}">
              <a16:creationId xmlns:a16="http://schemas.microsoft.com/office/drawing/2014/main" id="{00000000-0008-0000-0400-00002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1" name="TextBox 4390">
          <a:extLst>
            <a:ext uri="{FF2B5EF4-FFF2-40B4-BE49-F238E27FC236}">
              <a16:creationId xmlns:a16="http://schemas.microsoft.com/office/drawing/2014/main" id="{00000000-0008-0000-0400-00002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2" name="TextBox 4391">
          <a:extLst>
            <a:ext uri="{FF2B5EF4-FFF2-40B4-BE49-F238E27FC236}">
              <a16:creationId xmlns:a16="http://schemas.microsoft.com/office/drawing/2014/main" id="{00000000-0008-0000-0400-00002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3" name="TextBox 4392">
          <a:extLst>
            <a:ext uri="{FF2B5EF4-FFF2-40B4-BE49-F238E27FC236}">
              <a16:creationId xmlns:a16="http://schemas.microsoft.com/office/drawing/2014/main" id="{00000000-0008-0000-0400-00002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4" name="TextBox 4393">
          <a:extLst>
            <a:ext uri="{FF2B5EF4-FFF2-40B4-BE49-F238E27FC236}">
              <a16:creationId xmlns:a16="http://schemas.microsoft.com/office/drawing/2014/main" id="{00000000-0008-0000-0400-00002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5" name="TextBox 4394">
          <a:extLst>
            <a:ext uri="{FF2B5EF4-FFF2-40B4-BE49-F238E27FC236}">
              <a16:creationId xmlns:a16="http://schemas.microsoft.com/office/drawing/2014/main" id="{00000000-0008-0000-0400-00002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6" name="TextBox 4395">
          <a:extLst>
            <a:ext uri="{FF2B5EF4-FFF2-40B4-BE49-F238E27FC236}">
              <a16:creationId xmlns:a16="http://schemas.microsoft.com/office/drawing/2014/main" id="{00000000-0008-0000-0400-00002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7" name="TextBox 4396">
          <a:extLst>
            <a:ext uri="{FF2B5EF4-FFF2-40B4-BE49-F238E27FC236}">
              <a16:creationId xmlns:a16="http://schemas.microsoft.com/office/drawing/2014/main" id="{00000000-0008-0000-0400-00002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8" name="TextBox 4397">
          <a:extLst>
            <a:ext uri="{FF2B5EF4-FFF2-40B4-BE49-F238E27FC236}">
              <a16:creationId xmlns:a16="http://schemas.microsoft.com/office/drawing/2014/main" id="{00000000-0008-0000-0400-00002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399" name="TextBox 4398">
          <a:extLst>
            <a:ext uri="{FF2B5EF4-FFF2-40B4-BE49-F238E27FC236}">
              <a16:creationId xmlns:a16="http://schemas.microsoft.com/office/drawing/2014/main" id="{00000000-0008-0000-0400-00002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0" name="TextBox 4399">
          <a:extLst>
            <a:ext uri="{FF2B5EF4-FFF2-40B4-BE49-F238E27FC236}">
              <a16:creationId xmlns:a16="http://schemas.microsoft.com/office/drawing/2014/main" id="{00000000-0008-0000-0400-00003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1" name="TextBox 4400">
          <a:extLst>
            <a:ext uri="{FF2B5EF4-FFF2-40B4-BE49-F238E27FC236}">
              <a16:creationId xmlns:a16="http://schemas.microsoft.com/office/drawing/2014/main" id="{00000000-0008-0000-0400-00003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2" name="TextBox 4401">
          <a:extLst>
            <a:ext uri="{FF2B5EF4-FFF2-40B4-BE49-F238E27FC236}">
              <a16:creationId xmlns:a16="http://schemas.microsoft.com/office/drawing/2014/main" id="{00000000-0008-0000-0400-00003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3" name="TextBox 4402">
          <a:extLst>
            <a:ext uri="{FF2B5EF4-FFF2-40B4-BE49-F238E27FC236}">
              <a16:creationId xmlns:a16="http://schemas.microsoft.com/office/drawing/2014/main" id="{00000000-0008-0000-0400-00003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4" name="TextBox 4403">
          <a:extLst>
            <a:ext uri="{FF2B5EF4-FFF2-40B4-BE49-F238E27FC236}">
              <a16:creationId xmlns:a16="http://schemas.microsoft.com/office/drawing/2014/main" id="{00000000-0008-0000-0400-00003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5" name="TextBox 4404">
          <a:extLst>
            <a:ext uri="{FF2B5EF4-FFF2-40B4-BE49-F238E27FC236}">
              <a16:creationId xmlns:a16="http://schemas.microsoft.com/office/drawing/2014/main" id="{00000000-0008-0000-0400-00003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6" name="TextBox 4405">
          <a:extLst>
            <a:ext uri="{FF2B5EF4-FFF2-40B4-BE49-F238E27FC236}">
              <a16:creationId xmlns:a16="http://schemas.microsoft.com/office/drawing/2014/main" id="{00000000-0008-0000-0400-00003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7" name="TextBox 4406">
          <a:extLst>
            <a:ext uri="{FF2B5EF4-FFF2-40B4-BE49-F238E27FC236}">
              <a16:creationId xmlns:a16="http://schemas.microsoft.com/office/drawing/2014/main" id="{00000000-0008-0000-0400-00003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8" name="TextBox 4407">
          <a:extLst>
            <a:ext uri="{FF2B5EF4-FFF2-40B4-BE49-F238E27FC236}">
              <a16:creationId xmlns:a16="http://schemas.microsoft.com/office/drawing/2014/main" id="{00000000-0008-0000-0400-00003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09" name="TextBox 4408">
          <a:extLst>
            <a:ext uri="{FF2B5EF4-FFF2-40B4-BE49-F238E27FC236}">
              <a16:creationId xmlns:a16="http://schemas.microsoft.com/office/drawing/2014/main" id="{00000000-0008-0000-0400-00003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0" name="TextBox 4409">
          <a:extLst>
            <a:ext uri="{FF2B5EF4-FFF2-40B4-BE49-F238E27FC236}">
              <a16:creationId xmlns:a16="http://schemas.microsoft.com/office/drawing/2014/main" id="{00000000-0008-0000-0400-00003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1" name="TextBox 4410">
          <a:extLst>
            <a:ext uri="{FF2B5EF4-FFF2-40B4-BE49-F238E27FC236}">
              <a16:creationId xmlns:a16="http://schemas.microsoft.com/office/drawing/2014/main" id="{00000000-0008-0000-0400-00003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2" name="TextBox 4411">
          <a:extLst>
            <a:ext uri="{FF2B5EF4-FFF2-40B4-BE49-F238E27FC236}">
              <a16:creationId xmlns:a16="http://schemas.microsoft.com/office/drawing/2014/main" id="{00000000-0008-0000-0400-00003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3" name="TextBox 4412">
          <a:extLst>
            <a:ext uri="{FF2B5EF4-FFF2-40B4-BE49-F238E27FC236}">
              <a16:creationId xmlns:a16="http://schemas.microsoft.com/office/drawing/2014/main" id="{00000000-0008-0000-0400-00003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4" name="TextBox 4413">
          <a:extLst>
            <a:ext uri="{FF2B5EF4-FFF2-40B4-BE49-F238E27FC236}">
              <a16:creationId xmlns:a16="http://schemas.microsoft.com/office/drawing/2014/main" id="{00000000-0008-0000-0400-00003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5" name="TextBox 4414">
          <a:extLst>
            <a:ext uri="{FF2B5EF4-FFF2-40B4-BE49-F238E27FC236}">
              <a16:creationId xmlns:a16="http://schemas.microsoft.com/office/drawing/2014/main" id="{00000000-0008-0000-0400-00003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6" name="TextBox 4415">
          <a:extLst>
            <a:ext uri="{FF2B5EF4-FFF2-40B4-BE49-F238E27FC236}">
              <a16:creationId xmlns:a16="http://schemas.microsoft.com/office/drawing/2014/main" id="{00000000-0008-0000-0400-00004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7" name="TextBox 4416">
          <a:extLst>
            <a:ext uri="{FF2B5EF4-FFF2-40B4-BE49-F238E27FC236}">
              <a16:creationId xmlns:a16="http://schemas.microsoft.com/office/drawing/2014/main" id="{00000000-0008-0000-0400-00004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8" name="TextBox 4417">
          <a:extLst>
            <a:ext uri="{FF2B5EF4-FFF2-40B4-BE49-F238E27FC236}">
              <a16:creationId xmlns:a16="http://schemas.microsoft.com/office/drawing/2014/main" id="{00000000-0008-0000-0400-00004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19" name="TextBox 4418">
          <a:extLst>
            <a:ext uri="{FF2B5EF4-FFF2-40B4-BE49-F238E27FC236}">
              <a16:creationId xmlns:a16="http://schemas.microsoft.com/office/drawing/2014/main" id="{00000000-0008-0000-0400-00004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0" name="TextBox 4419">
          <a:extLst>
            <a:ext uri="{FF2B5EF4-FFF2-40B4-BE49-F238E27FC236}">
              <a16:creationId xmlns:a16="http://schemas.microsoft.com/office/drawing/2014/main" id="{00000000-0008-0000-0400-00004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1" name="TextBox 4420">
          <a:extLst>
            <a:ext uri="{FF2B5EF4-FFF2-40B4-BE49-F238E27FC236}">
              <a16:creationId xmlns:a16="http://schemas.microsoft.com/office/drawing/2014/main" id="{00000000-0008-0000-0400-00004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2" name="TextBox 4421">
          <a:extLst>
            <a:ext uri="{FF2B5EF4-FFF2-40B4-BE49-F238E27FC236}">
              <a16:creationId xmlns:a16="http://schemas.microsoft.com/office/drawing/2014/main" id="{00000000-0008-0000-0400-00004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3" name="TextBox 4422">
          <a:extLst>
            <a:ext uri="{FF2B5EF4-FFF2-40B4-BE49-F238E27FC236}">
              <a16:creationId xmlns:a16="http://schemas.microsoft.com/office/drawing/2014/main" id="{00000000-0008-0000-0400-00004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4" name="TextBox 4423">
          <a:extLst>
            <a:ext uri="{FF2B5EF4-FFF2-40B4-BE49-F238E27FC236}">
              <a16:creationId xmlns:a16="http://schemas.microsoft.com/office/drawing/2014/main" id="{00000000-0008-0000-0400-00004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5" name="TextBox 4424">
          <a:extLst>
            <a:ext uri="{FF2B5EF4-FFF2-40B4-BE49-F238E27FC236}">
              <a16:creationId xmlns:a16="http://schemas.microsoft.com/office/drawing/2014/main" id="{00000000-0008-0000-0400-00004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6" name="TextBox 4425">
          <a:extLst>
            <a:ext uri="{FF2B5EF4-FFF2-40B4-BE49-F238E27FC236}">
              <a16:creationId xmlns:a16="http://schemas.microsoft.com/office/drawing/2014/main" id="{00000000-0008-0000-0400-00004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7" name="TextBox 4426">
          <a:extLst>
            <a:ext uri="{FF2B5EF4-FFF2-40B4-BE49-F238E27FC236}">
              <a16:creationId xmlns:a16="http://schemas.microsoft.com/office/drawing/2014/main" id="{00000000-0008-0000-0400-00004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8" name="TextBox 4427">
          <a:extLst>
            <a:ext uri="{FF2B5EF4-FFF2-40B4-BE49-F238E27FC236}">
              <a16:creationId xmlns:a16="http://schemas.microsoft.com/office/drawing/2014/main" id="{00000000-0008-0000-0400-00004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29" name="TextBox 4428">
          <a:extLst>
            <a:ext uri="{FF2B5EF4-FFF2-40B4-BE49-F238E27FC236}">
              <a16:creationId xmlns:a16="http://schemas.microsoft.com/office/drawing/2014/main" id="{00000000-0008-0000-0400-00004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0" name="TextBox 4429">
          <a:extLst>
            <a:ext uri="{FF2B5EF4-FFF2-40B4-BE49-F238E27FC236}">
              <a16:creationId xmlns:a16="http://schemas.microsoft.com/office/drawing/2014/main" id="{00000000-0008-0000-0400-00004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1" name="TextBox 4430">
          <a:extLst>
            <a:ext uri="{FF2B5EF4-FFF2-40B4-BE49-F238E27FC236}">
              <a16:creationId xmlns:a16="http://schemas.microsoft.com/office/drawing/2014/main" id="{00000000-0008-0000-0400-00004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2" name="TextBox 4431">
          <a:extLst>
            <a:ext uri="{FF2B5EF4-FFF2-40B4-BE49-F238E27FC236}">
              <a16:creationId xmlns:a16="http://schemas.microsoft.com/office/drawing/2014/main" id="{00000000-0008-0000-0400-00005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3" name="TextBox 4432">
          <a:extLst>
            <a:ext uri="{FF2B5EF4-FFF2-40B4-BE49-F238E27FC236}">
              <a16:creationId xmlns:a16="http://schemas.microsoft.com/office/drawing/2014/main" id="{00000000-0008-0000-0400-00005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4" name="TextBox 4433">
          <a:extLst>
            <a:ext uri="{FF2B5EF4-FFF2-40B4-BE49-F238E27FC236}">
              <a16:creationId xmlns:a16="http://schemas.microsoft.com/office/drawing/2014/main" id="{00000000-0008-0000-0400-00005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5" name="TextBox 4434">
          <a:extLst>
            <a:ext uri="{FF2B5EF4-FFF2-40B4-BE49-F238E27FC236}">
              <a16:creationId xmlns:a16="http://schemas.microsoft.com/office/drawing/2014/main" id="{00000000-0008-0000-0400-00005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6" name="TextBox 4435">
          <a:extLst>
            <a:ext uri="{FF2B5EF4-FFF2-40B4-BE49-F238E27FC236}">
              <a16:creationId xmlns:a16="http://schemas.microsoft.com/office/drawing/2014/main" id="{00000000-0008-0000-0400-00005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7" name="TextBox 4436">
          <a:extLst>
            <a:ext uri="{FF2B5EF4-FFF2-40B4-BE49-F238E27FC236}">
              <a16:creationId xmlns:a16="http://schemas.microsoft.com/office/drawing/2014/main" id="{00000000-0008-0000-0400-00005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8" name="TextBox 4437">
          <a:extLst>
            <a:ext uri="{FF2B5EF4-FFF2-40B4-BE49-F238E27FC236}">
              <a16:creationId xmlns:a16="http://schemas.microsoft.com/office/drawing/2014/main" id="{00000000-0008-0000-0400-00005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39" name="TextBox 4438">
          <a:extLst>
            <a:ext uri="{FF2B5EF4-FFF2-40B4-BE49-F238E27FC236}">
              <a16:creationId xmlns:a16="http://schemas.microsoft.com/office/drawing/2014/main" id="{00000000-0008-0000-0400-00005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0" name="TextBox 4439">
          <a:extLst>
            <a:ext uri="{FF2B5EF4-FFF2-40B4-BE49-F238E27FC236}">
              <a16:creationId xmlns:a16="http://schemas.microsoft.com/office/drawing/2014/main" id="{00000000-0008-0000-0400-00005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1" name="TextBox 4440">
          <a:extLst>
            <a:ext uri="{FF2B5EF4-FFF2-40B4-BE49-F238E27FC236}">
              <a16:creationId xmlns:a16="http://schemas.microsoft.com/office/drawing/2014/main" id="{00000000-0008-0000-0400-00005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2" name="TextBox 4441">
          <a:extLst>
            <a:ext uri="{FF2B5EF4-FFF2-40B4-BE49-F238E27FC236}">
              <a16:creationId xmlns:a16="http://schemas.microsoft.com/office/drawing/2014/main" id="{00000000-0008-0000-0400-00005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3" name="TextBox 4442">
          <a:extLst>
            <a:ext uri="{FF2B5EF4-FFF2-40B4-BE49-F238E27FC236}">
              <a16:creationId xmlns:a16="http://schemas.microsoft.com/office/drawing/2014/main" id="{00000000-0008-0000-0400-00005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4" name="TextBox 4443">
          <a:extLst>
            <a:ext uri="{FF2B5EF4-FFF2-40B4-BE49-F238E27FC236}">
              <a16:creationId xmlns:a16="http://schemas.microsoft.com/office/drawing/2014/main" id="{00000000-0008-0000-0400-00005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5" name="TextBox 4444">
          <a:extLst>
            <a:ext uri="{FF2B5EF4-FFF2-40B4-BE49-F238E27FC236}">
              <a16:creationId xmlns:a16="http://schemas.microsoft.com/office/drawing/2014/main" id="{00000000-0008-0000-0400-00005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6" name="TextBox 4445">
          <a:extLst>
            <a:ext uri="{FF2B5EF4-FFF2-40B4-BE49-F238E27FC236}">
              <a16:creationId xmlns:a16="http://schemas.microsoft.com/office/drawing/2014/main" id="{00000000-0008-0000-0400-00005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7" name="TextBox 4446">
          <a:extLst>
            <a:ext uri="{FF2B5EF4-FFF2-40B4-BE49-F238E27FC236}">
              <a16:creationId xmlns:a16="http://schemas.microsoft.com/office/drawing/2014/main" id="{00000000-0008-0000-0400-00005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8" name="TextBox 4447">
          <a:extLst>
            <a:ext uri="{FF2B5EF4-FFF2-40B4-BE49-F238E27FC236}">
              <a16:creationId xmlns:a16="http://schemas.microsoft.com/office/drawing/2014/main" id="{00000000-0008-0000-0400-00006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49" name="TextBox 4448">
          <a:extLst>
            <a:ext uri="{FF2B5EF4-FFF2-40B4-BE49-F238E27FC236}">
              <a16:creationId xmlns:a16="http://schemas.microsoft.com/office/drawing/2014/main" id="{00000000-0008-0000-0400-00006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0" name="TextBox 4449">
          <a:extLst>
            <a:ext uri="{FF2B5EF4-FFF2-40B4-BE49-F238E27FC236}">
              <a16:creationId xmlns:a16="http://schemas.microsoft.com/office/drawing/2014/main" id="{00000000-0008-0000-0400-00006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1" name="TextBox 4450">
          <a:extLst>
            <a:ext uri="{FF2B5EF4-FFF2-40B4-BE49-F238E27FC236}">
              <a16:creationId xmlns:a16="http://schemas.microsoft.com/office/drawing/2014/main" id="{00000000-0008-0000-0400-00006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2" name="TextBox 4451">
          <a:extLst>
            <a:ext uri="{FF2B5EF4-FFF2-40B4-BE49-F238E27FC236}">
              <a16:creationId xmlns:a16="http://schemas.microsoft.com/office/drawing/2014/main" id="{00000000-0008-0000-0400-00006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3" name="TextBox 4452">
          <a:extLst>
            <a:ext uri="{FF2B5EF4-FFF2-40B4-BE49-F238E27FC236}">
              <a16:creationId xmlns:a16="http://schemas.microsoft.com/office/drawing/2014/main" id="{00000000-0008-0000-0400-00006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4" name="TextBox 4453">
          <a:extLst>
            <a:ext uri="{FF2B5EF4-FFF2-40B4-BE49-F238E27FC236}">
              <a16:creationId xmlns:a16="http://schemas.microsoft.com/office/drawing/2014/main" id="{00000000-0008-0000-0400-00006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5" name="TextBox 4454">
          <a:extLst>
            <a:ext uri="{FF2B5EF4-FFF2-40B4-BE49-F238E27FC236}">
              <a16:creationId xmlns:a16="http://schemas.microsoft.com/office/drawing/2014/main" id="{00000000-0008-0000-0400-00006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6" name="TextBox 4455">
          <a:extLst>
            <a:ext uri="{FF2B5EF4-FFF2-40B4-BE49-F238E27FC236}">
              <a16:creationId xmlns:a16="http://schemas.microsoft.com/office/drawing/2014/main" id="{00000000-0008-0000-0400-00006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7" name="TextBox 4456">
          <a:extLst>
            <a:ext uri="{FF2B5EF4-FFF2-40B4-BE49-F238E27FC236}">
              <a16:creationId xmlns:a16="http://schemas.microsoft.com/office/drawing/2014/main" id="{00000000-0008-0000-0400-00006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8" name="TextBox 4457">
          <a:extLst>
            <a:ext uri="{FF2B5EF4-FFF2-40B4-BE49-F238E27FC236}">
              <a16:creationId xmlns:a16="http://schemas.microsoft.com/office/drawing/2014/main" id="{00000000-0008-0000-0400-00006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59" name="TextBox 4458">
          <a:extLst>
            <a:ext uri="{FF2B5EF4-FFF2-40B4-BE49-F238E27FC236}">
              <a16:creationId xmlns:a16="http://schemas.microsoft.com/office/drawing/2014/main" id="{00000000-0008-0000-0400-00006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0" name="TextBox 4459">
          <a:extLst>
            <a:ext uri="{FF2B5EF4-FFF2-40B4-BE49-F238E27FC236}">
              <a16:creationId xmlns:a16="http://schemas.microsoft.com/office/drawing/2014/main" id="{00000000-0008-0000-0400-00006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1" name="TextBox 4460">
          <a:extLst>
            <a:ext uri="{FF2B5EF4-FFF2-40B4-BE49-F238E27FC236}">
              <a16:creationId xmlns:a16="http://schemas.microsoft.com/office/drawing/2014/main" id="{00000000-0008-0000-0400-00006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2" name="TextBox 4461">
          <a:extLst>
            <a:ext uri="{FF2B5EF4-FFF2-40B4-BE49-F238E27FC236}">
              <a16:creationId xmlns:a16="http://schemas.microsoft.com/office/drawing/2014/main" id="{00000000-0008-0000-0400-00006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3" name="TextBox 4462">
          <a:extLst>
            <a:ext uri="{FF2B5EF4-FFF2-40B4-BE49-F238E27FC236}">
              <a16:creationId xmlns:a16="http://schemas.microsoft.com/office/drawing/2014/main" id="{00000000-0008-0000-0400-00006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4" name="TextBox 4463">
          <a:extLst>
            <a:ext uri="{FF2B5EF4-FFF2-40B4-BE49-F238E27FC236}">
              <a16:creationId xmlns:a16="http://schemas.microsoft.com/office/drawing/2014/main" id="{00000000-0008-0000-0400-00007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5" name="TextBox 4464">
          <a:extLst>
            <a:ext uri="{FF2B5EF4-FFF2-40B4-BE49-F238E27FC236}">
              <a16:creationId xmlns:a16="http://schemas.microsoft.com/office/drawing/2014/main" id="{00000000-0008-0000-0400-00007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6" name="TextBox 4465">
          <a:extLst>
            <a:ext uri="{FF2B5EF4-FFF2-40B4-BE49-F238E27FC236}">
              <a16:creationId xmlns:a16="http://schemas.microsoft.com/office/drawing/2014/main" id="{00000000-0008-0000-0400-00007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7" name="TextBox 4466">
          <a:extLst>
            <a:ext uri="{FF2B5EF4-FFF2-40B4-BE49-F238E27FC236}">
              <a16:creationId xmlns:a16="http://schemas.microsoft.com/office/drawing/2014/main" id="{00000000-0008-0000-0400-00007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8" name="TextBox 4467">
          <a:extLst>
            <a:ext uri="{FF2B5EF4-FFF2-40B4-BE49-F238E27FC236}">
              <a16:creationId xmlns:a16="http://schemas.microsoft.com/office/drawing/2014/main" id="{00000000-0008-0000-0400-00007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69" name="TextBox 4468">
          <a:extLst>
            <a:ext uri="{FF2B5EF4-FFF2-40B4-BE49-F238E27FC236}">
              <a16:creationId xmlns:a16="http://schemas.microsoft.com/office/drawing/2014/main" id="{00000000-0008-0000-0400-00007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0" name="TextBox 4469">
          <a:extLst>
            <a:ext uri="{FF2B5EF4-FFF2-40B4-BE49-F238E27FC236}">
              <a16:creationId xmlns:a16="http://schemas.microsoft.com/office/drawing/2014/main" id="{00000000-0008-0000-0400-00007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1" name="TextBox 4470">
          <a:extLst>
            <a:ext uri="{FF2B5EF4-FFF2-40B4-BE49-F238E27FC236}">
              <a16:creationId xmlns:a16="http://schemas.microsoft.com/office/drawing/2014/main" id="{00000000-0008-0000-0400-00007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2" name="TextBox 4471">
          <a:extLst>
            <a:ext uri="{FF2B5EF4-FFF2-40B4-BE49-F238E27FC236}">
              <a16:creationId xmlns:a16="http://schemas.microsoft.com/office/drawing/2014/main" id="{00000000-0008-0000-0400-00007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3" name="TextBox 4472">
          <a:extLst>
            <a:ext uri="{FF2B5EF4-FFF2-40B4-BE49-F238E27FC236}">
              <a16:creationId xmlns:a16="http://schemas.microsoft.com/office/drawing/2014/main" id="{00000000-0008-0000-0400-00007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4" name="TextBox 4473">
          <a:extLst>
            <a:ext uri="{FF2B5EF4-FFF2-40B4-BE49-F238E27FC236}">
              <a16:creationId xmlns:a16="http://schemas.microsoft.com/office/drawing/2014/main" id="{00000000-0008-0000-0400-00007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5" name="TextBox 4474">
          <a:extLst>
            <a:ext uri="{FF2B5EF4-FFF2-40B4-BE49-F238E27FC236}">
              <a16:creationId xmlns:a16="http://schemas.microsoft.com/office/drawing/2014/main" id="{00000000-0008-0000-0400-00007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6" name="TextBox 4475">
          <a:extLst>
            <a:ext uri="{FF2B5EF4-FFF2-40B4-BE49-F238E27FC236}">
              <a16:creationId xmlns:a16="http://schemas.microsoft.com/office/drawing/2014/main" id="{00000000-0008-0000-0400-00007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7" name="TextBox 4476">
          <a:extLst>
            <a:ext uri="{FF2B5EF4-FFF2-40B4-BE49-F238E27FC236}">
              <a16:creationId xmlns:a16="http://schemas.microsoft.com/office/drawing/2014/main" id="{00000000-0008-0000-0400-00007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8" name="TextBox 4477">
          <a:extLst>
            <a:ext uri="{FF2B5EF4-FFF2-40B4-BE49-F238E27FC236}">
              <a16:creationId xmlns:a16="http://schemas.microsoft.com/office/drawing/2014/main" id="{00000000-0008-0000-0400-00007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79" name="TextBox 4478">
          <a:extLst>
            <a:ext uri="{FF2B5EF4-FFF2-40B4-BE49-F238E27FC236}">
              <a16:creationId xmlns:a16="http://schemas.microsoft.com/office/drawing/2014/main" id="{00000000-0008-0000-0400-00007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0" name="TextBox 4479">
          <a:extLst>
            <a:ext uri="{FF2B5EF4-FFF2-40B4-BE49-F238E27FC236}">
              <a16:creationId xmlns:a16="http://schemas.microsoft.com/office/drawing/2014/main" id="{00000000-0008-0000-0400-00008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1" name="TextBox 4480">
          <a:extLst>
            <a:ext uri="{FF2B5EF4-FFF2-40B4-BE49-F238E27FC236}">
              <a16:creationId xmlns:a16="http://schemas.microsoft.com/office/drawing/2014/main" id="{00000000-0008-0000-0400-00008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2" name="TextBox 4481">
          <a:extLst>
            <a:ext uri="{FF2B5EF4-FFF2-40B4-BE49-F238E27FC236}">
              <a16:creationId xmlns:a16="http://schemas.microsoft.com/office/drawing/2014/main" id="{00000000-0008-0000-0400-00008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3" name="TextBox 4482">
          <a:extLst>
            <a:ext uri="{FF2B5EF4-FFF2-40B4-BE49-F238E27FC236}">
              <a16:creationId xmlns:a16="http://schemas.microsoft.com/office/drawing/2014/main" id="{00000000-0008-0000-0400-00008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4" name="TextBox 4483">
          <a:extLst>
            <a:ext uri="{FF2B5EF4-FFF2-40B4-BE49-F238E27FC236}">
              <a16:creationId xmlns:a16="http://schemas.microsoft.com/office/drawing/2014/main" id="{00000000-0008-0000-0400-00008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5" name="TextBox 4484">
          <a:extLst>
            <a:ext uri="{FF2B5EF4-FFF2-40B4-BE49-F238E27FC236}">
              <a16:creationId xmlns:a16="http://schemas.microsoft.com/office/drawing/2014/main" id="{00000000-0008-0000-0400-00008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6" name="TextBox 4485">
          <a:extLst>
            <a:ext uri="{FF2B5EF4-FFF2-40B4-BE49-F238E27FC236}">
              <a16:creationId xmlns:a16="http://schemas.microsoft.com/office/drawing/2014/main" id="{00000000-0008-0000-0400-00008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7" name="TextBox 4486">
          <a:extLst>
            <a:ext uri="{FF2B5EF4-FFF2-40B4-BE49-F238E27FC236}">
              <a16:creationId xmlns:a16="http://schemas.microsoft.com/office/drawing/2014/main" id="{00000000-0008-0000-0400-00008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8" name="TextBox 4487">
          <a:extLst>
            <a:ext uri="{FF2B5EF4-FFF2-40B4-BE49-F238E27FC236}">
              <a16:creationId xmlns:a16="http://schemas.microsoft.com/office/drawing/2014/main" id="{00000000-0008-0000-0400-00008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89" name="TextBox 4488">
          <a:extLst>
            <a:ext uri="{FF2B5EF4-FFF2-40B4-BE49-F238E27FC236}">
              <a16:creationId xmlns:a16="http://schemas.microsoft.com/office/drawing/2014/main" id="{00000000-0008-0000-0400-00008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0" name="TextBox 4489">
          <a:extLst>
            <a:ext uri="{FF2B5EF4-FFF2-40B4-BE49-F238E27FC236}">
              <a16:creationId xmlns:a16="http://schemas.microsoft.com/office/drawing/2014/main" id="{00000000-0008-0000-0400-00008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1" name="TextBox 4490">
          <a:extLst>
            <a:ext uri="{FF2B5EF4-FFF2-40B4-BE49-F238E27FC236}">
              <a16:creationId xmlns:a16="http://schemas.microsoft.com/office/drawing/2014/main" id="{00000000-0008-0000-0400-00008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2" name="TextBox 4491">
          <a:extLst>
            <a:ext uri="{FF2B5EF4-FFF2-40B4-BE49-F238E27FC236}">
              <a16:creationId xmlns:a16="http://schemas.microsoft.com/office/drawing/2014/main" id="{00000000-0008-0000-0400-00008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3" name="TextBox 4492">
          <a:extLst>
            <a:ext uri="{FF2B5EF4-FFF2-40B4-BE49-F238E27FC236}">
              <a16:creationId xmlns:a16="http://schemas.microsoft.com/office/drawing/2014/main" id="{00000000-0008-0000-0400-00008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4" name="TextBox 4493">
          <a:extLst>
            <a:ext uri="{FF2B5EF4-FFF2-40B4-BE49-F238E27FC236}">
              <a16:creationId xmlns:a16="http://schemas.microsoft.com/office/drawing/2014/main" id="{00000000-0008-0000-0400-00008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5" name="TextBox 4494">
          <a:extLst>
            <a:ext uri="{FF2B5EF4-FFF2-40B4-BE49-F238E27FC236}">
              <a16:creationId xmlns:a16="http://schemas.microsoft.com/office/drawing/2014/main" id="{00000000-0008-0000-0400-00008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6" name="TextBox 4495">
          <a:extLst>
            <a:ext uri="{FF2B5EF4-FFF2-40B4-BE49-F238E27FC236}">
              <a16:creationId xmlns:a16="http://schemas.microsoft.com/office/drawing/2014/main" id="{00000000-0008-0000-0400-00009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7" name="TextBox 4496">
          <a:extLst>
            <a:ext uri="{FF2B5EF4-FFF2-40B4-BE49-F238E27FC236}">
              <a16:creationId xmlns:a16="http://schemas.microsoft.com/office/drawing/2014/main" id="{00000000-0008-0000-0400-00009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8" name="TextBox 4497">
          <a:extLst>
            <a:ext uri="{FF2B5EF4-FFF2-40B4-BE49-F238E27FC236}">
              <a16:creationId xmlns:a16="http://schemas.microsoft.com/office/drawing/2014/main" id="{00000000-0008-0000-0400-00009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499" name="TextBox 4498">
          <a:extLst>
            <a:ext uri="{FF2B5EF4-FFF2-40B4-BE49-F238E27FC236}">
              <a16:creationId xmlns:a16="http://schemas.microsoft.com/office/drawing/2014/main" id="{00000000-0008-0000-0400-00009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0" name="TextBox 4499">
          <a:extLst>
            <a:ext uri="{FF2B5EF4-FFF2-40B4-BE49-F238E27FC236}">
              <a16:creationId xmlns:a16="http://schemas.microsoft.com/office/drawing/2014/main" id="{00000000-0008-0000-0400-00009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1" name="TextBox 4500">
          <a:extLst>
            <a:ext uri="{FF2B5EF4-FFF2-40B4-BE49-F238E27FC236}">
              <a16:creationId xmlns:a16="http://schemas.microsoft.com/office/drawing/2014/main" id="{00000000-0008-0000-0400-00009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2" name="TextBox 4501">
          <a:extLst>
            <a:ext uri="{FF2B5EF4-FFF2-40B4-BE49-F238E27FC236}">
              <a16:creationId xmlns:a16="http://schemas.microsoft.com/office/drawing/2014/main" id="{00000000-0008-0000-0400-00009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3" name="TextBox 4502">
          <a:extLst>
            <a:ext uri="{FF2B5EF4-FFF2-40B4-BE49-F238E27FC236}">
              <a16:creationId xmlns:a16="http://schemas.microsoft.com/office/drawing/2014/main" id="{00000000-0008-0000-0400-00009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4" name="TextBox 4503">
          <a:extLst>
            <a:ext uri="{FF2B5EF4-FFF2-40B4-BE49-F238E27FC236}">
              <a16:creationId xmlns:a16="http://schemas.microsoft.com/office/drawing/2014/main" id="{00000000-0008-0000-0400-00009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5" name="TextBox 4504">
          <a:extLst>
            <a:ext uri="{FF2B5EF4-FFF2-40B4-BE49-F238E27FC236}">
              <a16:creationId xmlns:a16="http://schemas.microsoft.com/office/drawing/2014/main" id="{00000000-0008-0000-0400-00009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6" name="TextBox 4505">
          <a:extLst>
            <a:ext uri="{FF2B5EF4-FFF2-40B4-BE49-F238E27FC236}">
              <a16:creationId xmlns:a16="http://schemas.microsoft.com/office/drawing/2014/main" id="{00000000-0008-0000-0400-00009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7" name="TextBox 4506">
          <a:extLst>
            <a:ext uri="{FF2B5EF4-FFF2-40B4-BE49-F238E27FC236}">
              <a16:creationId xmlns:a16="http://schemas.microsoft.com/office/drawing/2014/main" id="{00000000-0008-0000-0400-00009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8" name="TextBox 4507">
          <a:extLst>
            <a:ext uri="{FF2B5EF4-FFF2-40B4-BE49-F238E27FC236}">
              <a16:creationId xmlns:a16="http://schemas.microsoft.com/office/drawing/2014/main" id="{00000000-0008-0000-0400-00009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09" name="TextBox 4508">
          <a:extLst>
            <a:ext uri="{FF2B5EF4-FFF2-40B4-BE49-F238E27FC236}">
              <a16:creationId xmlns:a16="http://schemas.microsoft.com/office/drawing/2014/main" id="{00000000-0008-0000-0400-00009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0" name="TextBox 4509">
          <a:extLst>
            <a:ext uri="{FF2B5EF4-FFF2-40B4-BE49-F238E27FC236}">
              <a16:creationId xmlns:a16="http://schemas.microsoft.com/office/drawing/2014/main" id="{00000000-0008-0000-0400-00009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1" name="TextBox 4510">
          <a:extLst>
            <a:ext uri="{FF2B5EF4-FFF2-40B4-BE49-F238E27FC236}">
              <a16:creationId xmlns:a16="http://schemas.microsoft.com/office/drawing/2014/main" id="{00000000-0008-0000-0400-00009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2" name="TextBox 4511">
          <a:extLst>
            <a:ext uri="{FF2B5EF4-FFF2-40B4-BE49-F238E27FC236}">
              <a16:creationId xmlns:a16="http://schemas.microsoft.com/office/drawing/2014/main" id="{00000000-0008-0000-0400-0000A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3" name="TextBox 4512">
          <a:extLst>
            <a:ext uri="{FF2B5EF4-FFF2-40B4-BE49-F238E27FC236}">
              <a16:creationId xmlns:a16="http://schemas.microsoft.com/office/drawing/2014/main" id="{00000000-0008-0000-0400-0000A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4" name="TextBox 4513">
          <a:extLst>
            <a:ext uri="{FF2B5EF4-FFF2-40B4-BE49-F238E27FC236}">
              <a16:creationId xmlns:a16="http://schemas.microsoft.com/office/drawing/2014/main" id="{00000000-0008-0000-0400-0000A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5" name="TextBox 4514">
          <a:extLst>
            <a:ext uri="{FF2B5EF4-FFF2-40B4-BE49-F238E27FC236}">
              <a16:creationId xmlns:a16="http://schemas.microsoft.com/office/drawing/2014/main" id="{00000000-0008-0000-0400-0000A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6" name="TextBox 4515">
          <a:extLst>
            <a:ext uri="{FF2B5EF4-FFF2-40B4-BE49-F238E27FC236}">
              <a16:creationId xmlns:a16="http://schemas.microsoft.com/office/drawing/2014/main" id="{00000000-0008-0000-0400-0000A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7" name="TextBox 4516">
          <a:extLst>
            <a:ext uri="{FF2B5EF4-FFF2-40B4-BE49-F238E27FC236}">
              <a16:creationId xmlns:a16="http://schemas.microsoft.com/office/drawing/2014/main" id="{00000000-0008-0000-0400-0000A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8" name="TextBox 4517">
          <a:extLst>
            <a:ext uri="{FF2B5EF4-FFF2-40B4-BE49-F238E27FC236}">
              <a16:creationId xmlns:a16="http://schemas.microsoft.com/office/drawing/2014/main" id="{00000000-0008-0000-0400-0000A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19" name="TextBox 4518">
          <a:extLst>
            <a:ext uri="{FF2B5EF4-FFF2-40B4-BE49-F238E27FC236}">
              <a16:creationId xmlns:a16="http://schemas.microsoft.com/office/drawing/2014/main" id="{00000000-0008-0000-0400-0000A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0" name="TextBox 4519">
          <a:extLst>
            <a:ext uri="{FF2B5EF4-FFF2-40B4-BE49-F238E27FC236}">
              <a16:creationId xmlns:a16="http://schemas.microsoft.com/office/drawing/2014/main" id="{00000000-0008-0000-0400-0000A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1" name="TextBox 4520">
          <a:extLst>
            <a:ext uri="{FF2B5EF4-FFF2-40B4-BE49-F238E27FC236}">
              <a16:creationId xmlns:a16="http://schemas.microsoft.com/office/drawing/2014/main" id="{00000000-0008-0000-0400-0000A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2" name="TextBox 4521">
          <a:extLst>
            <a:ext uri="{FF2B5EF4-FFF2-40B4-BE49-F238E27FC236}">
              <a16:creationId xmlns:a16="http://schemas.microsoft.com/office/drawing/2014/main" id="{00000000-0008-0000-0400-0000A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3" name="TextBox 4522">
          <a:extLst>
            <a:ext uri="{FF2B5EF4-FFF2-40B4-BE49-F238E27FC236}">
              <a16:creationId xmlns:a16="http://schemas.microsoft.com/office/drawing/2014/main" id="{00000000-0008-0000-0400-0000A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4" name="TextBox 4523">
          <a:extLst>
            <a:ext uri="{FF2B5EF4-FFF2-40B4-BE49-F238E27FC236}">
              <a16:creationId xmlns:a16="http://schemas.microsoft.com/office/drawing/2014/main" id="{00000000-0008-0000-0400-0000A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5" name="TextBox 4524">
          <a:extLst>
            <a:ext uri="{FF2B5EF4-FFF2-40B4-BE49-F238E27FC236}">
              <a16:creationId xmlns:a16="http://schemas.microsoft.com/office/drawing/2014/main" id="{00000000-0008-0000-0400-0000A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6" name="TextBox 4525">
          <a:extLst>
            <a:ext uri="{FF2B5EF4-FFF2-40B4-BE49-F238E27FC236}">
              <a16:creationId xmlns:a16="http://schemas.microsoft.com/office/drawing/2014/main" id="{00000000-0008-0000-0400-0000A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7" name="TextBox 4526">
          <a:extLst>
            <a:ext uri="{FF2B5EF4-FFF2-40B4-BE49-F238E27FC236}">
              <a16:creationId xmlns:a16="http://schemas.microsoft.com/office/drawing/2014/main" id="{00000000-0008-0000-0400-0000A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8" name="TextBox 4527">
          <a:extLst>
            <a:ext uri="{FF2B5EF4-FFF2-40B4-BE49-F238E27FC236}">
              <a16:creationId xmlns:a16="http://schemas.microsoft.com/office/drawing/2014/main" id="{00000000-0008-0000-0400-0000B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29" name="TextBox 4528">
          <a:extLst>
            <a:ext uri="{FF2B5EF4-FFF2-40B4-BE49-F238E27FC236}">
              <a16:creationId xmlns:a16="http://schemas.microsoft.com/office/drawing/2014/main" id="{00000000-0008-0000-0400-0000B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0" name="TextBox 4529">
          <a:extLst>
            <a:ext uri="{FF2B5EF4-FFF2-40B4-BE49-F238E27FC236}">
              <a16:creationId xmlns:a16="http://schemas.microsoft.com/office/drawing/2014/main" id="{00000000-0008-0000-0400-0000B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1" name="TextBox 4530">
          <a:extLst>
            <a:ext uri="{FF2B5EF4-FFF2-40B4-BE49-F238E27FC236}">
              <a16:creationId xmlns:a16="http://schemas.microsoft.com/office/drawing/2014/main" id="{00000000-0008-0000-0400-0000B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2" name="TextBox 4531">
          <a:extLst>
            <a:ext uri="{FF2B5EF4-FFF2-40B4-BE49-F238E27FC236}">
              <a16:creationId xmlns:a16="http://schemas.microsoft.com/office/drawing/2014/main" id="{00000000-0008-0000-0400-0000B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3" name="TextBox 4532">
          <a:extLst>
            <a:ext uri="{FF2B5EF4-FFF2-40B4-BE49-F238E27FC236}">
              <a16:creationId xmlns:a16="http://schemas.microsoft.com/office/drawing/2014/main" id="{00000000-0008-0000-0400-0000B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4" name="TextBox 4533">
          <a:extLst>
            <a:ext uri="{FF2B5EF4-FFF2-40B4-BE49-F238E27FC236}">
              <a16:creationId xmlns:a16="http://schemas.microsoft.com/office/drawing/2014/main" id="{00000000-0008-0000-0400-0000B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5" name="TextBox 4534">
          <a:extLst>
            <a:ext uri="{FF2B5EF4-FFF2-40B4-BE49-F238E27FC236}">
              <a16:creationId xmlns:a16="http://schemas.microsoft.com/office/drawing/2014/main" id="{00000000-0008-0000-0400-0000B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6" name="TextBox 4535">
          <a:extLst>
            <a:ext uri="{FF2B5EF4-FFF2-40B4-BE49-F238E27FC236}">
              <a16:creationId xmlns:a16="http://schemas.microsoft.com/office/drawing/2014/main" id="{00000000-0008-0000-0400-0000B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7" name="TextBox 4536">
          <a:extLst>
            <a:ext uri="{FF2B5EF4-FFF2-40B4-BE49-F238E27FC236}">
              <a16:creationId xmlns:a16="http://schemas.microsoft.com/office/drawing/2014/main" id="{00000000-0008-0000-0400-0000B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8" name="TextBox 4537">
          <a:extLst>
            <a:ext uri="{FF2B5EF4-FFF2-40B4-BE49-F238E27FC236}">
              <a16:creationId xmlns:a16="http://schemas.microsoft.com/office/drawing/2014/main" id="{00000000-0008-0000-0400-0000B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39" name="TextBox 4538">
          <a:extLst>
            <a:ext uri="{FF2B5EF4-FFF2-40B4-BE49-F238E27FC236}">
              <a16:creationId xmlns:a16="http://schemas.microsoft.com/office/drawing/2014/main" id="{00000000-0008-0000-0400-0000B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0" name="TextBox 4539">
          <a:extLst>
            <a:ext uri="{FF2B5EF4-FFF2-40B4-BE49-F238E27FC236}">
              <a16:creationId xmlns:a16="http://schemas.microsoft.com/office/drawing/2014/main" id="{00000000-0008-0000-0400-0000B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1" name="TextBox 4540">
          <a:extLst>
            <a:ext uri="{FF2B5EF4-FFF2-40B4-BE49-F238E27FC236}">
              <a16:creationId xmlns:a16="http://schemas.microsoft.com/office/drawing/2014/main" id="{00000000-0008-0000-0400-0000B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2" name="TextBox 4541">
          <a:extLst>
            <a:ext uri="{FF2B5EF4-FFF2-40B4-BE49-F238E27FC236}">
              <a16:creationId xmlns:a16="http://schemas.microsoft.com/office/drawing/2014/main" id="{00000000-0008-0000-0400-0000B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3" name="TextBox 4542">
          <a:extLst>
            <a:ext uri="{FF2B5EF4-FFF2-40B4-BE49-F238E27FC236}">
              <a16:creationId xmlns:a16="http://schemas.microsoft.com/office/drawing/2014/main" id="{00000000-0008-0000-0400-0000B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4" name="TextBox 4543">
          <a:extLst>
            <a:ext uri="{FF2B5EF4-FFF2-40B4-BE49-F238E27FC236}">
              <a16:creationId xmlns:a16="http://schemas.microsoft.com/office/drawing/2014/main" id="{00000000-0008-0000-0400-0000C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5" name="TextBox 4544">
          <a:extLst>
            <a:ext uri="{FF2B5EF4-FFF2-40B4-BE49-F238E27FC236}">
              <a16:creationId xmlns:a16="http://schemas.microsoft.com/office/drawing/2014/main" id="{00000000-0008-0000-0400-0000C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6" name="TextBox 4545">
          <a:extLst>
            <a:ext uri="{FF2B5EF4-FFF2-40B4-BE49-F238E27FC236}">
              <a16:creationId xmlns:a16="http://schemas.microsoft.com/office/drawing/2014/main" id="{00000000-0008-0000-0400-0000C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7" name="TextBox 4546">
          <a:extLst>
            <a:ext uri="{FF2B5EF4-FFF2-40B4-BE49-F238E27FC236}">
              <a16:creationId xmlns:a16="http://schemas.microsoft.com/office/drawing/2014/main" id="{00000000-0008-0000-0400-0000C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8" name="TextBox 4547">
          <a:extLst>
            <a:ext uri="{FF2B5EF4-FFF2-40B4-BE49-F238E27FC236}">
              <a16:creationId xmlns:a16="http://schemas.microsoft.com/office/drawing/2014/main" id="{00000000-0008-0000-0400-0000C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49" name="TextBox 4548">
          <a:extLst>
            <a:ext uri="{FF2B5EF4-FFF2-40B4-BE49-F238E27FC236}">
              <a16:creationId xmlns:a16="http://schemas.microsoft.com/office/drawing/2014/main" id="{00000000-0008-0000-0400-0000C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0" name="TextBox 4549">
          <a:extLst>
            <a:ext uri="{FF2B5EF4-FFF2-40B4-BE49-F238E27FC236}">
              <a16:creationId xmlns:a16="http://schemas.microsoft.com/office/drawing/2014/main" id="{00000000-0008-0000-0400-0000C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1" name="TextBox 4550">
          <a:extLst>
            <a:ext uri="{FF2B5EF4-FFF2-40B4-BE49-F238E27FC236}">
              <a16:creationId xmlns:a16="http://schemas.microsoft.com/office/drawing/2014/main" id="{00000000-0008-0000-0400-0000C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2" name="TextBox 4551">
          <a:extLst>
            <a:ext uri="{FF2B5EF4-FFF2-40B4-BE49-F238E27FC236}">
              <a16:creationId xmlns:a16="http://schemas.microsoft.com/office/drawing/2014/main" id="{00000000-0008-0000-0400-0000C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3" name="TextBox 4552">
          <a:extLst>
            <a:ext uri="{FF2B5EF4-FFF2-40B4-BE49-F238E27FC236}">
              <a16:creationId xmlns:a16="http://schemas.microsoft.com/office/drawing/2014/main" id="{00000000-0008-0000-0400-0000C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4" name="TextBox 4553">
          <a:extLst>
            <a:ext uri="{FF2B5EF4-FFF2-40B4-BE49-F238E27FC236}">
              <a16:creationId xmlns:a16="http://schemas.microsoft.com/office/drawing/2014/main" id="{00000000-0008-0000-0400-0000C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5" name="TextBox 4554">
          <a:extLst>
            <a:ext uri="{FF2B5EF4-FFF2-40B4-BE49-F238E27FC236}">
              <a16:creationId xmlns:a16="http://schemas.microsoft.com/office/drawing/2014/main" id="{00000000-0008-0000-0400-0000C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6" name="TextBox 4555">
          <a:extLst>
            <a:ext uri="{FF2B5EF4-FFF2-40B4-BE49-F238E27FC236}">
              <a16:creationId xmlns:a16="http://schemas.microsoft.com/office/drawing/2014/main" id="{00000000-0008-0000-0400-0000C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7" name="TextBox 4556">
          <a:extLst>
            <a:ext uri="{FF2B5EF4-FFF2-40B4-BE49-F238E27FC236}">
              <a16:creationId xmlns:a16="http://schemas.microsoft.com/office/drawing/2014/main" id="{00000000-0008-0000-0400-0000C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8" name="TextBox 4557">
          <a:extLst>
            <a:ext uri="{FF2B5EF4-FFF2-40B4-BE49-F238E27FC236}">
              <a16:creationId xmlns:a16="http://schemas.microsoft.com/office/drawing/2014/main" id="{00000000-0008-0000-0400-0000C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59" name="TextBox 4558">
          <a:extLst>
            <a:ext uri="{FF2B5EF4-FFF2-40B4-BE49-F238E27FC236}">
              <a16:creationId xmlns:a16="http://schemas.microsoft.com/office/drawing/2014/main" id="{00000000-0008-0000-0400-0000C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0" name="TextBox 4559">
          <a:extLst>
            <a:ext uri="{FF2B5EF4-FFF2-40B4-BE49-F238E27FC236}">
              <a16:creationId xmlns:a16="http://schemas.microsoft.com/office/drawing/2014/main" id="{00000000-0008-0000-0400-0000D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1" name="TextBox 4560">
          <a:extLst>
            <a:ext uri="{FF2B5EF4-FFF2-40B4-BE49-F238E27FC236}">
              <a16:creationId xmlns:a16="http://schemas.microsoft.com/office/drawing/2014/main" id="{00000000-0008-0000-0400-0000D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2" name="TextBox 4561">
          <a:extLst>
            <a:ext uri="{FF2B5EF4-FFF2-40B4-BE49-F238E27FC236}">
              <a16:creationId xmlns:a16="http://schemas.microsoft.com/office/drawing/2014/main" id="{00000000-0008-0000-0400-0000D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3" name="TextBox 4562">
          <a:extLst>
            <a:ext uri="{FF2B5EF4-FFF2-40B4-BE49-F238E27FC236}">
              <a16:creationId xmlns:a16="http://schemas.microsoft.com/office/drawing/2014/main" id="{00000000-0008-0000-0400-0000D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4" name="TextBox 4563">
          <a:extLst>
            <a:ext uri="{FF2B5EF4-FFF2-40B4-BE49-F238E27FC236}">
              <a16:creationId xmlns:a16="http://schemas.microsoft.com/office/drawing/2014/main" id="{00000000-0008-0000-0400-0000D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5" name="TextBox 4564">
          <a:extLst>
            <a:ext uri="{FF2B5EF4-FFF2-40B4-BE49-F238E27FC236}">
              <a16:creationId xmlns:a16="http://schemas.microsoft.com/office/drawing/2014/main" id="{00000000-0008-0000-0400-0000D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6" name="TextBox 4565">
          <a:extLst>
            <a:ext uri="{FF2B5EF4-FFF2-40B4-BE49-F238E27FC236}">
              <a16:creationId xmlns:a16="http://schemas.microsoft.com/office/drawing/2014/main" id="{00000000-0008-0000-0400-0000D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7" name="TextBox 4566">
          <a:extLst>
            <a:ext uri="{FF2B5EF4-FFF2-40B4-BE49-F238E27FC236}">
              <a16:creationId xmlns:a16="http://schemas.microsoft.com/office/drawing/2014/main" id="{00000000-0008-0000-0400-0000D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8" name="TextBox 4567">
          <a:extLst>
            <a:ext uri="{FF2B5EF4-FFF2-40B4-BE49-F238E27FC236}">
              <a16:creationId xmlns:a16="http://schemas.microsoft.com/office/drawing/2014/main" id="{00000000-0008-0000-0400-0000D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69" name="TextBox 4568">
          <a:extLst>
            <a:ext uri="{FF2B5EF4-FFF2-40B4-BE49-F238E27FC236}">
              <a16:creationId xmlns:a16="http://schemas.microsoft.com/office/drawing/2014/main" id="{00000000-0008-0000-0400-0000D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0" name="TextBox 4569">
          <a:extLst>
            <a:ext uri="{FF2B5EF4-FFF2-40B4-BE49-F238E27FC236}">
              <a16:creationId xmlns:a16="http://schemas.microsoft.com/office/drawing/2014/main" id="{00000000-0008-0000-0400-0000D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1" name="TextBox 4570">
          <a:extLst>
            <a:ext uri="{FF2B5EF4-FFF2-40B4-BE49-F238E27FC236}">
              <a16:creationId xmlns:a16="http://schemas.microsoft.com/office/drawing/2014/main" id="{00000000-0008-0000-0400-0000D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2" name="TextBox 4571">
          <a:extLst>
            <a:ext uri="{FF2B5EF4-FFF2-40B4-BE49-F238E27FC236}">
              <a16:creationId xmlns:a16="http://schemas.microsoft.com/office/drawing/2014/main" id="{00000000-0008-0000-0400-0000D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3" name="TextBox 4572">
          <a:extLst>
            <a:ext uri="{FF2B5EF4-FFF2-40B4-BE49-F238E27FC236}">
              <a16:creationId xmlns:a16="http://schemas.microsoft.com/office/drawing/2014/main" id="{00000000-0008-0000-0400-0000D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4" name="TextBox 4573">
          <a:extLst>
            <a:ext uri="{FF2B5EF4-FFF2-40B4-BE49-F238E27FC236}">
              <a16:creationId xmlns:a16="http://schemas.microsoft.com/office/drawing/2014/main" id="{00000000-0008-0000-0400-0000D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5" name="TextBox 4574">
          <a:extLst>
            <a:ext uri="{FF2B5EF4-FFF2-40B4-BE49-F238E27FC236}">
              <a16:creationId xmlns:a16="http://schemas.microsoft.com/office/drawing/2014/main" id="{00000000-0008-0000-0400-0000D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6" name="TextBox 4575">
          <a:extLst>
            <a:ext uri="{FF2B5EF4-FFF2-40B4-BE49-F238E27FC236}">
              <a16:creationId xmlns:a16="http://schemas.microsoft.com/office/drawing/2014/main" id="{00000000-0008-0000-0400-0000E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7" name="TextBox 4576">
          <a:extLst>
            <a:ext uri="{FF2B5EF4-FFF2-40B4-BE49-F238E27FC236}">
              <a16:creationId xmlns:a16="http://schemas.microsoft.com/office/drawing/2014/main" id="{00000000-0008-0000-0400-0000E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8" name="TextBox 4577">
          <a:extLst>
            <a:ext uri="{FF2B5EF4-FFF2-40B4-BE49-F238E27FC236}">
              <a16:creationId xmlns:a16="http://schemas.microsoft.com/office/drawing/2014/main" id="{00000000-0008-0000-0400-0000E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79" name="TextBox 4578">
          <a:extLst>
            <a:ext uri="{FF2B5EF4-FFF2-40B4-BE49-F238E27FC236}">
              <a16:creationId xmlns:a16="http://schemas.microsoft.com/office/drawing/2014/main" id="{00000000-0008-0000-0400-0000E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0" name="TextBox 4579">
          <a:extLst>
            <a:ext uri="{FF2B5EF4-FFF2-40B4-BE49-F238E27FC236}">
              <a16:creationId xmlns:a16="http://schemas.microsoft.com/office/drawing/2014/main" id="{00000000-0008-0000-0400-0000E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1" name="TextBox 4580">
          <a:extLst>
            <a:ext uri="{FF2B5EF4-FFF2-40B4-BE49-F238E27FC236}">
              <a16:creationId xmlns:a16="http://schemas.microsoft.com/office/drawing/2014/main" id="{00000000-0008-0000-0400-0000E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2" name="TextBox 4581">
          <a:extLst>
            <a:ext uri="{FF2B5EF4-FFF2-40B4-BE49-F238E27FC236}">
              <a16:creationId xmlns:a16="http://schemas.microsoft.com/office/drawing/2014/main" id="{00000000-0008-0000-0400-0000E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3" name="TextBox 4582">
          <a:extLst>
            <a:ext uri="{FF2B5EF4-FFF2-40B4-BE49-F238E27FC236}">
              <a16:creationId xmlns:a16="http://schemas.microsoft.com/office/drawing/2014/main" id="{00000000-0008-0000-0400-0000E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4" name="TextBox 4583">
          <a:extLst>
            <a:ext uri="{FF2B5EF4-FFF2-40B4-BE49-F238E27FC236}">
              <a16:creationId xmlns:a16="http://schemas.microsoft.com/office/drawing/2014/main" id="{00000000-0008-0000-0400-0000E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5" name="TextBox 4584">
          <a:extLst>
            <a:ext uri="{FF2B5EF4-FFF2-40B4-BE49-F238E27FC236}">
              <a16:creationId xmlns:a16="http://schemas.microsoft.com/office/drawing/2014/main" id="{00000000-0008-0000-0400-0000E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6" name="TextBox 4585">
          <a:extLst>
            <a:ext uri="{FF2B5EF4-FFF2-40B4-BE49-F238E27FC236}">
              <a16:creationId xmlns:a16="http://schemas.microsoft.com/office/drawing/2014/main" id="{00000000-0008-0000-0400-0000E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7" name="TextBox 4586">
          <a:extLst>
            <a:ext uri="{FF2B5EF4-FFF2-40B4-BE49-F238E27FC236}">
              <a16:creationId xmlns:a16="http://schemas.microsoft.com/office/drawing/2014/main" id="{00000000-0008-0000-0400-0000E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8" name="TextBox 4587">
          <a:extLst>
            <a:ext uri="{FF2B5EF4-FFF2-40B4-BE49-F238E27FC236}">
              <a16:creationId xmlns:a16="http://schemas.microsoft.com/office/drawing/2014/main" id="{00000000-0008-0000-0400-0000E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89" name="TextBox 4588">
          <a:extLst>
            <a:ext uri="{FF2B5EF4-FFF2-40B4-BE49-F238E27FC236}">
              <a16:creationId xmlns:a16="http://schemas.microsoft.com/office/drawing/2014/main" id="{00000000-0008-0000-0400-0000E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0" name="TextBox 4589">
          <a:extLst>
            <a:ext uri="{FF2B5EF4-FFF2-40B4-BE49-F238E27FC236}">
              <a16:creationId xmlns:a16="http://schemas.microsoft.com/office/drawing/2014/main" id="{00000000-0008-0000-0400-0000E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1" name="TextBox 4590">
          <a:extLst>
            <a:ext uri="{FF2B5EF4-FFF2-40B4-BE49-F238E27FC236}">
              <a16:creationId xmlns:a16="http://schemas.microsoft.com/office/drawing/2014/main" id="{00000000-0008-0000-0400-0000E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2" name="TextBox 4591">
          <a:extLst>
            <a:ext uri="{FF2B5EF4-FFF2-40B4-BE49-F238E27FC236}">
              <a16:creationId xmlns:a16="http://schemas.microsoft.com/office/drawing/2014/main" id="{00000000-0008-0000-0400-0000F0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3" name="TextBox 4592">
          <a:extLst>
            <a:ext uri="{FF2B5EF4-FFF2-40B4-BE49-F238E27FC236}">
              <a16:creationId xmlns:a16="http://schemas.microsoft.com/office/drawing/2014/main" id="{00000000-0008-0000-0400-0000F1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4" name="TextBox 4593">
          <a:extLst>
            <a:ext uri="{FF2B5EF4-FFF2-40B4-BE49-F238E27FC236}">
              <a16:creationId xmlns:a16="http://schemas.microsoft.com/office/drawing/2014/main" id="{00000000-0008-0000-0400-0000F2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5" name="TextBox 4594">
          <a:extLst>
            <a:ext uri="{FF2B5EF4-FFF2-40B4-BE49-F238E27FC236}">
              <a16:creationId xmlns:a16="http://schemas.microsoft.com/office/drawing/2014/main" id="{00000000-0008-0000-0400-0000F3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6" name="TextBox 4595">
          <a:extLst>
            <a:ext uri="{FF2B5EF4-FFF2-40B4-BE49-F238E27FC236}">
              <a16:creationId xmlns:a16="http://schemas.microsoft.com/office/drawing/2014/main" id="{00000000-0008-0000-0400-0000F4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7" name="TextBox 4596">
          <a:extLst>
            <a:ext uri="{FF2B5EF4-FFF2-40B4-BE49-F238E27FC236}">
              <a16:creationId xmlns:a16="http://schemas.microsoft.com/office/drawing/2014/main" id="{00000000-0008-0000-0400-0000F5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8" name="TextBox 4597">
          <a:extLst>
            <a:ext uri="{FF2B5EF4-FFF2-40B4-BE49-F238E27FC236}">
              <a16:creationId xmlns:a16="http://schemas.microsoft.com/office/drawing/2014/main" id="{00000000-0008-0000-0400-0000F6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599" name="TextBox 4598">
          <a:extLst>
            <a:ext uri="{FF2B5EF4-FFF2-40B4-BE49-F238E27FC236}">
              <a16:creationId xmlns:a16="http://schemas.microsoft.com/office/drawing/2014/main" id="{00000000-0008-0000-0400-0000F7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0" name="TextBox 4599">
          <a:extLst>
            <a:ext uri="{FF2B5EF4-FFF2-40B4-BE49-F238E27FC236}">
              <a16:creationId xmlns:a16="http://schemas.microsoft.com/office/drawing/2014/main" id="{00000000-0008-0000-0400-0000F8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1" name="TextBox 4600">
          <a:extLst>
            <a:ext uri="{FF2B5EF4-FFF2-40B4-BE49-F238E27FC236}">
              <a16:creationId xmlns:a16="http://schemas.microsoft.com/office/drawing/2014/main" id="{00000000-0008-0000-0400-0000F9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2" name="TextBox 4601">
          <a:extLst>
            <a:ext uri="{FF2B5EF4-FFF2-40B4-BE49-F238E27FC236}">
              <a16:creationId xmlns:a16="http://schemas.microsoft.com/office/drawing/2014/main" id="{00000000-0008-0000-0400-0000FA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3" name="TextBox 4602">
          <a:extLst>
            <a:ext uri="{FF2B5EF4-FFF2-40B4-BE49-F238E27FC236}">
              <a16:creationId xmlns:a16="http://schemas.microsoft.com/office/drawing/2014/main" id="{00000000-0008-0000-0400-0000FB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4" name="TextBox 4603">
          <a:extLst>
            <a:ext uri="{FF2B5EF4-FFF2-40B4-BE49-F238E27FC236}">
              <a16:creationId xmlns:a16="http://schemas.microsoft.com/office/drawing/2014/main" id="{00000000-0008-0000-0400-0000FC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5" name="TextBox 4604">
          <a:extLst>
            <a:ext uri="{FF2B5EF4-FFF2-40B4-BE49-F238E27FC236}">
              <a16:creationId xmlns:a16="http://schemas.microsoft.com/office/drawing/2014/main" id="{00000000-0008-0000-0400-0000FD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6" name="TextBox 4605">
          <a:extLst>
            <a:ext uri="{FF2B5EF4-FFF2-40B4-BE49-F238E27FC236}">
              <a16:creationId xmlns:a16="http://schemas.microsoft.com/office/drawing/2014/main" id="{00000000-0008-0000-0400-0000FE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7" name="TextBox 4606">
          <a:extLst>
            <a:ext uri="{FF2B5EF4-FFF2-40B4-BE49-F238E27FC236}">
              <a16:creationId xmlns:a16="http://schemas.microsoft.com/office/drawing/2014/main" id="{00000000-0008-0000-0400-0000FF11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8" name="TextBox 4607">
          <a:extLst>
            <a:ext uri="{FF2B5EF4-FFF2-40B4-BE49-F238E27FC236}">
              <a16:creationId xmlns:a16="http://schemas.microsoft.com/office/drawing/2014/main" id="{00000000-0008-0000-0400-00000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09" name="TextBox 4608">
          <a:extLst>
            <a:ext uri="{FF2B5EF4-FFF2-40B4-BE49-F238E27FC236}">
              <a16:creationId xmlns:a16="http://schemas.microsoft.com/office/drawing/2014/main" id="{00000000-0008-0000-0400-00000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0" name="TextBox 4609">
          <a:extLst>
            <a:ext uri="{FF2B5EF4-FFF2-40B4-BE49-F238E27FC236}">
              <a16:creationId xmlns:a16="http://schemas.microsoft.com/office/drawing/2014/main" id="{00000000-0008-0000-0400-00000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1" name="TextBox 4610">
          <a:extLst>
            <a:ext uri="{FF2B5EF4-FFF2-40B4-BE49-F238E27FC236}">
              <a16:creationId xmlns:a16="http://schemas.microsoft.com/office/drawing/2014/main" id="{00000000-0008-0000-0400-00000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2" name="TextBox 4611">
          <a:extLst>
            <a:ext uri="{FF2B5EF4-FFF2-40B4-BE49-F238E27FC236}">
              <a16:creationId xmlns:a16="http://schemas.microsoft.com/office/drawing/2014/main" id="{00000000-0008-0000-0400-00000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3" name="TextBox 4612">
          <a:extLst>
            <a:ext uri="{FF2B5EF4-FFF2-40B4-BE49-F238E27FC236}">
              <a16:creationId xmlns:a16="http://schemas.microsoft.com/office/drawing/2014/main" id="{00000000-0008-0000-0400-00000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4" name="TextBox 4613">
          <a:extLst>
            <a:ext uri="{FF2B5EF4-FFF2-40B4-BE49-F238E27FC236}">
              <a16:creationId xmlns:a16="http://schemas.microsoft.com/office/drawing/2014/main" id="{00000000-0008-0000-0400-00000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5" name="TextBox 4614">
          <a:extLst>
            <a:ext uri="{FF2B5EF4-FFF2-40B4-BE49-F238E27FC236}">
              <a16:creationId xmlns:a16="http://schemas.microsoft.com/office/drawing/2014/main" id="{00000000-0008-0000-0400-00000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6" name="TextBox 4615">
          <a:extLst>
            <a:ext uri="{FF2B5EF4-FFF2-40B4-BE49-F238E27FC236}">
              <a16:creationId xmlns:a16="http://schemas.microsoft.com/office/drawing/2014/main" id="{00000000-0008-0000-0400-00000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7" name="TextBox 4616">
          <a:extLst>
            <a:ext uri="{FF2B5EF4-FFF2-40B4-BE49-F238E27FC236}">
              <a16:creationId xmlns:a16="http://schemas.microsoft.com/office/drawing/2014/main" id="{00000000-0008-0000-0400-00000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8" name="TextBox 4617">
          <a:extLst>
            <a:ext uri="{FF2B5EF4-FFF2-40B4-BE49-F238E27FC236}">
              <a16:creationId xmlns:a16="http://schemas.microsoft.com/office/drawing/2014/main" id="{00000000-0008-0000-0400-00000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19" name="TextBox 4618">
          <a:extLst>
            <a:ext uri="{FF2B5EF4-FFF2-40B4-BE49-F238E27FC236}">
              <a16:creationId xmlns:a16="http://schemas.microsoft.com/office/drawing/2014/main" id="{00000000-0008-0000-0400-00000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0" name="TextBox 4619">
          <a:extLst>
            <a:ext uri="{FF2B5EF4-FFF2-40B4-BE49-F238E27FC236}">
              <a16:creationId xmlns:a16="http://schemas.microsoft.com/office/drawing/2014/main" id="{00000000-0008-0000-0400-00000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1" name="TextBox 4620">
          <a:extLst>
            <a:ext uri="{FF2B5EF4-FFF2-40B4-BE49-F238E27FC236}">
              <a16:creationId xmlns:a16="http://schemas.microsoft.com/office/drawing/2014/main" id="{00000000-0008-0000-0400-00000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2" name="TextBox 4621">
          <a:extLst>
            <a:ext uri="{FF2B5EF4-FFF2-40B4-BE49-F238E27FC236}">
              <a16:creationId xmlns:a16="http://schemas.microsoft.com/office/drawing/2014/main" id="{00000000-0008-0000-0400-00000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3" name="TextBox 4622">
          <a:extLst>
            <a:ext uri="{FF2B5EF4-FFF2-40B4-BE49-F238E27FC236}">
              <a16:creationId xmlns:a16="http://schemas.microsoft.com/office/drawing/2014/main" id="{00000000-0008-0000-0400-00000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4" name="TextBox 4623">
          <a:extLst>
            <a:ext uri="{FF2B5EF4-FFF2-40B4-BE49-F238E27FC236}">
              <a16:creationId xmlns:a16="http://schemas.microsoft.com/office/drawing/2014/main" id="{00000000-0008-0000-0400-00001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5" name="TextBox 4624">
          <a:extLst>
            <a:ext uri="{FF2B5EF4-FFF2-40B4-BE49-F238E27FC236}">
              <a16:creationId xmlns:a16="http://schemas.microsoft.com/office/drawing/2014/main" id="{00000000-0008-0000-0400-00001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6" name="TextBox 4625">
          <a:extLst>
            <a:ext uri="{FF2B5EF4-FFF2-40B4-BE49-F238E27FC236}">
              <a16:creationId xmlns:a16="http://schemas.microsoft.com/office/drawing/2014/main" id="{00000000-0008-0000-0400-00001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7" name="TextBox 4626">
          <a:extLst>
            <a:ext uri="{FF2B5EF4-FFF2-40B4-BE49-F238E27FC236}">
              <a16:creationId xmlns:a16="http://schemas.microsoft.com/office/drawing/2014/main" id="{00000000-0008-0000-0400-00001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8" name="TextBox 4627">
          <a:extLst>
            <a:ext uri="{FF2B5EF4-FFF2-40B4-BE49-F238E27FC236}">
              <a16:creationId xmlns:a16="http://schemas.microsoft.com/office/drawing/2014/main" id="{00000000-0008-0000-0400-00001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29" name="TextBox 4628">
          <a:extLst>
            <a:ext uri="{FF2B5EF4-FFF2-40B4-BE49-F238E27FC236}">
              <a16:creationId xmlns:a16="http://schemas.microsoft.com/office/drawing/2014/main" id="{00000000-0008-0000-0400-00001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0" name="TextBox 4629">
          <a:extLst>
            <a:ext uri="{FF2B5EF4-FFF2-40B4-BE49-F238E27FC236}">
              <a16:creationId xmlns:a16="http://schemas.microsoft.com/office/drawing/2014/main" id="{00000000-0008-0000-0400-00001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1" name="TextBox 4630">
          <a:extLst>
            <a:ext uri="{FF2B5EF4-FFF2-40B4-BE49-F238E27FC236}">
              <a16:creationId xmlns:a16="http://schemas.microsoft.com/office/drawing/2014/main" id="{00000000-0008-0000-0400-00001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2" name="TextBox 4631">
          <a:extLst>
            <a:ext uri="{FF2B5EF4-FFF2-40B4-BE49-F238E27FC236}">
              <a16:creationId xmlns:a16="http://schemas.microsoft.com/office/drawing/2014/main" id="{00000000-0008-0000-0400-00001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3" name="TextBox 4632">
          <a:extLst>
            <a:ext uri="{FF2B5EF4-FFF2-40B4-BE49-F238E27FC236}">
              <a16:creationId xmlns:a16="http://schemas.microsoft.com/office/drawing/2014/main" id="{00000000-0008-0000-0400-00001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4" name="TextBox 4633">
          <a:extLst>
            <a:ext uri="{FF2B5EF4-FFF2-40B4-BE49-F238E27FC236}">
              <a16:creationId xmlns:a16="http://schemas.microsoft.com/office/drawing/2014/main" id="{00000000-0008-0000-0400-00001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5" name="TextBox 4634">
          <a:extLst>
            <a:ext uri="{FF2B5EF4-FFF2-40B4-BE49-F238E27FC236}">
              <a16:creationId xmlns:a16="http://schemas.microsoft.com/office/drawing/2014/main" id="{00000000-0008-0000-0400-00001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6" name="TextBox 4635">
          <a:extLst>
            <a:ext uri="{FF2B5EF4-FFF2-40B4-BE49-F238E27FC236}">
              <a16:creationId xmlns:a16="http://schemas.microsoft.com/office/drawing/2014/main" id="{00000000-0008-0000-0400-00001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7" name="TextBox 4636">
          <a:extLst>
            <a:ext uri="{FF2B5EF4-FFF2-40B4-BE49-F238E27FC236}">
              <a16:creationId xmlns:a16="http://schemas.microsoft.com/office/drawing/2014/main" id="{00000000-0008-0000-0400-00001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8" name="TextBox 4637">
          <a:extLst>
            <a:ext uri="{FF2B5EF4-FFF2-40B4-BE49-F238E27FC236}">
              <a16:creationId xmlns:a16="http://schemas.microsoft.com/office/drawing/2014/main" id="{00000000-0008-0000-0400-00001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39" name="TextBox 4638">
          <a:extLst>
            <a:ext uri="{FF2B5EF4-FFF2-40B4-BE49-F238E27FC236}">
              <a16:creationId xmlns:a16="http://schemas.microsoft.com/office/drawing/2014/main" id="{00000000-0008-0000-0400-00001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0" name="TextBox 4639">
          <a:extLst>
            <a:ext uri="{FF2B5EF4-FFF2-40B4-BE49-F238E27FC236}">
              <a16:creationId xmlns:a16="http://schemas.microsoft.com/office/drawing/2014/main" id="{00000000-0008-0000-0400-00002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1" name="TextBox 4640">
          <a:extLst>
            <a:ext uri="{FF2B5EF4-FFF2-40B4-BE49-F238E27FC236}">
              <a16:creationId xmlns:a16="http://schemas.microsoft.com/office/drawing/2014/main" id="{00000000-0008-0000-0400-00002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2" name="TextBox 4641">
          <a:extLst>
            <a:ext uri="{FF2B5EF4-FFF2-40B4-BE49-F238E27FC236}">
              <a16:creationId xmlns:a16="http://schemas.microsoft.com/office/drawing/2014/main" id="{00000000-0008-0000-0400-00002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3" name="TextBox 4642">
          <a:extLst>
            <a:ext uri="{FF2B5EF4-FFF2-40B4-BE49-F238E27FC236}">
              <a16:creationId xmlns:a16="http://schemas.microsoft.com/office/drawing/2014/main" id="{00000000-0008-0000-0400-00002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4" name="TextBox 4643">
          <a:extLst>
            <a:ext uri="{FF2B5EF4-FFF2-40B4-BE49-F238E27FC236}">
              <a16:creationId xmlns:a16="http://schemas.microsoft.com/office/drawing/2014/main" id="{00000000-0008-0000-0400-00002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5" name="TextBox 4644">
          <a:extLst>
            <a:ext uri="{FF2B5EF4-FFF2-40B4-BE49-F238E27FC236}">
              <a16:creationId xmlns:a16="http://schemas.microsoft.com/office/drawing/2014/main" id="{00000000-0008-0000-0400-00002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6" name="TextBox 4645">
          <a:extLst>
            <a:ext uri="{FF2B5EF4-FFF2-40B4-BE49-F238E27FC236}">
              <a16:creationId xmlns:a16="http://schemas.microsoft.com/office/drawing/2014/main" id="{00000000-0008-0000-0400-00002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7" name="TextBox 4646">
          <a:extLst>
            <a:ext uri="{FF2B5EF4-FFF2-40B4-BE49-F238E27FC236}">
              <a16:creationId xmlns:a16="http://schemas.microsoft.com/office/drawing/2014/main" id="{00000000-0008-0000-0400-00002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8" name="TextBox 4647">
          <a:extLst>
            <a:ext uri="{FF2B5EF4-FFF2-40B4-BE49-F238E27FC236}">
              <a16:creationId xmlns:a16="http://schemas.microsoft.com/office/drawing/2014/main" id="{00000000-0008-0000-0400-00002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49" name="TextBox 4648">
          <a:extLst>
            <a:ext uri="{FF2B5EF4-FFF2-40B4-BE49-F238E27FC236}">
              <a16:creationId xmlns:a16="http://schemas.microsoft.com/office/drawing/2014/main" id="{00000000-0008-0000-0400-00002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0" name="TextBox 4649">
          <a:extLst>
            <a:ext uri="{FF2B5EF4-FFF2-40B4-BE49-F238E27FC236}">
              <a16:creationId xmlns:a16="http://schemas.microsoft.com/office/drawing/2014/main" id="{00000000-0008-0000-0400-00002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1" name="TextBox 4650">
          <a:extLst>
            <a:ext uri="{FF2B5EF4-FFF2-40B4-BE49-F238E27FC236}">
              <a16:creationId xmlns:a16="http://schemas.microsoft.com/office/drawing/2014/main" id="{00000000-0008-0000-0400-00002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2" name="TextBox 4651">
          <a:extLst>
            <a:ext uri="{FF2B5EF4-FFF2-40B4-BE49-F238E27FC236}">
              <a16:creationId xmlns:a16="http://schemas.microsoft.com/office/drawing/2014/main" id="{00000000-0008-0000-0400-00002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3" name="TextBox 4652">
          <a:extLst>
            <a:ext uri="{FF2B5EF4-FFF2-40B4-BE49-F238E27FC236}">
              <a16:creationId xmlns:a16="http://schemas.microsoft.com/office/drawing/2014/main" id="{00000000-0008-0000-0400-00002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4" name="TextBox 4653">
          <a:extLst>
            <a:ext uri="{FF2B5EF4-FFF2-40B4-BE49-F238E27FC236}">
              <a16:creationId xmlns:a16="http://schemas.microsoft.com/office/drawing/2014/main" id="{00000000-0008-0000-0400-00002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5" name="TextBox 4654">
          <a:extLst>
            <a:ext uri="{FF2B5EF4-FFF2-40B4-BE49-F238E27FC236}">
              <a16:creationId xmlns:a16="http://schemas.microsoft.com/office/drawing/2014/main" id="{00000000-0008-0000-0400-00002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6" name="TextBox 4655">
          <a:extLst>
            <a:ext uri="{FF2B5EF4-FFF2-40B4-BE49-F238E27FC236}">
              <a16:creationId xmlns:a16="http://schemas.microsoft.com/office/drawing/2014/main" id="{00000000-0008-0000-0400-00003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7" name="TextBox 4656">
          <a:extLst>
            <a:ext uri="{FF2B5EF4-FFF2-40B4-BE49-F238E27FC236}">
              <a16:creationId xmlns:a16="http://schemas.microsoft.com/office/drawing/2014/main" id="{00000000-0008-0000-0400-00003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8" name="TextBox 4657">
          <a:extLst>
            <a:ext uri="{FF2B5EF4-FFF2-40B4-BE49-F238E27FC236}">
              <a16:creationId xmlns:a16="http://schemas.microsoft.com/office/drawing/2014/main" id="{00000000-0008-0000-0400-00003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59" name="TextBox 4658">
          <a:extLst>
            <a:ext uri="{FF2B5EF4-FFF2-40B4-BE49-F238E27FC236}">
              <a16:creationId xmlns:a16="http://schemas.microsoft.com/office/drawing/2014/main" id="{00000000-0008-0000-0400-00003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0" name="TextBox 4659">
          <a:extLst>
            <a:ext uri="{FF2B5EF4-FFF2-40B4-BE49-F238E27FC236}">
              <a16:creationId xmlns:a16="http://schemas.microsoft.com/office/drawing/2014/main" id="{00000000-0008-0000-0400-00003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1" name="TextBox 4660">
          <a:extLst>
            <a:ext uri="{FF2B5EF4-FFF2-40B4-BE49-F238E27FC236}">
              <a16:creationId xmlns:a16="http://schemas.microsoft.com/office/drawing/2014/main" id="{00000000-0008-0000-0400-00003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2" name="TextBox 4661">
          <a:extLst>
            <a:ext uri="{FF2B5EF4-FFF2-40B4-BE49-F238E27FC236}">
              <a16:creationId xmlns:a16="http://schemas.microsoft.com/office/drawing/2014/main" id="{00000000-0008-0000-0400-00003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3" name="TextBox 4662">
          <a:extLst>
            <a:ext uri="{FF2B5EF4-FFF2-40B4-BE49-F238E27FC236}">
              <a16:creationId xmlns:a16="http://schemas.microsoft.com/office/drawing/2014/main" id="{00000000-0008-0000-0400-00003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4" name="TextBox 4663">
          <a:extLst>
            <a:ext uri="{FF2B5EF4-FFF2-40B4-BE49-F238E27FC236}">
              <a16:creationId xmlns:a16="http://schemas.microsoft.com/office/drawing/2014/main" id="{00000000-0008-0000-0400-00003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5" name="TextBox 4664">
          <a:extLst>
            <a:ext uri="{FF2B5EF4-FFF2-40B4-BE49-F238E27FC236}">
              <a16:creationId xmlns:a16="http://schemas.microsoft.com/office/drawing/2014/main" id="{00000000-0008-0000-0400-00003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6" name="TextBox 4665">
          <a:extLst>
            <a:ext uri="{FF2B5EF4-FFF2-40B4-BE49-F238E27FC236}">
              <a16:creationId xmlns:a16="http://schemas.microsoft.com/office/drawing/2014/main" id="{00000000-0008-0000-0400-00003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7" name="TextBox 4666">
          <a:extLst>
            <a:ext uri="{FF2B5EF4-FFF2-40B4-BE49-F238E27FC236}">
              <a16:creationId xmlns:a16="http://schemas.microsoft.com/office/drawing/2014/main" id="{00000000-0008-0000-0400-00003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8" name="TextBox 4667">
          <a:extLst>
            <a:ext uri="{FF2B5EF4-FFF2-40B4-BE49-F238E27FC236}">
              <a16:creationId xmlns:a16="http://schemas.microsoft.com/office/drawing/2014/main" id="{00000000-0008-0000-0400-00003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69" name="TextBox 4668">
          <a:extLst>
            <a:ext uri="{FF2B5EF4-FFF2-40B4-BE49-F238E27FC236}">
              <a16:creationId xmlns:a16="http://schemas.microsoft.com/office/drawing/2014/main" id="{00000000-0008-0000-0400-00003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0" name="TextBox 4669">
          <a:extLst>
            <a:ext uri="{FF2B5EF4-FFF2-40B4-BE49-F238E27FC236}">
              <a16:creationId xmlns:a16="http://schemas.microsoft.com/office/drawing/2014/main" id="{00000000-0008-0000-0400-00003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1" name="TextBox 4670">
          <a:extLst>
            <a:ext uri="{FF2B5EF4-FFF2-40B4-BE49-F238E27FC236}">
              <a16:creationId xmlns:a16="http://schemas.microsoft.com/office/drawing/2014/main" id="{00000000-0008-0000-0400-00003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2" name="TextBox 4671">
          <a:extLst>
            <a:ext uri="{FF2B5EF4-FFF2-40B4-BE49-F238E27FC236}">
              <a16:creationId xmlns:a16="http://schemas.microsoft.com/office/drawing/2014/main" id="{00000000-0008-0000-0400-00004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3" name="TextBox 4672">
          <a:extLst>
            <a:ext uri="{FF2B5EF4-FFF2-40B4-BE49-F238E27FC236}">
              <a16:creationId xmlns:a16="http://schemas.microsoft.com/office/drawing/2014/main" id="{00000000-0008-0000-0400-00004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4" name="TextBox 4673">
          <a:extLst>
            <a:ext uri="{FF2B5EF4-FFF2-40B4-BE49-F238E27FC236}">
              <a16:creationId xmlns:a16="http://schemas.microsoft.com/office/drawing/2014/main" id="{00000000-0008-0000-0400-00004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5" name="TextBox 4674">
          <a:extLst>
            <a:ext uri="{FF2B5EF4-FFF2-40B4-BE49-F238E27FC236}">
              <a16:creationId xmlns:a16="http://schemas.microsoft.com/office/drawing/2014/main" id="{00000000-0008-0000-0400-00004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6" name="TextBox 4675">
          <a:extLst>
            <a:ext uri="{FF2B5EF4-FFF2-40B4-BE49-F238E27FC236}">
              <a16:creationId xmlns:a16="http://schemas.microsoft.com/office/drawing/2014/main" id="{00000000-0008-0000-0400-00004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7" name="TextBox 4676">
          <a:extLst>
            <a:ext uri="{FF2B5EF4-FFF2-40B4-BE49-F238E27FC236}">
              <a16:creationId xmlns:a16="http://schemas.microsoft.com/office/drawing/2014/main" id="{00000000-0008-0000-0400-00004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8" name="TextBox 4677">
          <a:extLst>
            <a:ext uri="{FF2B5EF4-FFF2-40B4-BE49-F238E27FC236}">
              <a16:creationId xmlns:a16="http://schemas.microsoft.com/office/drawing/2014/main" id="{00000000-0008-0000-0400-00004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79" name="TextBox 4678">
          <a:extLst>
            <a:ext uri="{FF2B5EF4-FFF2-40B4-BE49-F238E27FC236}">
              <a16:creationId xmlns:a16="http://schemas.microsoft.com/office/drawing/2014/main" id="{00000000-0008-0000-0400-00004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0" name="TextBox 4679">
          <a:extLst>
            <a:ext uri="{FF2B5EF4-FFF2-40B4-BE49-F238E27FC236}">
              <a16:creationId xmlns:a16="http://schemas.microsoft.com/office/drawing/2014/main" id="{00000000-0008-0000-0400-00004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1" name="TextBox 4680">
          <a:extLst>
            <a:ext uri="{FF2B5EF4-FFF2-40B4-BE49-F238E27FC236}">
              <a16:creationId xmlns:a16="http://schemas.microsoft.com/office/drawing/2014/main" id="{00000000-0008-0000-0400-00004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2" name="TextBox 4681">
          <a:extLst>
            <a:ext uri="{FF2B5EF4-FFF2-40B4-BE49-F238E27FC236}">
              <a16:creationId xmlns:a16="http://schemas.microsoft.com/office/drawing/2014/main" id="{00000000-0008-0000-0400-00004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3" name="TextBox 4682">
          <a:extLst>
            <a:ext uri="{FF2B5EF4-FFF2-40B4-BE49-F238E27FC236}">
              <a16:creationId xmlns:a16="http://schemas.microsoft.com/office/drawing/2014/main" id="{00000000-0008-0000-0400-00004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4" name="TextBox 4683">
          <a:extLst>
            <a:ext uri="{FF2B5EF4-FFF2-40B4-BE49-F238E27FC236}">
              <a16:creationId xmlns:a16="http://schemas.microsoft.com/office/drawing/2014/main" id="{00000000-0008-0000-0400-00004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5" name="TextBox 4684">
          <a:extLst>
            <a:ext uri="{FF2B5EF4-FFF2-40B4-BE49-F238E27FC236}">
              <a16:creationId xmlns:a16="http://schemas.microsoft.com/office/drawing/2014/main" id="{00000000-0008-0000-0400-00004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6" name="TextBox 4685">
          <a:extLst>
            <a:ext uri="{FF2B5EF4-FFF2-40B4-BE49-F238E27FC236}">
              <a16:creationId xmlns:a16="http://schemas.microsoft.com/office/drawing/2014/main" id="{00000000-0008-0000-0400-00004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7" name="TextBox 4686">
          <a:extLst>
            <a:ext uri="{FF2B5EF4-FFF2-40B4-BE49-F238E27FC236}">
              <a16:creationId xmlns:a16="http://schemas.microsoft.com/office/drawing/2014/main" id="{00000000-0008-0000-0400-00004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8" name="TextBox 4687">
          <a:extLst>
            <a:ext uri="{FF2B5EF4-FFF2-40B4-BE49-F238E27FC236}">
              <a16:creationId xmlns:a16="http://schemas.microsoft.com/office/drawing/2014/main" id="{00000000-0008-0000-0400-00005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89" name="TextBox 4688">
          <a:extLst>
            <a:ext uri="{FF2B5EF4-FFF2-40B4-BE49-F238E27FC236}">
              <a16:creationId xmlns:a16="http://schemas.microsoft.com/office/drawing/2014/main" id="{00000000-0008-0000-0400-00005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0" name="TextBox 4689">
          <a:extLst>
            <a:ext uri="{FF2B5EF4-FFF2-40B4-BE49-F238E27FC236}">
              <a16:creationId xmlns:a16="http://schemas.microsoft.com/office/drawing/2014/main" id="{00000000-0008-0000-0400-00005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1" name="TextBox 4690">
          <a:extLst>
            <a:ext uri="{FF2B5EF4-FFF2-40B4-BE49-F238E27FC236}">
              <a16:creationId xmlns:a16="http://schemas.microsoft.com/office/drawing/2014/main" id="{00000000-0008-0000-0400-00005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2" name="TextBox 4691">
          <a:extLst>
            <a:ext uri="{FF2B5EF4-FFF2-40B4-BE49-F238E27FC236}">
              <a16:creationId xmlns:a16="http://schemas.microsoft.com/office/drawing/2014/main" id="{00000000-0008-0000-0400-00005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3" name="TextBox 4692">
          <a:extLst>
            <a:ext uri="{FF2B5EF4-FFF2-40B4-BE49-F238E27FC236}">
              <a16:creationId xmlns:a16="http://schemas.microsoft.com/office/drawing/2014/main" id="{00000000-0008-0000-0400-00005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4" name="TextBox 4693">
          <a:extLst>
            <a:ext uri="{FF2B5EF4-FFF2-40B4-BE49-F238E27FC236}">
              <a16:creationId xmlns:a16="http://schemas.microsoft.com/office/drawing/2014/main" id="{00000000-0008-0000-0400-00005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5" name="TextBox 4694">
          <a:extLst>
            <a:ext uri="{FF2B5EF4-FFF2-40B4-BE49-F238E27FC236}">
              <a16:creationId xmlns:a16="http://schemas.microsoft.com/office/drawing/2014/main" id="{00000000-0008-0000-0400-00005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6" name="TextBox 4695">
          <a:extLst>
            <a:ext uri="{FF2B5EF4-FFF2-40B4-BE49-F238E27FC236}">
              <a16:creationId xmlns:a16="http://schemas.microsoft.com/office/drawing/2014/main" id="{00000000-0008-0000-0400-00005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7" name="TextBox 4696">
          <a:extLst>
            <a:ext uri="{FF2B5EF4-FFF2-40B4-BE49-F238E27FC236}">
              <a16:creationId xmlns:a16="http://schemas.microsoft.com/office/drawing/2014/main" id="{00000000-0008-0000-0400-00005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8" name="TextBox 4697">
          <a:extLst>
            <a:ext uri="{FF2B5EF4-FFF2-40B4-BE49-F238E27FC236}">
              <a16:creationId xmlns:a16="http://schemas.microsoft.com/office/drawing/2014/main" id="{00000000-0008-0000-0400-00005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699" name="TextBox 4698">
          <a:extLst>
            <a:ext uri="{FF2B5EF4-FFF2-40B4-BE49-F238E27FC236}">
              <a16:creationId xmlns:a16="http://schemas.microsoft.com/office/drawing/2014/main" id="{00000000-0008-0000-0400-00005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0" name="TextBox 4699">
          <a:extLst>
            <a:ext uri="{FF2B5EF4-FFF2-40B4-BE49-F238E27FC236}">
              <a16:creationId xmlns:a16="http://schemas.microsoft.com/office/drawing/2014/main" id="{00000000-0008-0000-0400-00005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1" name="TextBox 4700">
          <a:extLst>
            <a:ext uri="{FF2B5EF4-FFF2-40B4-BE49-F238E27FC236}">
              <a16:creationId xmlns:a16="http://schemas.microsoft.com/office/drawing/2014/main" id="{00000000-0008-0000-0400-00005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2" name="TextBox 4701">
          <a:extLst>
            <a:ext uri="{FF2B5EF4-FFF2-40B4-BE49-F238E27FC236}">
              <a16:creationId xmlns:a16="http://schemas.microsoft.com/office/drawing/2014/main" id="{00000000-0008-0000-0400-00005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3" name="TextBox 4702">
          <a:extLst>
            <a:ext uri="{FF2B5EF4-FFF2-40B4-BE49-F238E27FC236}">
              <a16:creationId xmlns:a16="http://schemas.microsoft.com/office/drawing/2014/main" id="{00000000-0008-0000-0400-00005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4" name="TextBox 4703">
          <a:extLst>
            <a:ext uri="{FF2B5EF4-FFF2-40B4-BE49-F238E27FC236}">
              <a16:creationId xmlns:a16="http://schemas.microsoft.com/office/drawing/2014/main" id="{00000000-0008-0000-0400-00006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5" name="TextBox 4704">
          <a:extLst>
            <a:ext uri="{FF2B5EF4-FFF2-40B4-BE49-F238E27FC236}">
              <a16:creationId xmlns:a16="http://schemas.microsoft.com/office/drawing/2014/main" id="{00000000-0008-0000-0400-00006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6" name="TextBox 4705">
          <a:extLst>
            <a:ext uri="{FF2B5EF4-FFF2-40B4-BE49-F238E27FC236}">
              <a16:creationId xmlns:a16="http://schemas.microsoft.com/office/drawing/2014/main" id="{00000000-0008-0000-0400-00006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7" name="TextBox 4706">
          <a:extLst>
            <a:ext uri="{FF2B5EF4-FFF2-40B4-BE49-F238E27FC236}">
              <a16:creationId xmlns:a16="http://schemas.microsoft.com/office/drawing/2014/main" id="{00000000-0008-0000-0400-00006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8" name="TextBox 4707">
          <a:extLst>
            <a:ext uri="{FF2B5EF4-FFF2-40B4-BE49-F238E27FC236}">
              <a16:creationId xmlns:a16="http://schemas.microsoft.com/office/drawing/2014/main" id="{00000000-0008-0000-0400-00006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09" name="TextBox 4708">
          <a:extLst>
            <a:ext uri="{FF2B5EF4-FFF2-40B4-BE49-F238E27FC236}">
              <a16:creationId xmlns:a16="http://schemas.microsoft.com/office/drawing/2014/main" id="{00000000-0008-0000-0400-00006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0" name="TextBox 4709">
          <a:extLst>
            <a:ext uri="{FF2B5EF4-FFF2-40B4-BE49-F238E27FC236}">
              <a16:creationId xmlns:a16="http://schemas.microsoft.com/office/drawing/2014/main" id="{00000000-0008-0000-0400-00006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1" name="TextBox 4710">
          <a:extLst>
            <a:ext uri="{FF2B5EF4-FFF2-40B4-BE49-F238E27FC236}">
              <a16:creationId xmlns:a16="http://schemas.microsoft.com/office/drawing/2014/main" id="{00000000-0008-0000-0400-00006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2" name="TextBox 4711">
          <a:extLst>
            <a:ext uri="{FF2B5EF4-FFF2-40B4-BE49-F238E27FC236}">
              <a16:creationId xmlns:a16="http://schemas.microsoft.com/office/drawing/2014/main" id="{00000000-0008-0000-0400-00006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3" name="TextBox 4712">
          <a:extLst>
            <a:ext uri="{FF2B5EF4-FFF2-40B4-BE49-F238E27FC236}">
              <a16:creationId xmlns:a16="http://schemas.microsoft.com/office/drawing/2014/main" id="{00000000-0008-0000-0400-00006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4" name="TextBox 4713">
          <a:extLst>
            <a:ext uri="{FF2B5EF4-FFF2-40B4-BE49-F238E27FC236}">
              <a16:creationId xmlns:a16="http://schemas.microsoft.com/office/drawing/2014/main" id="{00000000-0008-0000-0400-00006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5" name="TextBox 4714">
          <a:extLst>
            <a:ext uri="{FF2B5EF4-FFF2-40B4-BE49-F238E27FC236}">
              <a16:creationId xmlns:a16="http://schemas.microsoft.com/office/drawing/2014/main" id="{00000000-0008-0000-0400-00006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6" name="TextBox 4715">
          <a:extLst>
            <a:ext uri="{FF2B5EF4-FFF2-40B4-BE49-F238E27FC236}">
              <a16:creationId xmlns:a16="http://schemas.microsoft.com/office/drawing/2014/main" id="{00000000-0008-0000-0400-00006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7" name="TextBox 4716">
          <a:extLst>
            <a:ext uri="{FF2B5EF4-FFF2-40B4-BE49-F238E27FC236}">
              <a16:creationId xmlns:a16="http://schemas.microsoft.com/office/drawing/2014/main" id="{00000000-0008-0000-0400-00006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8" name="TextBox 4717">
          <a:extLst>
            <a:ext uri="{FF2B5EF4-FFF2-40B4-BE49-F238E27FC236}">
              <a16:creationId xmlns:a16="http://schemas.microsoft.com/office/drawing/2014/main" id="{00000000-0008-0000-0400-00006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19" name="TextBox 4718">
          <a:extLst>
            <a:ext uri="{FF2B5EF4-FFF2-40B4-BE49-F238E27FC236}">
              <a16:creationId xmlns:a16="http://schemas.microsoft.com/office/drawing/2014/main" id="{00000000-0008-0000-0400-00006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0" name="TextBox 4719">
          <a:extLst>
            <a:ext uri="{FF2B5EF4-FFF2-40B4-BE49-F238E27FC236}">
              <a16:creationId xmlns:a16="http://schemas.microsoft.com/office/drawing/2014/main" id="{00000000-0008-0000-0400-00007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1" name="TextBox 4720">
          <a:extLst>
            <a:ext uri="{FF2B5EF4-FFF2-40B4-BE49-F238E27FC236}">
              <a16:creationId xmlns:a16="http://schemas.microsoft.com/office/drawing/2014/main" id="{00000000-0008-0000-0400-00007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2" name="TextBox 4721">
          <a:extLst>
            <a:ext uri="{FF2B5EF4-FFF2-40B4-BE49-F238E27FC236}">
              <a16:creationId xmlns:a16="http://schemas.microsoft.com/office/drawing/2014/main" id="{00000000-0008-0000-0400-00007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3" name="TextBox 4722">
          <a:extLst>
            <a:ext uri="{FF2B5EF4-FFF2-40B4-BE49-F238E27FC236}">
              <a16:creationId xmlns:a16="http://schemas.microsoft.com/office/drawing/2014/main" id="{00000000-0008-0000-0400-00007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4" name="TextBox 4723">
          <a:extLst>
            <a:ext uri="{FF2B5EF4-FFF2-40B4-BE49-F238E27FC236}">
              <a16:creationId xmlns:a16="http://schemas.microsoft.com/office/drawing/2014/main" id="{00000000-0008-0000-0400-00007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5" name="TextBox 4724">
          <a:extLst>
            <a:ext uri="{FF2B5EF4-FFF2-40B4-BE49-F238E27FC236}">
              <a16:creationId xmlns:a16="http://schemas.microsoft.com/office/drawing/2014/main" id="{00000000-0008-0000-0400-00007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6" name="TextBox 4725">
          <a:extLst>
            <a:ext uri="{FF2B5EF4-FFF2-40B4-BE49-F238E27FC236}">
              <a16:creationId xmlns:a16="http://schemas.microsoft.com/office/drawing/2014/main" id="{00000000-0008-0000-0400-00007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7" name="TextBox 4726">
          <a:extLst>
            <a:ext uri="{FF2B5EF4-FFF2-40B4-BE49-F238E27FC236}">
              <a16:creationId xmlns:a16="http://schemas.microsoft.com/office/drawing/2014/main" id="{00000000-0008-0000-0400-00007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8" name="TextBox 4727">
          <a:extLst>
            <a:ext uri="{FF2B5EF4-FFF2-40B4-BE49-F238E27FC236}">
              <a16:creationId xmlns:a16="http://schemas.microsoft.com/office/drawing/2014/main" id="{00000000-0008-0000-0400-00007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29" name="TextBox 4728">
          <a:extLst>
            <a:ext uri="{FF2B5EF4-FFF2-40B4-BE49-F238E27FC236}">
              <a16:creationId xmlns:a16="http://schemas.microsoft.com/office/drawing/2014/main" id="{00000000-0008-0000-0400-00007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0" name="TextBox 4729">
          <a:extLst>
            <a:ext uri="{FF2B5EF4-FFF2-40B4-BE49-F238E27FC236}">
              <a16:creationId xmlns:a16="http://schemas.microsoft.com/office/drawing/2014/main" id="{00000000-0008-0000-0400-00007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1" name="TextBox 4730">
          <a:extLst>
            <a:ext uri="{FF2B5EF4-FFF2-40B4-BE49-F238E27FC236}">
              <a16:creationId xmlns:a16="http://schemas.microsoft.com/office/drawing/2014/main" id="{00000000-0008-0000-0400-00007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2" name="TextBox 4731">
          <a:extLst>
            <a:ext uri="{FF2B5EF4-FFF2-40B4-BE49-F238E27FC236}">
              <a16:creationId xmlns:a16="http://schemas.microsoft.com/office/drawing/2014/main" id="{00000000-0008-0000-0400-00007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3" name="TextBox 4732">
          <a:extLst>
            <a:ext uri="{FF2B5EF4-FFF2-40B4-BE49-F238E27FC236}">
              <a16:creationId xmlns:a16="http://schemas.microsoft.com/office/drawing/2014/main" id="{00000000-0008-0000-0400-00007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4" name="TextBox 4733">
          <a:extLst>
            <a:ext uri="{FF2B5EF4-FFF2-40B4-BE49-F238E27FC236}">
              <a16:creationId xmlns:a16="http://schemas.microsoft.com/office/drawing/2014/main" id="{00000000-0008-0000-0400-00007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5" name="TextBox 4734">
          <a:extLst>
            <a:ext uri="{FF2B5EF4-FFF2-40B4-BE49-F238E27FC236}">
              <a16:creationId xmlns:a16="http://schemas.microsoft.com/office/drawing/2014/main" id="{00000000-0008-0000-0400-00007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6" name="TextBox 4735">
          <a:extLst>
            <a:ext uri="{FF2B5EF4-FFF2-40B4-BE49-F238E27FC236}">
              <a16:creationId xmlns:a16="http://schemas.microsoft.com/office/drawing/2014/main" id="{00000000-0008-0000-0400-00008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7" name="TextBox 4736">
          <a:extLst>
            <a:ext uri="{FF2B5EF4-FFF2-40B4-BE49-F238E27FC236}">
              <a16:creationId xmlns:a16="http://schemas.microsoft.com/office/drawing/2014/main" id="{00000000-0008-0000-0400-00008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8" name="TextBox 4737">
          <a:extLst>
            <a:ext uri="{FF2B5EF4-FFF2-40B4-BE49-F238E27FC236}">
              <a16:creationId xmlns:a16="http://schemas.microsoft.com/office/drawing/2014/main" id="{00000000-0008-0000-0400-00008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39" name="TextBox 4738">
          <a:extLst>
            <a:ext uri="{FF2B5EF4-FFF2-40B4-BE49-F238E27FC236}">
              <a16:creationId xmlns:a16="http://schemas.microsoft.com/office/drawing/2014/main" id="{00000000-0008-0000-0400-00008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0" name="TextBox 4739">
          <a:extLst>
            <a:ext uri="{FF2B5EF4-FFF2-40B4-BE49-F238E27FC236}">
              <a16:creationId xmlns:a16="http://schemas.microsoft.com/office/drawing/2014/main" id="{00000000-0008-0000-0400-00008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1" name="TextBox 4740">
          <a:extLst>
            <a:ext uri="{FF2B5EF4-FFF2-40B4-BE49-F238E27FC236}">
              <a16:creationId xmlns:a16="http://schemas.microsoft.com/office/drawing/2014/main" id="{00000000-0008-0000-0400-00008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2" name="TextBox 4741">
          <a:extLst>
            <a:ext uri="{FF2B5EF4-FFF2-40B4-BE49-F238E27FC236}">
              <a16:creationId xmlns:a16="http://schemas.microsoft.com/office/drawing/2014/main" id="{00000000-0008-0000-0400-00008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3" name="TextBox 4742">
          <a:extLst>
            <a:ext uri="{FF2B5EF4-FFF2-40B4-BE49-F238E27FC236}">
              <a16:creationId xmlns:a16="http://schemas.microsoft.com/office/drawing/2014/main" id="{00000000-0008-0000-0400-00008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4" name="TextBox 4743">
          <a:extLst>
            <a:ext uri="{FF2B5EF4-FFF2-40B4-BE49-F238E27FC236}">
              <a16:creationId xmlns:a16="http://schemas.microsoft.com/office/drawing/2014/main" id="{00000000-0008-0000-0400-00008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5" name="TextBox 4744">
          <a:extLst>
            <a:ext uri="{FF2B5EF4-FFF2-40B4-BE49-F238E27FC236}">
              <a16:creationId xmlns:a16="http://schemas.microsoft.com/office/drawing/2014/main" id="{00000000-0008-0000-0400-00008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6" name="TextBox 4745">
          <a:extLst>
            <a:ext uri="{FF2B5EF4-FFF2-40B4-BE49-F238E27FC236}">
              <a16:creationId xmlns:a16="http://schemas.microsoft.com/office/drawing/2014/main" id="{00000000-0008-0000-0400-00008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7" name="TextBox 4746">
          <a:extLst>
            <a:ext uri="{FF2B5EF4-FFF2-40B4-BE49-F238E27FC236}">
              <a16:creationId xmlns:a16="http://schemas.microsoft.com/office/drawing/2014/main" id="{00000000-0008-0000-0400-00008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8" name="TextBox 4747">
          <a:extLst>
            <a:ext uri="{FF2B5EF4-FFF2-40B4-BE49-F238E27FC236}">
              <a16:creationId xmlns:a16="http://schemas.microsoft.com/office/drawing/2014/main" id="{00000000-0008-0000-0400-00008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49" name="TextBox 4748">
          <a:extLst>
            <a:ext uri="{FF2B5EF4-FFF2-40B4-BE49-F238E27FC236}">
              <a16:creationId xmlns:a16="http://schemas.microsoft.com/office/drawing/2014/main" id="{00000000-0008-0000-0400-00008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0" name="TextBox 4749">
          <a:extLst>
            <a:ext uri="{FF2B5EF4-FFF2-40B4-BE49-F238E27FC236}">
              <a16:creationId xmlns:a16="http://schemas.microsoft.com/office/drawing/2014/main" id="{00000000-0008-0000-0400-00008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1" name="TextBox 4750">
          <a:extLst>
            <a:ext uri="{FF2B5EF4-FFF2-40B4-BE49-F238E27FC236}">
              <a16:creationId xmlns:a16="http://schemas.microsoft.com/office/drawing/2014/main" id="{00000000-0008-0000-0400-00008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2" name="TextBox 4751">
          <a:extLst>
            <a:ext uri="{FF2B5EF4-FFF2-40B4-BE49-F238E27FC236}">
              <a16:creationId xmlns:a16="http://schemas.microsoft.com/office/drawing/2014/main" id="{00000000-0008-0000-0400-00009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3" name="TextBox 4752">
          <a:extLst>
            <a:ext uri="{FF2B5EF4-FFF2-40B4-BE49-F238E27FC236}">
              <a16:creationId xmlns:a16="http://schemas.microsoft.com/office/drawing/2014/main" id="{00000000-0008-0000-0400-00009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4" name="TextBox 4753">
          <a:extLst>
            <a:ext uri="{FF2B5EF4-FFF2-40B4-BE49-F238E27FC236}">
              <a16:creationId xmlns:a16="http://schemas.microsoft.com/office/drawing/2014/main" id="{00000000-0008-0000-0400-00009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5" name="TextBox 4754">
          <a:extLst>
            <a:ext uri="{FF2B5EF4-FFF2-40B4-BE49-F238E27FC236}">
              <a16:creationId xmlns:a16="http://schemas.microsoft.com/office/drawing/2014/main" id="{00000000-0008-0000-0400-00009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6" name="TextBox 4755">
          <a:extLst>
            <a:ext uri="{FF2B5EF4-FFF2-40B4-BE49-F238E27FC236}">
              <a16:creationId xmlns:a16="http://schemas.microsoft.com/office/drawing/2014/main" id="{00000000-0008-0000-0400-00009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7" name="TextBox 4756">
          <a:extLst>
            <a:ext uri="{FF2B5EF4-FFF2-40B4-BE49-F238E27FC236}">
              <a16:creationId xmlns:a16="http://schemas.microsoft.com/office/drawing/2014/main" id="{00000000-0008-0000-0400-00009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8" name="TextBox 4757">
          <a:extLst>
            <a:ext uri="{FF2B5EF4-FFF2-40B4-BE49-F238E27FC236}">
              <a16:creationId xmlns:a16="http://schemas.microsoft.com/office/drawing/2014/main" id="{00000000-0008-0000-0400-00009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59" name="TextBox 4758">
          <a:extLst>
            <a:ext uri="{FF2B5EF4-FFF2-40B4-BE49-F238E27FC236}">
              <a16:creationId xmlns:a16="http://schemas.microsoft.com/office/drawing/2014/main" id="{00000000-0008-0000-0400-00009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0" name="TextBox 4759">
          <a:extLst>
            <a:ext uri="{FF2B5EF4-FFF2-40B4-BE49-F238E27FC236}">
              <a16:creationId xmlns:a16="http://schemas.microsoft.com/office/drawing/2014/main" id="{00000000-0008-0000-0400-00009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1" name="TextBox 4760">
          <a:extLst>
            <a:ext uri="{FF2B5EF4-FFF2-40B4-BE49-F238E27FC236}">
              <a16:creationId xmlns:a16="http://schemas.microsoft.com/office/drawing/2014/main" id="{00000000-0008-0000-0400-00009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2" name="TextBox 4761">
          <a:extLst>
            <a:ext uri="{FF2B5EF4-FFF2-40B4-BE49-F238E27FC236}">
              <a16:creationId xmlns:a16="http://schemas.microsoft.com/office/drawing/2014/main" id="{00000000-0008-0000-0400-00009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3" name="TextBox 4762">
          <a:extLst>
            <a:ext uri="{FF2B5EF4-FFF2-40B4-BE49-F238E27FC236}">
              <a16:creationId xmlns:a16="http://schemas.microsoft.com/office/drawing/2014/main" id="{00000000-0008-0000-0400-00009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4" name="TextBox 4763">
          <a:extLst>
            <a:ext uri="{FF2B5EF4-FFF2-40B4-BE49-F238E27FC236}">
              <a16:creationId xmlns:a16="http://schemas.microsoft.com/office/drawing/2014/main" id="{00000000-0008-0000-0400-00009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5" name="TextBox 4764">
          <a:extLst>
            <a:ext uri="{FF2B5EF4-FFF2-40B4-BE49-F238E27FC236}">
              <a16:creationId xmlns:a16="http://schemas.microsoft.com/office/drawing/2014/main" id="{00000000-0008-0000-0400-00009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6" name="TextBox 4765">
          <a:extLst>
            <a:ext uri="{FF2B5EF4-FFF2-40B4-BE49-F238E27FC236}">
              <a16:creationId xmlns:a16="http://schemas.microsoft.com/office/drawing/2014/main" id="{00000000-0008-0000-0400-00009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7" name="TextBox 4766">
          <a:extLst>
            <a:ext uri="{FF2B5EF4-FFF2-40B4-BE49-F238E27FC236}">
              <a16:creationId xmlns:a16="http://schemas.microsoft.com/office/drawing/2014/main" id="{00000000-0008-0000-0400-00009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8" name="TextBox 4767">
          <a:extLst>
            <a:ext uri="{FF2B5EF4-FFF2-40B4-BE49-F238E27FC236}">
              <a16:creationId xmlns:a16="http://schemas.microsoft.com/office/drawing/2014/main" id="{00000000-0008-0000-0400-0000A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69" name="TextBox 4768">
          <a:extLst>
            <a:ext uri="{FF2B5EF4-FFF2-40B4-BE49-F238E27FC236}">
              <a16:creationId xmlns:a16="http://schemas.microsoft.com/office/drawing/2014/main" id="{00000000-0008-0000-0400-0000A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0" name="TextBox 4769">
          <a:extLst>
            <a:ext uri="{FF2B5EF4-FFF2-40B4-BE49-F238E27FC236}">
              <a16:creationId xmlns:a16="http://schemas.microsoft.com/office/drawing/2014/main" id="{00000000-0008-0000-0400-0000A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1" name="TextBox 4770">
          <a:extLst>
            <a:ext uri="{FF2B5EF4-FFF2-40B4-BE49-F238E27FC236}">
              <a16:creationId xmlns:a16="http://schemas.microsoft.com/office/drawing/2014/main" id="{00000000-0008-0000-0400-0000A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2" name="TextBox 4771">
          <a:extLst>
            <a:ext uri="{FF2B5EF4-FFF2-40B4-BE49-F238E27FC236}">
              <a16:creationId xmlns:a16="http://schemas.microsoft.com/office/drawing/2014/main" id="{00000000-0008-0000-0400-0000A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3" name="TextBox 4772">
          <a:extLst>
            <a:ext uri="{FF2B5EF4-FFF2-40B4-BE49-F238E27FC236}">
              <a16:creationId xmlns:a16="http://schemas.microsoft.com/office/drawing/2014/main" id="{00000000-0008-0000-0400-0000A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4" name="TextBox 4773">
          <a:extLst>
            <a:ext uri="{FF2B5EF4-FFF2-40B4-BE49-F238E27FC236}">
              <a16:creationId xmlns:a16="http://schemas.microsoft.com/office/drawing/2014/main" id="{00000000-0008-0000-0400-0000A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5" name="TextBox 4774">
          <a:extLst>
            <a:ext uri="{FF2B5EF4-FFF2-40B4-BE49-F238E27FC236}">
              <a16:creationId xmlns:a16="http://schemas.microsoft.com/office/drawing/2014/main" id="{00000000-0008-0000-0400-0000A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6" name="TextBox 4775">
          <a:extLst>
            <a:ext uri="{FF2B5EF4-FFF2-40B4-BE49-F238E27FC236}">
              <a16:creationId xmlns:a16="http://schemas.microsoft.com/office/drawing/2014/main" id="{00000000-0008-0000-0400-0000A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7" name="TextBox 4776">
          <a:extLst>
            <a:ext uri="{FF2B5EF4-FFF2-40B4-BE49-F238E27FC236}">
              <a16:creationId xmlns:a16="http://schemas.microsoft.com/office/drawing/2014/main" id="{00000000-0008-0000-0400-0000A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8" name="TextBox 4777">
          <a:extLst>
            <a:ext uri="{FF2B5EF4-FFF2-40B4-BE49-F238E27FC236}">
              <a16:creationId xmlns:a16="http://schemas.microsoft.com/office/drawing/2014/main" id="{00000000-0008-0000-0400-0000A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79" name="TextBox 4778">
          <a:extLst>
            <a:ext uri="{FF2B5EF4-FFF2-40B4-BE49-F238E27FC236}">
              <a16:creationId xmlns:a16="http://schemas.microsoft.com/office/drawing/2014/main" id="{00000000-0008-0000-0400-0000A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0" name="TextBox 4779">
          <a:extLst>
            <a:ext uri="{FF2B5EF4-FFF2-40B4-BE49-F238E27FC236}">
              <a16:creationId xmlns:a16="http://schemas.microsoft.com/office/drawing/2014/main" id="{00000000-0008-0000-0400-0000A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1" name="TextBox 4780">
          <a:extLst>
            <a:ext uri="{FF2B5EF4-FFF2-40B4-BE49-F238E27FC236}">
              <a16:creationId xmlns:a16="http://schemas.microsoft.com/office/drawing/2014/main" id="{00000000-0008-0000-0400-0000A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2" name="TextBox 4781">
          <a:extLst>
            <a:ext uri="{FF2B5EF4-FFF2-40B4-BE49-F238E27FC236}">
              <a16:creationId xmlns:a16="http://schemas.microsoft.com/office/drawing/2014/main" id="{00000000-0008-0000-0400-0000A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3" name="TextBox 4782">
          <a:extLst>
            <a:ext uri="{FF2B5EF4-FFF2-40B4-BE49-F238E27FC236}">
              <a16:creationId xmlns:a16="http://schemas.microsoft.com/office/drawing/2014/main" id="{00000000-0008-0000-0400-0000A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4" name="TextBox 4783">
          <a:extLst>
            <a:ext uri="{FF2B5EF4-FFF2-40B4-BE49-F238E27FC236}">
              <a16:creationId xmlns:a16="http://schemas.microsoft.com/office/drawing/2014/main" id="{00000000-0008-0000-0400-0000B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5" name="TextBox 4784">
          <a:extLst>
            <a:ext uri="{FF2B5EF4-FFF2-40B4-BE49-F238E27FC236}">
              <a16:creationId xmlns:a16="http://schemas.microsoft.com/office/drawing/2014/main" id="{00000000-0008-0000-0400-0000B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6" name="TextBox 4785">
          <a:extLst>
            <a:ext uri="{FF2B5EF4-FFF2-40B4-BE49-F238E27FC236}">
              <a16:creationId xmlns:a16="http://schemas.microsoft.com/office/drawing/2014/main" id="{00000000-0008-0000-0400-0000B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7" name="TextBox 4786">
          <a:extLst>
            <a:ext uri="{FF2B5EF4-FFF2-40B4-BE49-F238E27FC236}">
              <a16:creationId xmlns:a16="http://schemas.microsoft.com/office/drawing/2014/main" id="{00000000-0008-0000-0400-0000B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8" name="TextBox 4787">
          <a:extLst>
            <a:ext uri="{FF2B5EF4-FFF2-40B4-BE49-F238E27FC236}">
              <a16:creationId xmlns:a16="http://schemas.microsoft.com/office/drawing/2014/main" id="{00000000-0008-0000-0400-0000B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89" name="TextBox 4788">
          <a:extLst>
            <a:ext uri="{FF2B5EF4-FFF2-40B4-BE49-F238E27FC236}">
              <a16:creationId xmlns:a16="http://schemas.microsoft.com/office/drawing/2014/main" id="{00000000-0008-0000-0400-0000B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0" name="TextBox 4789">
          <a:extLst>
            <a:ext uri="{FF2B5EF4-FFF2-40B4-BE49-F238E27FC236}">
              <a16:creationId xmlns:a16="http://schemas.microsoft.com/office/drawing/2014/main" id="{00000000-0008-0000-0400-0000B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1" name="TextBox 4790">
          <a:extLst>
            <a:ext uri="{FF2B5EF4-FFF2-40B4-BE49-F238E27FC236}">
              <a16:creationId xmlns:a16="http://schemas.microsoft.com/office/drawing/2014/main" id="{00000000-0008-0000-0400-0000B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2" name="TextBox 4791">
          <a:extLst>
            <a:ext uri="{FF2B5EF4-FFF2-40B4-BE49-F238E27FC236}">
              <a16:creationId xmlns:a16="http://schemas.microsoft.com/office/drawing/2014/main" id="{00000000-0008-0000-0400-0000B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3" name="TextBox 4792">
          <a:extLst>
            <a:ext uri="{FF2B5EF4-FFF2-40B4-BE49-F238E27FC236}">
              <a16:creationId xmlns:a16="http://schemas.microsoft.com/office/drawing/2014/main" id="{00000000-0008-0000-0400-0000B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4" name="TextBox 4793">
          <a:extLst>
            <a:ext uri="{FF2B5EF4-FFF2-40B4-BE49-F238E27FC236}">
              <a16:creationId xmlns:a16="http://schemas.microsoft.com/office/drawing/2014/main" id="{00000000-0008-0000-0400-0000B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5" name="TextBox 4794">
          <a:extLst>
            <a:ext uri="{FF2B5EF4-FFF2-40B4-BE49-F238E27FC236}">
              <a16:creationId xmlns:a16="http://schemas.microsoft.com/office/drawing/2014/main" id="{00000000-0008-0000-0400-0000B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6" name="TextBox 4795">
          <a:extLst>
            <a:ext uri="{FF2B5EF4-FFF2-40B4-BE49-F238E27FC236}">
              <a16:creationId xmlns:a16="http://schemas.microsoft.com/office/drawing/2014/main" id="{00000000-0008-0000-0400-0000B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7" name="TextBox 4796">
          <a:extLst>
            <a:ext uri="{FF2B5EF4-FFF2-40B4-BE49-F238E27FC236}">
              <a16:creationId xmlns:a16="http://schemas.microsoft.com/office/drawing/2014/main" id="{00000000-0008-0000-0400-0000B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8" name="TextBox 4797">
          <a:extLst>
            <a:ext uri="{FF2B5EF4-FFF2-40B4-BE49-F238E27FC236}">
              <a16:creationId xmlns:a16="http://schemas.microsoft.com/office/drawing/2014/main" id="{00000000-0008-0000-0400-0000B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799" name="TextBox 4798">
          <a:extLst>
            <a:ext uri="{FF2B5EF4-FFF2-40B4-BE49-F238E27FC236}">
              <a16:creationId xmlns:a16="http://schemas.microsoft.com/office/drawing/2014/main" id="{00000000-0008-0000-0400-0000B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0" name="TextBox 4799">
          <a:extLst>
            <a:ext uri="{FF2B5EF4-FFF2-40B4-BE49-F238E27FC236}">
              <a16:creationId xmlns:a16="http://schemas.microsoft.com/office/drawing/2014/main" id="{00000000-0008-0000-0400-0000C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1" name="TextBox 4800">
          <a:extLst>
            <a:ext uri="{FF2B5EF4-FFF2-40B4-BE49-F238E27FC236}">
              <a16:creationId xmlns:a16="http://schemas.microsoft.com/office/drawing/2014/main" id="{00000000-0008-0000-0400-0000C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2" name="TextBox 4801">
          <a:extLst>
            <a:ext uri="{FF2B5EF4-FFF2-40B4-BE49-F238E27FC236}">
              <a16:creationId xmlns:a16="http://schemas.microsoft.com/office/drawing/2014/main" id="{00000000-0008-0000-0400-0000C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3" name="TextBox 4802">
          <a:extLst>
            <a:ext uri="{FF2B5EF4-FFF2-40B4-BE49-F238E27FC236}">
              <a16:creationId xmlns:a16="http://schemas.microsoft.com/office/drawing/2014/main" id="{00000000-0008-0000-0400-0000C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4" name="TextBox 4803">
          <a:extLst>
            <a:ext uri="{FF2B5EF4-FFF2-40B4-BE49-F238E27FC236}">
              <a16:creationId xmlns:a16="http://schemas.microsoft.com/office/drawing/2014/main" id="{00000000-0008-0000-0400-0000C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5" name="TextBox 4804">
          <a:extLst>
            <a:ext uri="{FF2B5EF4-FFF2-40B4-BE49-F238E27FC236}">
              <a16:creationId xmlns:a16="http://schemas.microsoft.com/office/drawing/2014/main" id="{00000000-0008-0000-0400-0000C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6" name="TextBox 4805">
          <a:extLst>
            <a:ext uri="{FF2B5EF4-FFF2-40B4-BE49-F238E27FC236}">
              <a16:creationId xmlns:a16="http://schemas.microsoft.com/office/drawing/2014/main" id="{00000000-0008-0000-0400-0000C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7" name="TextBox 4806">
          <a:extLst>
            <a:ext uri="{FF2B5EF4-FFF2-40B4-BE49-F238E27FC236}">
              <a16:creationId xmlns:a16="http://schemas.microsoft.com/office/drawing/2014/main" id="{00000000-0008-0000-0400-0000C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8" name="TextBox 4807">
          <a:extLst>
            <a:ext uri="{FF2B5EF4-FFF2-40B4-BE49-F238E27FC236}">
              <a16:creationId xmlns:a16="http://schemas.microsoft.com/office/drawing/2014/main" id="{00000000-0008-0000-0400-0000C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09" name="TextBox 4808">
          <a:extLst>
            <a:ext uri="{FF2B5EF4-FFF2-40B4-BE49-F238E27FC236}">
              <a16:creationId xmlns:a16="http://schemas.microsoft.com/office/drawing/2014/main" id="{00000000-0008-0000-0400-0000C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0" name="TextBox 4809">
          <a:extLst>
            <a:ext uri="{FF2B5EF4-FFF2-40B4-BE49-F238E27FC236}">
              <a16:creationId xmlns:a16="http://schemas.microsoft.com/office/drawing/2014/main" id="{00000000-0008-0000-0400-0000C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1" name="TextBox 4810">
          <a:extLst>
            <a:ext uri="{FF2B5EF4-FFF2-40B4-BE49-F238E27FC236}">
              <a16:creationId xmlns:a16="http://schemas.microsoft.com/office/drawing/2014/main" id="{00000000-0008-0000-0400-0000C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2" name="TextBox 4811">
          <a:extLst>
            <a:ext uri="{FF2B5EF4-FFF2-40B4-BE49-F238E27FC236}">
              <a16:creationId xmlns:a16="http://schemas.microsoft.com/office/drawing/2014/main" id="{00000000-0008-0000-0400-0000C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3" name="TextBox 4812">
          <a:extLst>
            <a:ext uri="{FF2B5EF4-FFF2-40B4-BE49-F238E27FC236}">
              <a16:creationId xmlns:a16="http://schemas.microsoft.com/office/drawing/2014/main" id="{00000000-0008-0000-0400-0000C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4" name="TextBox 4813">
          <a:extLst>
            <a:ext uri="{FF2B5EF4-FFF2-40B4-BE49-F238E27FC236}">
              <a16:creationId xmlns:a16="http://schemas.microsoft.com/office/drawing/2014/main" id="{00000000-0008-0000-0400-0000C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5" name="TextBox 4814">
          <a:extLst>
            <a:ext uri="{FF2B5EF4-FFF2-40B4-BE49-F238E27FC236}">
              <a16:creationId xmlns:a16="http://schemas.microsoft.com/office/drawing/2014/main" id="{00000000-0008-0000-0400-0000C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6" name="TextBox 4815">
          <a:extLst>
            <a:ext uri="{FF2B5EF4-FFF2-40B4-BE49-F238E27FC236}">
              <a16:creationId xmlns:a16="http://schemas.microsoft.com/office/drawing/2014/main" id="{00000000-0008-0000-0400-0000D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7" name="TextBox 4816">
          <a:extLst>
            <a:ext uri="{FF2B5EF4-FFF2-40B4-BE49-F238E27FC236}">
              <a16:creationId xmlns:a16="http://schemas.microsoft.com/office/drawing/2014/main" id="{00000000-0008-0000-0400-0000D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8" name="TextBox 4817">
          <a:extLst>
            <a:ext uri="{FF2B5EF4-FFF2-40B4-BE49-F238E27FC236}">
              <a16:creationId xmlns:a16="http://schemas.microsoft.com/office/drawing/2014/main" id="{00000000-0008-0000-0400-0000D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19" name="TextBox 4818">
          <a:extLst>
            <a:ext uri="{FF2B5EF4-FFF2-40B4-BE49-F238E27FC236}">
              <a16:creationId xmlns:a16="http://schemas.microsoft.com/office/drawing/2014/main" id="{00000000-0008-0000-0400-0000D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0" name="TextBox 4819">
          <a:extLst>
            <a:ext uri="{FF2B5EF4-FFF2-40B4-BE49-F238E27FC236}">
              <a16:creationId xmlns:a16="http://schemas.microsoft.com/office/drawing/2014/main" id="{00000000-0008-0000-0400-0000D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1" name="TextBox 4820">
          <a:extLst>
            <a:ext uri="{FF2B5EF4-FFF2-40B4-BE49-F238E27FC236}">
              <a16:creationId xmlns:a16="http://schemas.microsoft.com/office/drawing/2014/main" id="{00000000-0008-0000-0400-0000D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2" name="TextBox 4821">
          <a:extLst>
            <a:ext uri="{FF2B5EF4-FFF2-40B4-BE49-F238E27FC236}">
              <a16:creationId xmlns:a16="http://schemas.microsoft.com/office/drawing/2014/main" id="{00000000-0008-0000-0400-0000D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3" name="TextBox 4822">
          <a:extLst>
            <a:ext uri="{FF2B5EF4-FFF2-40B4-BE49-F238E27FC236}">
              <a16:creationId xmlns:a16="http://schemas.microsoft.com/office/drawing/2014/main" id="{00000000-0008-0000-0400-0000D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4" name="TextBox 4823">
          <a:extLst>
            <a:ext uri="{FF2B5EF4-FFF2-40B4-BE49-F238E27FC236}">
              <a16:creationId xmlns:a16="http://schemas.microsoft.com/office/drawing/2014/main" id="{00000000-0008-0000-0400-0000D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5" name="TextBox 4824">
          <a:extLst>
            <a:ext uri="{FF2B5EF4-FFF2-40B4-BE49-F238E27FC236}">
              <a16:creationId xmlns:a16="http://schemas.microsoft.com/office/drawing/2014/main" id="{00000000-0008-0000-0400-0000D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6" name="TextBox 4825">
          <a:extLst>
            <a:ext uri="{FF2B5EF4-FFF2-40B4-BE49-F238E27FC236}">
              <a16:creationId xmlns:a16="http://schemas.microsoft.com/office/drawing/2014/main" id="{00000000-0008-0000-0400-0000D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7" name="TextBox 4826">
          <a:extLst>
            <a:ext uri="{FF2B5EF4-FFF2-40B4-BE49-F238E27FC236}">
              <a16:creationId xmlns:a16="http://schemas.microsoft.com/office/drawing/2014/main" id="{00000000-0008-0000-0400-0000D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8" name="TextBox 4827">
          <a:extLst>
            <a:ext uri="{FF2B5EF4-FFF2-40B4-BE49-F238E27FC236}">
              <a16:creationId xmlns:a16="http://schemas.microsoft.com/office/drawing/2014/main" id="{00000000-0008-0000-0400-0000D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29" name="TextBox 4828">
          <a:extLst>
            <a:ext uri="{FF2B5EF4-FFF2-40B4-BE49-F238E27FC236}">
              <a16:creationId xmlns:a16="http://schemas.microsoft.com/office/drawing/2014/main" id="{00000000-0008-0000-0400-0000D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0" name="TextBox 4829">
          <a:extLst>
            <a:ext uri="{FF2B5EF4-FFF2-40B4-BE49-F238E27FC236}">
              <a16:creationId xmlns:a16="http://schemas.microsoft.com/office/drawing/2014/main" id="{00000000-0008-0000-0400-0000D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1" name="TextBox 4830">
          <a:extLst>
            <a:ext uri="{FF2B5EF4-FFF2-40B4-BE49-F238E27FC236}">
              <a16:creationId xmlns:a16="http://schemas.microsoft.com/office/drawing/2014/main" id="{00000000-0008-0000-0400-0000D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2" name="TextBox 4831">
          <a:extLst>
            <a:ext uri="{FF2B5EF4-FFF2-40B4-BE49-F238E27FC236}">
              <a16:creationId xmlns:a16="http://schemas.microsoft.com/office/drawing/2014/main" id="{00000000-0008-0000-0400-0000E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3" name="TextBox 4832">
          <a:extLst>
            <a:ext uri="{FF2B5EF4-FFF2-40B4-BE49-F238E27FC236}">
              <a16:creationId xmlns:a16="http://schemas.microsoft.com/office/drawing/2014/main" id="{00000000-0008-0000-0400-0000E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4" name="TextBox 4833">
          <a:extLst>
            <a:ext uri="{FF2B5EF4-FFF2-40B4-BE49-F238E27FC236}">
              <a16:creationId xmlns:a16="http://schemas.microsoft.com/office/drawing/2014/main" id="{00000000-0008-0000-0400-0000E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5" name="TextBox 4834">
          <a:extLst>
            <a:ext uri="{FF2B5EF4-FFF2-40B4-BE49-F238E27FC236}">
              <a16:creationId xmlns:a16="http://schemas.microsoft.com/office/drawing/2014/main" id="{00000000-0008-0000-0400-0000E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6" name="TextBox 4835">
          <a:extLst>
            <a:ext uri="{FF2B5EF4-FFF2-40B4-BE49-F238E27FC236}">
              <a16:creationId xmlns:a16="http://schemas.microsoft.com/office/drawing/2014/main" id="{00000000-0008-0000-0400-0000E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7" name="TextBox 4836">
          <a:extLst>
            <a:ext uri="{FF2B5EF4-FFF2-40B4-BE49-F238E27FC236}">
              <a16:creationId xmlns:a16="http://schemas.microsoft.com/office/drawing/2014/main" id="{00000000-0008-0000-0400-0000E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8" name="TextBox 4837">
          <a:extLst>
            <a:ext uri="{FF2B5EF4-FFF2-40B4-BE49-F238E27FC236}">
              <a16:creationId xmlns:a16="http://schemas.microsoft.com/office/drawing/2014/main" id="{00000000-0008-0000-0400-0000E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39" name="TextBox 4838">
          <a:extLst>
            <a:ext uri="{FF2B5EF4-FFF2-40B4-BE49-F238E27FC236}">
              <a16:creationId xmlns:a16="http://schemas.microsoft.com/office/drawing/2014/main" id="{00000000-0008-0000-0400-0000E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0" name="TextBox 4839">
          <a:extLst>
            <a:ext uri="{FF2B5EF4-FFF2-40B4-BE49-F238E27FC236}">
              <a16:creationId xmlns:a16="http://schemas.microsoft.com/office/drawing/2014/main" id="{00000000-0008-0000-0400-0000E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1" name="TextBox 4840">
          <a:extLst>
            <a:ext uri="{FF2B5EF4-FFF2-40B4-BE49-F238E27FC236}">
              <a16:creationId xmlns:a16="http://schemas.microsoft.com/office/drawing/2014/main" id="{00000000-0008-0000-0400-0000E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2" name="TextBox 4841">
          <a:extLst>
            <a:ext uri="{FF2B5EF4-FFF2-40B4-BE49-F238E27FC236}">
              <a16:creationId xmlns:a16="http://schemas.microsoft.com/office/drawing/2014/main" id="{00000000-0008-0000-0400-0000E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3" name="TextBox 4842">
          <a:extLst>
            <a:ext uri="{FF2B5EF4-FFF2-40B4-BE49-F238E27FC236}">
              <a16:creationId xmlns:a16="http://schemas.microsoft.com/office/drawing/2014/main" id="{00000000-0008-0000-0400-0000E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4" name="TextBox 4843">
          <a:extLst>
            <a:ext uri="{FF2B5EF4-FFF2-40B4-BE49-F238E27FC236}">
              <a16:creationId xmlns:a16="http://schemas.microsoft.com/office/drawing/2014/main" id="{00000000-0008-0000-0400-0000E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5" name="TextBox 4844">
          <a:extLst>
            <a:ext uri="{FF2B5EF4-FFF2-40B4-BE49-F238E27FC236}">
              <a16:creationId xmlns:a16="http://schemas.microsoft.com/office/drawing/2014/main" id="{00000000-0008-0000-0400-0000E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6" name="TextBox 4845">
          <a:extLst>
            <a:ext uri="{FF2B5EF4-FFF2-40B4-BE49-F238E27FC236}">
              <a16:creationId xmlns:a16="http://schemas.microsoft.com/office/drawing/2014/main" id="{00000000-0008-0000-0400-0000E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7" name="TextBox 4846">
          <a:extLst>
            <a:ext uri="{FF2B5EF4-FFF2-40B4-BE49-F238E27FC236}">
              <a16:creationId xmlns:a16="http://schemas.microsoft.com/office/drawing/2014/main" id="{00000000-0008-0000-0400-0000E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8" name="TextBox 4847">
          <a:extLst>
            <a:ext uri="{FF2B5EF4-FFF2-40B4-BE49-F238E27FC236}">
              <a16:creationId xmlns:a16="http://schemas.microsoft.com/office/drawing/2014/main" id="{00000000-0008-0000-0400-0000F0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49" name="TextBox 4848">
          <a:extLst>
            <a:ext uri="{FF2B5EF4-FFF2-40B4-BE49-F238E27FC236}">
              <a16:creationId xmlns:a16="http://schemas.microsoft.com/office/drawing/2014/main" id="{00000000-0008-0000-0400-0000F1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0" name="TextBox 4849">
          <a:extLst>
            <a:ext uri="{FF2B5EF4-FFF2-40B4-BE49-F238E27FC236}">
              <a16:creationId xmlns:a16="http://schemas.microsoft.com/office/drawing/2014/main" id="{00000000-0008-0000-0400-0000F2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1" name="TextBox 4850">
          <a:extLst>
            <a:ext uri="{FF2B5EF4-FFF2-40B4-BE49-F238E27FC236}">
              <a16:creationId xmlns:a16="http://schemas.microsoft.com/office/drawing/2014/main" id="{00000000-0008-0000-0400-0000F3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2" name="TextBox 4851">
          <a:extLst>
            <a:ext uri="{FF2B5EF4-FFF2-40B4-BE49-F238E27FC236}">
              <a16:creationId xmlns:a16="http://schemas.microsoft.com/office/drawing/2014/main" id="{00000000-0008-0000-0400-0000F4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3" name="TextBox 4852">
          <a:extLst>
            <a:ext uri="{FF2B5EF4-FFF2-40B4-BE49-F238E27FC236}">
              <a16:creationId xmlns:a16="http://schemas.microsoft.com/office/drawing/2014/main" id="{00000000-0008-0000-0400-0000F5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4" name="TextBox 4853">
          <a:extLst>
            <a:ext uri="{FF2B5EF4-FFF2-40B4-BE49-F238E27FC236}">
              <a16:creationId xmlns:a16="http://schemas.microsoft.com/office/drawing/2014/main" id="{00000000-0008-0000-0400-0000F6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5" name="TextBox 4854">
          <a:extLst>
            <a:ext uri="{FF2B5EF4-FFF2-40B4-BE49-F238E27FC236}">
              <a16:creationId xmlns:a16="http://schemas.microsoft.com/office/drawing/2014/main" id="{00000000-0008-0000-0400-0000F7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6" name="TextBox 4855">
          <a:extLst>
            <a:ext uri="{FF2B5EF4-FFF2-40B4-BE49-F238E27FC236}">
              <a16:creationId xmlns:a16="http://schemas.microsoft.com/office/drawing/2014/main" id="{00000000-0008-0000-0400-0000F8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7" name="TextBox 4856">
          <a:extLst>
            <a:ext uri="{FF2B5EF4-FFF2-40B4-BE49-F238E27FC236}">
              <a16:creationId xmlns:a16="http://schemas.microsoft.com/office/drawing/2014/main" id="{00000000-0008-0000-0400-0000F9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8" name="TextBox 4857">
          <a:extLst>
            <a:ext uri="{FF2B5EF4-FFF2-40B4-BE49-F238E27FC236}">
              <a16:creationId xmlns:a16="http://schemas.microsoft.com/office/drawing/2014/main" id="{00000000-0008-0000-0400-0000FA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59" name="TextBox 4858">
          <a:extLst>
            <a:ext uri="{FF2B5EF4-FFF2-40B4-BE49-F238E27FC236}">
              <a16:creationId xmlns:a16="http://schemas.microsoft.com/office/drawing/2014/main" id="{00000000-0008-0000-0400-0000FB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0" name="TextBox 4859">
          <a:extLst>
            <a:ext uri="{FF2B5EF4-FFF2-40B4-BE49-F238E27FC236}">
              <a16:creationId xmlns:a16="http://schemas.microsoft.com/office/drawing/2014/main" id="{00000000-0008-0000-0400-0000FC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1" name="TextBox 4860">
          <a:extLst>
            <a:ext uri="{FF2B5EF4-FFF2-40B4-BE49-F238E27FC236}">
              <a16:creationId xmlns:a16="http://schemas.microsoft.com/office/drawing/2014/main" id="{00000000-0008-0000-0400-0000FD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2" name="TextBox 4861">
          <a:extLst>
            <a:ext uri="{FF2B5EF4-FFF2-40B4-BE49-F238E27FC236}">
              <a16:creationId xmlns:a16="http://schemas.microsoft.com/office/drawing/2014/main" id="{00000000-0008-0000-0400-0000FE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3" name="TextBox 4862">
          <a:extLst>
            <a:ext uri="{FF2B5EF4-FFF2-40B4-BE49-F238E27FC236}">
              <a16:creationId xmlns:a16="http://schemas.microsoft.com/office/drawing/2014/main" id="{00000000-0008-0000-0400-0000FF12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4" name="TextBox 4863">
          <a:extLst>
            <a:ext uri="{FF2B5EF4-FFF2-40B4-BE49-F238E27FC236}">
              <a16:creationId xmlns:a16="http://schemas.microsoft.com/office/drawing/2014/main" id="{00000000-0008-0000-0400-00000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5" name="TextBox 4864">
          <a:extLst>
            <a:ext uri="{FF2B5EF4-FFF2-40B4-BE49-F238E27FC236}">
              <a16:creationId xmlns:a16="http://schemas.microsoft.com/office/drawing/2014/main" id="{00000000-0008-0000-0400-00000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6" name="TextBox 4865">
          <a:extLst>
            <a:ext uri="{FF2B5EF4-FFF2-40B4-BE49-F238E27FC236}">
              <a16:creationId xmlns:a16="http://schemas.microsoft.com/office/drawing/2014/main" id="{00000000-0008-0000-0400-00000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7" name="TextBox 4866">
          <a:extLst>
            <a:ext uri="{FF2B5EF4-FFF2-40B4-BE49-F238E27FC236}">
              <a16:creationId xmlns:a16="http://schemas.microsoft.com/office/drawing/2014/main" id="{00000000-0008-0000-0400-00000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8" name="TextBox 4867">
          <a:extLst>
            <a:ext uri="{FF2B5EF4-FFF2-40B4-BE49-F238E27FC236}">
              <a16:creationId xmlns:a16="http://schemas.microsoft.com/office/drawing/2014/main" id="{00000000-0008-0000-0400-00000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69" name="TextBox 4868">
          <a:extLst>
            <a:ext uri="{FF2B5EF4-FFF2-40B4-BE49-F238E27FC236}">
              <a16:creationId xmlns:a16="http://schemas.microsoft.com/office/drawing/2014/main" id="{00000000-0008-0000-0400-00000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0" name="TextBox 4869">
          <a:extLst>
            <a:ext uri="{FF2B5EF4-FFF2-40B4-BE49-F238E27FC236}">
              <a16:creationId xmlns:a16="http://schemas.microsoft.com/office/drawing/2014/main" id="{00000000-0008-0000-0400-00000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1" name="TextBox 4870">
          <a:extLst>
            <a:ext uri="{FF2B5EF4-FFF2-40B4-BE49-F238E27FC236}">
              <a16:creationId xmlns:a16="http://schemas.microsoft.com/office/drawing/2014/main" id="{00000000-0008-0000-0400-00000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2" name="TextBox 4871">
          <a:extLst>
            <a:ext uri="{FF2B5EF4-FFF2-40B4-BE49-F238E27FC236}">
              <a16:creationId xmlns:a16="http://schemas.microsoft.com/office/drawing/2014/main" id="{00000000-0008-0000-0400-00000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3" name="TextBox 4872">
          <a:extLst>
            <a:ext uri="{FF2B5EF4-FFF2-40B4-BE49-F238E27FC236}">
              <a16:creationId xmlns:a16="http://schemas.microsoft.com/office/drawing/2014/main" id="{00000000-0008-0000-0400-00000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4" name="TextBox 4873">
          <a:extLst>
            <a:ext uri="{FF2B5EF4-FFF2-40B4-BE49-F238E27FC236}">
              <a16:creationId xmlns:a16="http://schemas.microsoft.com/office/drawing/2014/main" id="{00000000-0008-0000-0400-00000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5" name="TextBox 4874">
          <a:extLst>
            <a:ext uri="{FF2B5EF4-FFF2-40B4-BE49-F238E27FC236}">
              <a16:creationId xmlns:a16="http://schemas.microsoft.com/office/drawing/2014/main" id="{00000000-0008-0000-0400-00000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6" name="TextBox 4875">
          <a:extLst>
            <a:ext uri="{FF2B5EF4-FFF2-40B4-BE49-F238E27FC236}">
              <a16:creationId xmlns:a16="http://schemas.microsoft.com/office/drawing/2014/main" id="{00000000-0008-0000-0400-00000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7" name="TextBox 4876">
          <a:extLst>
            <a:ext uri="{FF2B5EF4-FFF2-40B4-BE49-F238E27FC236}">
              <a16:creationId xmlns:a16="http://schemas.microsoft.com/office/drawing/2014/main" id="{00000000-0008-0000-0400-00000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8" name="TextBox 4877">
          <a:extLst>
            <a:ext uri="{FF2B5EF4-FFF2-40B4-BE49-F238E27FC236}">
              <a16:creationId xmlns:a16="http://schemas.microsoft.com/office/drawing/2014/main" id="{00000000-0008-0000-0400-00000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79" name="TextBox 4878">
          <a:extLst>
            <a:ext uri="{FF2B5EF4-FFF2-40B4-BE49-F238E27FC236}">
              <a16:creationId xmlns:a16="http://schemas.microsoft.com/office/drawing/2014/main" id="{00000000-0008-0000-0400-00000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0" name="TextBox 4879">
          <a:extLst>
            <a:ext uri="{FF2B5EF4-FFF2-40B4-BE49-F238E27FC236}">
              <a16:creationId xmlns:a16="http://schemas.microsoft.com/office/drawing/2014/main" id="{00000000-0008-0000-0400-00001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1" name="TextBox 4880">
          <a:extLst>
            <a:ext uri="{FF2B5EF4-FFF2-40B4-BE49-F238E27FC236}">
              <a16:creationId xmlns:a16="http://schemas.microsoft.com/office/drawing/2014/main" id="{00000000-0008-0000-0400-00001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2" name="TextBox 4881">
          <a:extLst>
            <a:ext uri="{FF2B5EF4-FFF2-40B4-BE49-F238E27FC236}">
              <a16:creationId xmlns:a16="http://schemas.microsoft.com/office/drawing/2014/main" id="{00000000-0008-0000-0400-00001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3" name="TextBox 4882">
          <a:extLst>
            <a:ext uri="{FF2B5EF4-FFF2-40B4-BE49-F238E27FC236}">
              <a16:creationId xmlns:a16="http://schemas.microsoft.com/office/drawing/2014/main" id="{00000000-0008-0000-0400-00001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4" name="TextBox 4883">
          <a:extLst>
            <a:ext uri="{FF2B5EF4-FFF2-40B4-BE49-F238E27FC236}">
              <a16:creationId xmlns:a16="http://schemas.microsoft.com/office/drawing/2014/main" id="{00000000-0008-0000-0400-00001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5" name="TextBox 4884">
          <a:extLst>
            <a:ext uri="{FF2B5EF4-FFF2-40B4-BE49-F238E27FC236}">
              <a16:creationId xmlns:a16="http://schemas.microsoft.com/office/drawing/2014/main" id="{00000000-0008-0000-0400-00001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6" name="TextBox 4885">
          <a:extLst>
            <a:ext uri="{FF2B5EF4-FFF2-40B4-BE49-F238E27FC236}">
              <a16:creationId xmlns:a16="http://schemas.microsoft.com/office/drawing/2014/main" id="{00000000-0008-0000-0400-00001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7" name="TextBox 4886">
          <a:extLst>
            <a:ext uri="{FF2B5EF4-FFF2-40B4-BE49-F238E27FC236}">
              <a16:creationId xmlns:a16="http://schemas.microsoft.com/office/drawing/2014/main" id="{00000000-0008-0000-0400-00001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8" name="TextBox 4887">
          <a:extLst>
            <a:ext uri="{FF2B5EF4-FFF2-40B4-BE49-F238E27FC236}">
              <a16:creationId xmlns:a16="http://schemas.microsoft.com/office/drawing/2014/main" id="{00000000-0008-0000-0400-00001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89" name="TextBox 4888">
          <a:extLst>
            <a:ext uri="{FF2B5EF4-FFF2-40B4-BE49-F238E27FC236}">
              <a16:creationId xmlns:a16="http://schemas.microsoft.com/office/drawing/2014/main" id="{00000000-0008-0000-0400-00001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0" name="TextBox 4889">
          <a:extLst>
            <a:ext uri="{FF2B5EF4-FFF2-40B4-BE49-F238E27FC236}">
              <a16:creationId xmlns:a16="http://schemas.microsoft.com/office/drawing/2014/main" id="{00000000-0008-0000-0400-00001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1" name="TextBox 4890">
          <a:extLst>
            <a:ext uri="{FF2B5EF4-FFF2-40B4-BE49-F238E27FC236}">
              <a16:creationId xmlns:a16="http://schemas.microsoft.com/office/drawing/2014/main" id="{00000000-0008-0000-0400-00001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2" name="TextBox 4891">
          <a:extLst>
            <a:ext uri="{FF2B5EF4-FFF2-40B4-BE49-F238E27FC236}">
              <a16:creationId xmlns:a16="http://schemas.microsoft.com/office/drawing/2014/main" id="{00000000-0008-0000-0400-00001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3" name="TextBox 4892">
          <a:extLst>
            <a:ext uri="{FF2B5EF4-FFF2-40B4-BE49-F238E27FC236}">
              <a16:creationId xmlns:a16="http://schemas.microsoft.com/office/drawing/2014/main" id="{00000000-0008-0000-0400-00001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4" name="TextBox 4893">
          <a:extLst>
            <a:ext uri="{FF2B5EF4-FFF2-40B4-BE49-F238E27FC236}">
              <a16:creationId xmlns:a16="http://schemas.microsoft.com/office/drawing/2014/main" id="{00000000-0008-0000-0400-00001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5" name="TextBox 4894">
          <a:extLst>
            <a:ext uri="{FF2B5EF4-FFF2-40B4-BE49-F238E27FC236}">
              <a16:creationId xmlns:a16="http://schemas.microsoft.com/office/drawing/2014/main" id="{00000000-0008-0000-0400-00001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6" name="TextBox 4895">
          <a:extLst>
            <a:ext uri="{FF2B5EF4-FFF2-40B4-BE49-F238E27FC236}">
              <a16:creationId xmlns:a16="http://schemas.microsoft.com/office/drawing/2014/main" id="{00000000-0008-0000-0400-00002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7" name="TextBox 4896">
          <a:extLst>
            <a:ext uri="{FF2B5EF4-FFF2-40B4-BE49-F238E27FC236}">
              <a16:creationId xmlns:a16="http://schemas.microsoft.com/office/drawing/2014/main" id="{00000000-0008-0000-0400-00002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8" name="TextBox 4897">
          <a:extLst>
            <a:ext uri="{FF2B5EF4-FFF2-40B4-BE49-F238E27FC236}">
              <a16:creationId xmlns:a16="http://schemas.microsoft.com/office/drawing/2014/main" id="{00000000-0008-0000-0400-00002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899" name="TextBox 4898">
          <a:extLst>
            <a:ext uri="{FF2B5EF4-FFF2-40B4-BE49-F238E27FC236}">
              <a16:creationId xmlns:a16="http://schemas.microsoft.com/office/drawing/2014/main" id="{00000000-0008-0000-0400-00002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0" name="TextBox 4899">
          <a:extLst>
            <a:ext uri="{FF2B5EF4-FFF2-40B4-BE49-F238E27FC236}">
              <a16:creationId xmlns:a16="http://schemas.microsoft.com/office/drawing/2014/main" id="{00000000-0008-0000-0400-00002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1" name="TextBox 4900">
          <a:extLst>
            <a:ext uri="{FF2B5EF4-FFF2-40B4-BE49-F238E27FC236}">
              <a16:creationId xmlns:a16="http://schemas.microsoft.com/office/drawing/2014/main" id="{00000000-0008-0000-0400-00002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2" name="TextBox 4901">
          <a:extLst>
            <a:ext uri="{FF2B5EF4-FFF2-40B4-BE49-F238E27FC236}">
              <a16:creationId xmlns:a16="http://schemas.microsoft.com/office/drawing/2014/main" id="{00000000-0008-0000-0400-00002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3" name="TextBox 4902">
          <a:extLst>
            <a:ext uri="{FF2B5EF4-FFF2-40B4-BE49-F238E27FC236}">
              <a16:creationId xmlns:a16="http://schemas.microsoft.com/office/drawing/2014/main" id="{00000000-0008-0000-0400-00002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4" name="TextBox 4903">
          <a:extLst>
            <a:ext uri="{FF2B5EF4-FFF2-40B4-BE49-F238E27FC236}">
              <a16:creationId xmlns:a16="http://schemas.microsoft.com/office/drawing/2014/main" id="{00000000-0008-0000-0400-00002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5" name="TextBox 4904">
          <a:extLst>
            <a:ext uri="{FF2B5EF4-FFF2-40B4-BE49-F238E27FC236}">
              <a16:creationId xmlns:a16="http://schemas.microsoft.com/office/drawing/2014/main" id="{00000000-0008-0000-0400-00002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6" name="TextBox 4905">
          <a:extLst>
            <a:ext uri="{FF2B5EF4-FFF2-40B4-BE49-F238E27FC236}">
              <a16:creationId xmlns:a16="http://schemas.microsoft.com/office/drawing/2014/main" id="{00000000-0008-0000-0400-00002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7" name="TextBox 4906">
          <a:extLst>
            <a:ext uri="{FF2B5EF4-FFF2-40B4-BE49-F238E27FC236}">
              <a16:creationId xmlns:a16="http://schemas.microsoft.com/office/drawing/2014/main" id="{00000000-0008-0000-0400-00002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8" name="TextBox 4907">
          <a:extLst>
            <a:ext uri="{FF2B5EF4-FFF2-40B4-BE49-F238E27FC236}">
              <a16:creationId xmlns:a16="http://schemas.microsoft.com/office/drawing/2014/main" id="{00000000-0008-0000-0400-00002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09" name="TextBox 4908">
          <a:extLst>
            <a:ext uri="{FF2B5EF4-FFF2-40B4-BE49-F238E27FC236}">
              <a16:creationId xmlns:a16="http://schemas.microsoft.com/office/drawing/2014/main" id="{00000000-0008-0000-0400-00002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0" name="TextBox 4909">
          <a:extLst>
            <a:ext uri="{FF2B5EF4-FFF2-40B4-BE49-F238E27FC236}">
              <a16:creationId xmlns:a16="http://schemas.microsoft.com/office/drawing/2014/main" id="{00000000-0008-0000-0400-00002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1" name="TextBox 4910">
          <a:extLst>
            <a:ext uri="{FF2B5EF4-FFF2-40B4-BE49-F238E27FC236}">
              <a16:creationId xmlns:a16="http://schemas.microsoft.com/office/drawing/2014/main" id="{00000000-0008-0000-0400-00002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2" name="TextBox 4911">
          <a:extLst>
            <a:ext uri="{FF2B5EF4-FFF2-40B4-BE49-F238E27FC236}">
              <a16:creationId xmlns:a16="http://schemas.microsoft.com/office/drawing/2014/main" id="{00000000-0008-0000-0400-00003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3" name="TextBox 4912">
          <a:extLst>
            <a:ext uri="{FF2B5EF4-FFF2-40B4-BE49-F238E27FC236}">
              <a16:creationId xmlns:a16="http://schemas.microsoft.com/office/drawing/2014/main" id="{00000000-0008-0000-0400-00003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4" name="TextBox 4913">
          <a:extLst>
            <a:ext uri="{FF2B5EF4-FFF2-40B4-BE49-F238E27FC236}">
              <a16:creationId xmlns:a16="http://schemas.microsoft.com/office/drawing/2014/main" id="{00000000-0008-0000-0400-00003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5" name="TextBox 4914">
          <a:extLst>
            <a:ext uri="{FF2B5EF4-FFF2-40B4-BE49-F238E27FC236}">
              <a16:creationId xmlns:a16="http://schemas.microsoft.com/office/drawing/2014/main" id="{00000000-0008-0000-0400-00003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6" name="TextBox 4915">
          <a:extLst>
            <a:ext uri="{FF2B5EF4-FFF2-40B4-BE49-F238E27FC236}">
              <a16:creationId xmlns:a16="http://schemas.microsoft.com/office/drawing/2014/main" id="{00000000-0008-0000-0400-00003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7" name="TextBox 4916">
          <a:extLst>
            <a:ext uri="{FF2B5EF4-FFF2-40B4-BE49-F238E27FC236}">
              <a16:creationId xmlns:a16="http://schemas.microsoft.com/office/drawing/2014/main" id="{00000000-0008-0000-0400-00003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8" name="TextBox 4917">
          <a:extLst>
            <a:ext uri="{FF2B5EF4-FFF2-40B4-BE49-F238E27FC236}">
              <a16:creationId xmlns:a16="http://schemas.microsoft.com/office/drawing/2014/main" id="{00000000-0008-0000-0400-00003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19" name="TextBox 4918">
          <a:extLst>
            <a:ext uri="{FF2B5EF4-FFF2-40B4-BE49-F238E27FC236}">
              <a16:creationId xmlns:a16="http://schemas.microsoft.com/office/drawing/2014/main" id="{00000000-0008-0000-0400-00003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0" name="TextBox 4919">
          <a:extLst>
            <a:ext uri="{FF2B5EF4-FFF2-40B4-BE49-F238E27FC236}">
              <a16:creationId xmlns:a16="http://schemas.microsoft.com/office/drawing/2014/main" id="{00000000-0008-0000-0400-00003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1" name="TextBox 4920">
          <a:extLst>
            <a:ext uri="{FF2B5EF4-FFF2-40B4-BE49-F238E27FC236}">
              <a16:creationId xmlns:a16="http://schemas.microsoft.com/office/drawing/2014/main" id="{00000000-0008-0000-0400-00003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2" name="TextBox 4921">
          <a:extLst>
            <a:ext uri="{FF2B5EF4-FFF2-40B4-BE49-F238E27FC236}">
              <a16:creationId xmlns:a16="http://schemas.microsoft.com/office/drawing/2014/main" id="{00000000-0008-0000-0400-00003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3" name="TextBox 4922">
          <a:extLst>
            <a:ext uri="{FF2B5EF4-FFF2-40B4-BE49-F238E27FC236}">
              <a16:creationId xmlns:a16="http://schemas.microsoft.com/office/drawing/2014/main" id="{00000000-0008-0000-0400-00003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4" name="TextBox 4923">
          <a:extLst>
            <a:ext uri="{FF2B5EF4-FFF2-40B4-BE49-F238E27FC236}">
              <a16:creationId xmlns:a16="http://schemas.microsoft.com/office/drawing/2014/main" id="{00000000-0008-0000-0400-00003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5" name="TextBox 4924">
          <a:extLst>
            <a:ext uri="{FF2B5EF4-FFF2-40B4-BE49-F238E27FC236}">
              <a16:creationId xmlns:a16="http://schemas.microsoft.com/office/drawing/2014/main" id="{00000000-0008-0000-0400-00003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6" name="TextBox 4925">
          <a:extLst>
            <a:ext uri="{FF2B5EF4-FFF2-40B4-BE49-F238E27FC236}">
              <a16:creationId xmlns:a16="http://schemas.microsoft.com/office/drawing/2014/main" id="{00000000-0008-0000-0400-00003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7" name="TextBox 4926">
          <a:extLst>
            <a:ext uri="{FF2B5EF4-FFF2-40B4-BE49-F238E27FC236}">
              <a16:creationId xmlns:a16="http://schemas.microsoft.com/office/drawing/2014/main" id="{00000000-0008-0000-0400-00003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8" name="TextBox 4927">
          <a:extLst>
            <a:ext uri="{FF2B5EF4-FFF2-40B4-BE49-F238E27FC236}">
              <a16:creationId xmlns:a16="http://schemas.microsoft.com/office/drawing/2014/main" id="{00000000-0008-0000-0400-00004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29" name="TextBox 4928">
          <a:extLst>
            <a:ext uri="{FF2B5EF4-FFF2-40B4-BE49-F238E27FC236}">
              <a16:creationId xmlns:a16="http://schemas.microsoft.com/office/drawing/2014/main" id="{00000000-0008-0000-0400-00004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0" name="TextBox 4929">
          <a:extLst>
            <a:ext uri="{FF2B5EF4-FFF2-40B4-BE49-F238E27FC236}">
              <a16:creationId xmlns:a16="http://schemas.microsoft.com/office/drawing/2014/main" id="{00000000-0008-0000-0400-00004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1" name="TextBox 4930">
          <a:extLst>
            <a:ext uri="{FF2B5EF4-FFF2-40B4-BE49-F238E27FC236}">
              <a16:creationId xmlns:a16="http://schemas.microsoft.com/office/drawing/2014/main" id="{00000000-0008-0000-0400-00004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2" name="TextBox 4931">
          <a:extLst>
            <a:ext uri="{FF2B5EF4-FFF2-40B4-BE49-F238E27FC236}">
              <a16:creationId xmlns:a16="http://schemas.microsoft.com/office/drawing/2014/main" id="{00000000-0008-0000-0400-00004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3" name="TextBox 4932">
          <a:extLst>
            <a:ext uri="{FF2B5EF4-FFF2-40B4-BE49-F238E27FC236}">
              <a16:creationId xmlns:a16="http://schemas.microsoft.com/office/drawing/2014/main" id="{00000000-0008-0000-0400-00004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4" name="TextBox 4933">
          <a:extLst>
            <a:ext uri="{FF2B5EF4-FFF2-40B4-BE49-F238E27FC236}">
              <a16:creationId xmlns:a16="http://schemas.microsoft.com/office/drawing/2014/main" id="{00000000-0008-0000-0400-00004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5" name="TextBox 4934">
          <a:extLst>
            <a:ext uri="{FF2B5EF4-FFF2-40B4-BE49-F238E27FC236}">
              <a16:creationId xmlns:a16="http://schemas.microsoft.com/office/drawing/2014/main" id="{00000000-0008-0000-0400-00004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6" name="TextBox 4935">
          <a:extLst>
            <a:ext uri="{FF2B5EF4-FFF2-40B4-BE49-F238E27FC236}">
              <a16:creationId xmlns:a16="http://schemas.microsoft.com/office/drawing/2014/main" id="{00000000-0008-0000-0400-00004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7" name="TextBox 4936">
          <a:extLst>
            <a:ext uri="{FF2B5EF4-FFF2-40B4-BE49-F238E27FC236}">
              <a16:creationId xmlns:a16="http://schemas.microsoft.com/office/drawing/2014/main" id="{00000000-0008-0000-0400-00004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8" name="TextBox 4937">
          <a:extLst>
            <a:ext uri="{FF2B5EF4-FFF2-40B4-BE49-F238E27FC236}">
              <a16:creationId xmlns:a16="http://schemas.microsoft.com/office/drawing/2014/main" id="{00000000-0008-0000-0400-00004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39" name="TextBox 4938">
          <a:extLst>
            <a:ext uri="{FF2B5EF4-FFF2-40B4-BE49-F238E27FC236}">
              <a16:creationId xmlns:a16="http://schemas.microsoft.com/office/drawing/2014/main" id="{00000000-0008-0000-0400-00004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0" name="TextBox 4939">
          <a:extLst>
            <a:ext uri="{FF2B5EF4-FFF2-40B4-BE49-F238E27FC236}">
              <a16:creationId xmlns:a16="http://schemas.microsoft.com/office/drawing/2014/main" id="{00000000-0008-0000-0400-00004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1" name="TextBox 4940">
          <a:extLst>
            <a:ext uri="{FF2B5EF4-FFF2-40B4-BE49-F238E27FC236}">
              <a16:creationId xmlns:a16="http://schemas.microsoft.com/office/drawing/2014/main" id="{00000000-0008-0000-0400-00004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2" name="TextBox 4941">
          <a:extLst>
            <a:ext uri="{FF2B5EF4-FFF2-40B4-BE49-F238E27FC236}">
              <a16:creationId xmlns:a16="http://schemas.microsoft.com/office/drawing/2014/main" id="{00000000-0008-0000-0400-00004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3" name="TextBox 4942">
          <a:extLst>
            <a:ext uri="{FF2B5EF4-FFF2-40B4-BE49-F238E27FC236}">
              <a16:creationId xmlns:a16="http://schemas.microsoft.com/office/drawing/2014/main" id="{00000000-0008-0000-0400-00004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4" name="TextBox 4943">
          <a:extLst>
            <a:ext uri="{FF2B5EF4-FFF2-40B4-BE49-F238E27FC236}">
              <a16:creationId xmlns:a16="http://schemas.microsoft.com/office/drawing/2014/main" id="{00000000-0008-0000-0400-00005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5" name="TextBox 4944">
          <a:extLst>
            <a:ext uri="{FF2B5EF4-FFF2-40B4-BE49-F238E27FC236}">
              <a16:creationId xmlns:a16="http://schemas.microsoft.com/office/drawing/2014/main" id="{00000000-0008-0000-0400-00005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6" name="TextBox 4945">
          <a:extLst>
            <a:ext uri="{FF2B5EF4-FFF2-40B4-BE49-F238E27FC236}">
              <a16:creationId xmlns:a16="http://schemas.microsoft.com/office/drawing/2014/main" id="{00000000-0008-0000-0400-00005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7" name="TextBox 4946">
          <a:extLst>
            <a:ext uri="{FF2B5EF4-FFF2-40B4-BE49-F238E27FC236}">
              <a16:creationId xmlns:a16="http://schemas.microsoft.com/office/drawing/2014/main" id="{00000000-0008-0000-0400-00005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8" name="TextBox 4947">
          <a:extLst>
            <a:ext uri="{FF2B5EF4-FFF2-40B4-BE49-F238E27FC236}">
              <a16:creationId xmlns:a16="http://schemas.microsoft.com/office/drawing/2014/main" id="{00000000-0008-0000-0400-00005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49" name="TextBox 4948">
          <a:extLst>
            <a:ext uri="{FF2B5EF4-FFF2-40B4-BE49-F238E27FC236}">
              <a16:creationId xmlns:a16="http://schemas.microsoft.com/office/drawing/2014/main" id="{00000000-0008-0000-0400-00005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0" name="TextBox 4949">
          <a:extLst>
            <a:ext uri="{FF2B5EF4-FFF2-40B4-BE49-F238E27FC236}">
              <a16:creationId xmlns:a16="http://schemas.microsoft.com/office/drawing/2014/main" id="{00000000-0008-0000-0400-00005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1" name="TextBox 4950">
          <a:extLst>
            <a:ext uri="{FF2B5EF4-FFF2-40B4-BE49-F238E27FC236}">
              <a16:creationId xmlns:a16="http://schemas.microsoft.com/office/drawing/2014/main" id="{00000000-0008-0000-0400-00005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2" name="TextBox 4951">
          <a:extLst>
            <a:ext uri="{FF2B5EF4-FFF2-40B4-BE49-F238E27FC236}">
              <a16:creationId xmlns:a16="http://schemas.microsoft.com/office/drawing/2014/main" id="{00000000-0008-0000-0400-00005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3" name="TextBox 4952">
          <a:extLst>
            <a:ext uri="{FF2B5EF4-FFF2-40B4-BE49-F238E27FC236}">
              <a16:creationId xmlns:a16="http://schemas.microsoft.com/office/drawing/2014/main" id="{00000000-0008-0000-0400-00005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4" name="TextBox 4953">
          <a:extLst>
            <a:ext uri="{FF2B5EF4-FFF2-40B4-BE49-F238E27FC236}">
              <a16:creationId xmlns:a16="http://schemas.microsoft.com/office/drawing/2014/main" id="{00000000-0008-0000-0400-00005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5" name="TextBox 4954">
          <a:extLst>
            <a:ext uri="{FF2B5EF4-FFF2-40B4-BE49-F238E27FC236}">
              <a16:creationId xmlns:a16="http://schemas.microsoft.com/office/drawing/2014/main" id="{00000000-0008-0000-0400-00005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6" name="TextBox 4955">
          <a:extLst>
            <a:ext uri="{FF2B5EF4-FFF2-40B4-BE49-F238E27FC236}">
              <a16:creationId xmlns:a16="http://schemas.microsoft.com/office/drawing/2014/main" id="{00000000-0008-0000-0400-00005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7" name="TextBox 4956">
          <a:extLst>
            <a:ext uri="{FF2B5EF4-FFF2-40B4-BE49-F238E27FC236}">
              <a16:creationId xmlns:a16="http://schemas.microsoft.com/office/drawing/2014/main" id="{00000000-0008-0000-0400-00005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8" name="TextBox 4957">
          <a:extLst>
            <a:ext uri="{FF2B5EF4-FFF2-40B4-BE49-F238E27FC236}">
              <a16:creationId xmlns:a16="http://schemas.microsoft.com/office/drawing/2014/main" id="{00000000-0008-0000-0400-00005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59" name="TextBox 4958">
          <a:extLst>
            <a:ext uri="{FF2B5EF4-FFF2-40B4-BE49-F238E27FC236}">
              <a16:creationId xmlns:a16="http://schemas.microsoft.com/office/drawing/2014/main" id="{00000000-0008-0000-0400-00005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0" name="TextBox 4959">
          <a:extLst>
            <a:ext uri="{FF2B5EF4-FFF2-40B4-BE49-F238E27FC236}">
              <a16:creationId xmlns:a16="http://schemas.microsoft.com/office/drawing/2014/main" id="{00000000-0008-0000-0400-00006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1" name="TextBox 4960">
          <a:extLst>
            <a:ext uri="{FF2B5EF4-FFF2-40B4-BE49-F238E27FC236}">
              <a16:creationId xmlns:a16="http://schemas.microsoft.com/office/drawing/2014/main" id="{00000000-0008-0000-0400-00006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2" name="TextBox 4961">
          <a:extLst>
            <a:ext uri="{FF2B5EF4-FFF2-40B4-BE49-F238E27FC236}">
              <a16:creationId xmlns:a16="http://schemas.microsoft.com/office/drawing/2014/main" id="{00000000-0008-0000-0400-00006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3" name="TextBox 4962">
          <a:extLst>
            <a:ext uri="{FF2B5EF4-FFF2-40B4-BE49-F238E27FC236}">
              <a16:creationId xmlns:a16="http://schemas.microsoft.com/office/drawing/2014/main" id="{00000000-0008-0000-0400-00006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4" name="TextBox 4963">
          <a:extLst>
            <a:ext uri="{FF2B5EF4-FFF2-40B4-BE49-F238E27FC236}">
              <a16:creationId xmlns:a16="http://schemas.microsoft.com/office/drawing/2014/main" id="{00000000-0008-0000-0400-00006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5" name="TextBox 4964">
          <a:extLst>
            <a:ext uri="{FF2B5EF4-FFF2-40B4-BE49-F238E27FC236}">
              <a16:creationId xmlns:a16="http://schemas.microsoft.com/office/drawing/2014/main" id="{00000000-0008-0000-0400-00006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6" name="TextBox 4965">
          <a:extLst>
            <a:ext uri="{FF2B5EF4-FFF2-40B4-BE49-F238E27FC236}">
              <a16:creationId xmlns:a16="http://schemas.microsoft.com/office/drawing/2014/main" id="{00000000-0008-0000-0400-00006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7" name="TextBox 4966">
          <a:extLst>
            <a:ext uri="{FF2B5EF4-FFF2-40B4-BE49-F238E27FC236}">
              <a16:creationId xmlns:a16="http://schemas.microsoft.com/office/drawing/2014/main" id="{00000000-0008-0000-0400-00006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8" name="TextBox 4967">
          <a:extLst>
            <a:ext uri="{FF2B5EF4-FFF2-40B4-BE49-F238E27FC236}">
              <a16:creationId xmlns:a16="http://schemas.microsoft.com/office/drawing/2014/main" id="{00000000-0008-0000-0400-00006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69" name="TextBox 4968">
          <a:extLst>
            <a:ext uri="{FF2B5EF4-FFF2-40B4-BE49-F238E27FC236}">
              <a16:creationId xmlns:a16="http://schemas.microsoft.com/office/drawing/2014/main" id="{00000000-0008-0000-0400-00006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0" name="TextBox 4969">
          <a:extLst>
            <a:ext uri="{FF2B5EF4-FFF2-40B4-BE49-F238E27FC236}">
              <a16:creationId xmlns:a16="http://schemas.microsoft.com/office/drawing/2014/main" id="{00000000-0008-0000-0400-00006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1" name="TextBox 4970">
          <a:extLst>
            <a:ext uri="{FF2B5EF4-FFF2-40B4-BE49-F238E27FC236}">
              <a16:creationId xmlns:a16="http://schemas.microsoft.com/office/drawing/2014/main" id="{00000000-0008-0000-0400-00006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2" name="TextBox 4971">
          <a:extLst>
            <a:ext uri="{FF2B5EF4-FFF2-40B4-BE49-F238E27FC236}">
              <a16:creationId xmlns:a16="http://schemas.microsoft.com/office/drawing/2014/main" id="{00000000-0008-0000-0400-00006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3" name="TextBox 4972">
          <a:extLst>
            <a:ext uri="{FF2B5EF4-FFF2-40B4-BE49-F238E27FC236}">
              <a16:creationId xmlns:a16="http://schemas.microsoft.com/office/drawing/2014/main" id="{00000000-0008-0000-0400-00006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4" name="TextBox 4973">
          <a:extLst>
            <a:ext uri="{FF2B5EF4-FFF2-40B4-BE49-F238E27FC236}">
              <a16:creationId xmlns:a16="http://schemas.microsoft.com/office/drawing/2014/main" id="{00000000-0008-0000-0400-00006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5" name="TextBox 4974">
          <a:extLst>
            <a:ext uri="{FF2B5EF4-FFF2-40B4-BE49-F238E27FC236}">
              <a16:creationId xmlns:a16="http://schemas.microsoft.com/office/drawing/2014/main" id="{00000000-0008-0000-0400-00006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6" name="TextBox 4975">
          <a:extLst>
            <a:ext uri="{FF2B5EF4-FFF2-40B4-BE49-F238E27FC236}">
              <a16:creationId xmlns:a16="http://schemas.microsoft.com/office/drawing/2014/main" id="{00000000-0008-0000-0400-00007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7" name="TextBox 4976">
          <a:extLst>
            <a:ext uri="{FF2B5EF4-FFF2-40B4-BE49-F238E27FC236}">
              <a16:creationId xmlns:a16="http://schemas.microsoft.com/office/drawing/2014/main" id="{00000000-0008-0000-0400-00007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8" name="TextBox 4977">
          <a:extLst>
            <a:ext uri="{FF2B5EF4-FFF2-40B4-BE49-F238E27FC236}">
              <a16:creationId xmlns:a16="http://schemas.microsoft.com/office/drawing/2014/main" id="{00000000-0008-0000-0400-00007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79" name="TextBox 4978">
          <a:extLst>
            <a:ext uri="{FF2B5EF4-FFF2-40B4-BE49-F238E27FC236}">
              <a16:creationId xmlns:a16="http://schemas.microsoft.com/office/drawing/2014/main" id="{00000000-0008-0000-0400-00007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0" name="TextBox 4979">
          <a:extLst>
            <a:ext uri="{FF2B5EF4-FFF2-40B4-BE49-F238E27FC236}">
              <a16:creationId xmlns:a16="http://schemas.microsoft.com/office/drawing/2014/main" id="{00000000-0008-0000-0400-00007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1" name="TextBox 4980">
          <a:extLst>
            <a:ext uri="{FF2B5EF4-FFF2-40B4-BE49-F238E27FC236}">
              <a16:creationId xmlns:a16="http://schemas.microsoft.com/office/drawing/2014/main" id="{00000000-0008-0000-0400-00007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2" name="TextBox 4981">
          <a:extLst>
            <a:ext uri="{FF2B5EF4-FFF2-40B4-BE49-F238E27FC236}">
              <a16:creationId xmlns:a16="http://schemas.microsoft.com/office/drawing/2014/main" id="{00000000-0008-0000-0400-00007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3" name="TextBox 4982">
          <a:extLst>
            <a:ext uri="{FF2B5EF4-FFF2-40B4-BE49-F238E27FC236}">
              <a16:creationId xmlns:a16="http://schemas.microsoft.com/office/drawing/2014/main" id="{00000000-0008-0000-0400-00007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4" name="TextBox 4983">
          <a:extLst>
            <a:ext uri="{FF2B5EF4-FFF2-40B4-BE49-F238E27FC236}">
              <a16:creationId xmlns:a16="http://schemas.microsoft.com/office/drawing/2014/main" id="{00000000-0008-0000-0400-00007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5" name="TextBox 4984">
          <a:extLst>
            <a:ext uri="{FF2B5EF4-FFF2-40B4-BE49-F238E27FC236}">
              <a16:creationId xmlns:a16="http://schemas.microsoft.com/office/drawing/2014/main" id="{00000000-0008-0000-0400-00007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6" name="TextBox 4985">
          <a:extLst>
            <a:ext uri="{FF2B5EF4-FFF2-40B4-BE49-F238E27FC236}">
              <a16:creationId xmlns:a16="http://schemas.microsoft.com/office/drawing/2014/main" id="{00000000-0008-0000-0400-00007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7" name="TextBox 4986">
          <a:extLst>
            <a:ext uri="{FF2B5EF4-FFF2-40B4-BE49-F238E27FC236}">
              <a16:creationId xmlns:a16="http://schemas.microsoft.com/office/drawing/2014/main" id="{00000000-0008-0000-0400-00007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8" name="TextBox 4987">
          <a:extLst>
            <a:ext uri="{FF2B5EF4-FFF2-40B4-BE49-F238E27FC236}">
              <a16:creationId xmlns:a16="http://schemas.microsoft.com/office/drawing/2014/main" id="{00000000-0008-0000-0400-00007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89" name="TextBox 4988">
          <a:extLst>
            <a:ext uri="{FF2B5EF4-FFF2-40B4-BE49-F238E27FC236}">
              <a16:creationId xmlns:a16="http://schemas.microsoft.com/office/drawing/2014/main" id="{00000000-0008-0000-0400-00007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0" name="TextBox 4989">
          <a:extLst>
            <a:ext uri="{FF2B5EF4-FFF2-40B4-BE49-F238E27FC236}">
              <a16:creationId xmlns:a16="http://schemas.microsoft.com/office/drawing/2014/main" id="{00000000-0008-0000-0400-00007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1" name="TextBox 4990">
          <a:extLst>
            <a:ext uri="{FF2B5EF4-FFF2-40B4-BE49-F238E27FC236}">
              <a16:creationId xmlns:a16="http://schemas.microsoft.com/office/drawing/2014/main" id="{00000000-0008-0000-0400-00007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2" name="TextBox 4991">
          <a:extLst>
            <a:ext uri="{FF2B5EF4-FFF2-40B4-BE49-F238E27FC236}">
              <a16:creationId xmlns:a16="http://schemas.microsoft.com/office/drawing/2014/main" id="{00000000-0008-0000-0400-00008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3" name="TextBox 4992">
          <a:extLst>
            <a:ext uri="{FF2B5EF4-FFF2-40B4-BE49-F238E27FC236}">
              <a16:creationId xmlns:a16="http://schemas.microsoft.com/office/drawing/2014/main" id="{00000000-0008-0000-0400-00008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4" name="TextBox 4993">
          <a:extLst>
            <a:ext uri="{FF2B5EF4-FFF2-40B4-BE49-F238E27FC236}">
              <a16:creationId xmlns:a16="http://schemas.microsoft.com/office/drawing/2014/main" id="{00000000-0008-0000-0400-00008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5" name="TextBox 4994">
          <a:extLst>
            <a:ext uri="{FF2B5EF4-FFF2-40B4-BE49-F238E27FC236}">
              <a16:creationId xmlns:a16="http://schemas.microsoft.com/office/drawing/2014/main" id="{00000000-0008-0000-0400-00008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6" name="TextBox 4995">
          <a:extLst>
            <a:ext uri="{FF2B5EF4-FFF2-40B4-BE49-F238E27FC236}">
              <a16:creationId xmlns:a16="http://schemas.microsoft.com/office/drawing/2014/main" id="{00000000-0008-0000-0400-00008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7" name="TextBox 4996">
          <a:extLst>
            <a:ext uri="{FF2B5EF4-FFF2-40B4-BE49-F238E27FC236}">
              <a16:creationId xmlns:a16="http://schemas.microsoft.com/office/drawing/2014/main" id="{00000000-0008-0000-0400-00008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8" name="TextBox 4997">
          <a:extLst>
            <a:ext uri="{FF2B5EF4-FFF2-40B4-BE49-F238E27FC236}">
              <a16:creationId xmlns:a16="http://schemas.microsoft.com/office/drawing/2014/main" id="{00000000-0008-0000-0400-00008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4999" name="TextBox 4998">
          <a:extLst>
            <a:ext uri="{FF2B5EF4-FFF2-40B4-BE49-F238E27FC236}">
              <a16:creationId xmlns:a16="http://schemas.microsoft.com/office/drawing/2014/main" id="{00000000-0008-0000-0400-00008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0" name="TextBox 4999">
          <a:extLst>
            <a:ext uri="{FF2B5EF4-FFF2-40B4-BE49-F238E27FC236}">
              <a16:creationId xmlns:a16="http://schemas.microsoft.com/office/drawing/2014/main" id="{00000000-0008-0000-0400-00008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1" name="TextBox 5000">
          <a:extLst>
            <a:ext uri="{FF2B5EF4-FFF2-40B4-BE49-F238E27FC236}">
              <a16:creationId xmlns:a16="http://schemas.microsoft.com/office/drawing/2014/main" id="{00000000-0008-0000-0400-00008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2" name="TextBox 5001">
          <a:extLst>
            <a:ext uri="{FF2B5EF4-FFF2-40B4-BE49-F238E27FC236}">
              <a16:creationId xmlns:a16="http://schemas.microsoft.com/office/drawing/2014/main" id="{00000000-0008-0000-0400-00008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3" name="TextBox 5002">
          <a:extLst>
            <a:ext uri="{FF2B5EF4-FFF2-40B4-BE49-F238E27FC236}">
              <a16:creationId xmlns:a16="http://schemas.microsoft.com/office/drawing/2014/main" id="{00000000-0008-0000-0400-00008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4" name="TextBox 5003">
          <a:extLst>
            <a:ext uri="{FF2B5EF4-FFF2-40B4-BE49-F238E27FC236}">
              <a16:creationId xmlns:a16="http://schemas.microsoft.com/office/drawing/2014/main" id="{00000000-0008-0000-0400-00008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5" name="TextBox 5004">
          <a:extLst>
            <a:ext uri="{FF2B5EF4-FFF2-40B4-BE49-F238E27FC236}">
              <a16:creationId xmlns:a16="http://schemas.microsoft.com/office/drawing/2014/main" id="{00000000-0008-0000-0400-00008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6" name="TextBox 5005">
          <a:extLst>
            <a:ext uri="{FF2B5EF4-FFF2-40B4-BE49-F238E27FC236}">
              <a16:creationId xmlns:a16="http://schemas.microsoft.com/office/drawing/2014/main" id="{00000000-0008-0000-0400-00008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7" name="TextBox 5006">
          <a:extLst>
            <a:ext uri="{FF2B5EF4-FFF2-40B4-BE49-F238E27FC236}">
              <a16:creationId xmlns:a16="http://schemas.microsoft.com/office/drawing/2014/main" id="{00000000-0008-0000-0400-00008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8" name="TextBox 5007">
          <a:extLst>
            <a:ext uri="{FF2B5EF4-FFF2-40B4-BE49-F238E27FC236}">
              <a16:creationId xmlns:a16="http://schemas.microsoft.com/office/drawing/2014/main" id="{00000000-0008-0000-0400-00009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09" name="TextBox 5008">
          <a:extLst>
            <a:ext uri="{FF2B5EF4-FFF2-40B4-BE49-F238E27FC236}">
              <a16:creationId xmlns:a16="http://schemas.microsoft.com/office/drawing/2014/main" id="{00000000-0008-0000-0400-00009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0" name="TextBox 5009">
          <a:extLst>
            <a:ext uri="{FF2B5EF4-FFF2-40B4-BE49-F238E27FC236}">
              <a16:creationId xmlns:a16="http://schemas.microsoft.com/office/drawing/2014/main" id="{00000000-0008-0000-0400-00009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1" name="TextBox 5010">
          <a:extLst>
            <a:ext uri="{FF2B5EF4-FFF2-40B4-BE49-F238E27FC236}">
              <a16:creationId xmlns:a16="http://schemas.microsoft.com/office/drawing/2014/main" id="{00000000-0008-0000-0400-00009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2" name="TextBox 5011">
          <a:extLst>
            <a:ext uri="{FF2B5EF4-FFF2-40B4-BE49-F238E27FC236}">
              <a16:creationId xmlns:a16="http://schemas.microsoft.com/office/drawing/2014/main" id="{00000000-0008-0000-0400-00009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3" name="TextBox 5012">
          <a:extLst>
            <a:ext uri="{FF2B5EF4-FFF2-40B4-BE49-F238E27FC236}">
              <a16:creationId xmlns:a16="http://schemas.microsoft.com/office/drawing/2014/main" id="{00000000-0008-0000-0400-00009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4" name="TextBox 5013">
          <a:extLst>
            <a:ext uri="{FF2B5EF4-FFF2-40B4-BE49-F238E27FC236}">
              <a16:creationId xmlns:a16="http://schemas.microsoft.com/office/drawing/2014/main" id="{00000000-0008-0000-0400-00009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5" name="TextBox 5014">
          <a:extLst>
            <a:ext uri="{FF2B5EF4-FFF2-40B4-BE49-F238E27FC236}">
              <a16:creationId xmlns:a16="http://schemas.microsoft.com/office/drawing/2014/main" id="{00000000-0008-0000-0400-00009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6" name="TextBox 5015">
          <a:extLst>
            <a:ext uri="{FF2B5EF4-FFF2-40B4-BE49-F238E27FC236}">
              <a16:creationId xmlns:a16="http://schemas.microsoft.com/office/drawing/2014/main" id="{00000000-0008-0000-0400-00009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7" name="TextBox 5016">
          <a:extLst>
            <a:ext uri="{FF2B5EF4-FFF2-40B4-BE49-F238E27FC236}">
              <a16:creationId xmlns:a16="http://schemas.microsoft.com/office/drawing/2014/main" id="{00000000-0008-0000-0400-00009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8" name="TextBox 5017">
          <a:extLst>
            <a:ext uri="{FF2B5EF4-FFF2-40B4-BE49-F238E27FC236}">
              <a16:creationId xmlns:a16="http://schemas.microsoft.com/office/drawing/2014/main" id="{00000000-0008-0000-0400-00009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19" name="TextBox 5018">
          <a:extLst>
            <a:ext uri="{FF2B5EF4-FFF2-40B4-BE49-F238E27FC236}">
              <a16:creationId xmlns:a16="http://schemas.microsoft.com/office/drawing/2014/main" id="{00000000-0008-0000-0400-00009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0" name="TextBox 5019">
          <a:extLst>
            <a:ext uri="{FF2B5EF4-FFF2-40B4-BE49-F238E27FC236}">
              <a16:creationId xmlns:a16="http://schemas.microsoft.com/office/drawing/2014/main" id="{00000000-0008-0000-0400-00009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1" name="TextBox 5020">
          <a:extLst>
            <a:ext uri="{FF2B5EF4-FFF2-40B4-BE49-F238E27FC236}">
              <a16:creationId xmlns:a16="http://schemas.microsoft.com/office/drawing/2014/main" id="{00000000-0008-0000-0400-00009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2" name="TextBox 5021">
          <a:extLst>
            <a:ext uri="{FF2B5EF4-FFF2-40B4-BE49-F238E27FC236}">
              <a16:creationId xmlns:a16="http://schemas.microsoft.com/office/drawing/2014/main" id="{00000000-0008-0000-0400-00009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3" name="TextBox 5022">
          <a:extLst>
            <a:ext uri="{FF2B5EF4-FFF2-40B4-BE49-F238E27FC236}">
              <a16:creationId xmlns:a16="http://schemas.microsoft.com/office/drawing/2014/main" id="{00000000-0008-0000-0400-00009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4" name="TextBox 5023">
          <a:extLst>
            <a:ext uri="{FF2B5EF4-FFF2-40B4-BE49-F238E27FC236}">
              <a16:creationId xmlns:a16="http://schemas.microsoft.com/office/drawing/2014/main" id="{00000000-0008-0000-0400-0000A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5" name="TextBox 5024">
          <a:extLst>
            <a:ext uri="{FF2B5EF4-FFF2-40B4-BE49-F238E27FC236}">
              <a16:creationId xmlns:a16="http://schemas.microsoft.com/office/drawing/2014/main" id="{00000000-0008-0000-0400-0000A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6" name="TextBox 5025">
          <a:extLst>
            <a:ext uri="{FF2B5EF4-FFF2-40B4-BE49-F238E27FC236}">
              <a16:creationId xmlns:a16="http://schemas.microsoft.com/office/drawing/2014/main" id="{00000000-0008-0000-0400-0000A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7" name="TextBox 5026">
          <a:extLst>
            <a:ext uri="{FF2B5EF4-FFF2-40B4-BE49-F238E27FC236}">
              <a16:creationId xmlns:a16="http://schemas.microsoft.com/office/drawing/2014/main" id="{00000000-0008-0000-0400-0000A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8" name="TextBox 5027">
          <a:extLst>
            <a:ext uri="{FF2B5EF4-FFF2-40B4-BE49-F238E27FC236}">
              <a16:creationId xmlns:a16="http://schemas.microsoft.com/office/drawing/2014/main" id="{00000000-0008-0000-0400-0000A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29" name="TextBox 5028">
          <a:extLst>
            <a:ext uri="{FF2B5EF4-FFF2-40B4-BE49-F238E27FC236}">
              <a16:creationId xmlns:a16="http://schemas.microsoft.com/office/drawing/2014/main" id="{00000000-0008-0000-0400-0000A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0" name="TextBox 5029">
          <a:extLst>
            <a:ext uri="{FF2B5EF4-FFF2-40B4-BE49-F238E27FC236}">
              <a16:creationId xmlns:a16="http://schemas.microsoft.com/office/drawing/2014/main" id="{00000000-0008-0000-0400-0000A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1" name="TextBox 5030">
          <a:extLst>
            <a:ext uri="{FF2B5EF4-FFF2-40B4-BE49-F238E27FC236}">
              <a16:creationId xmlns:a16="http://schemas.microsoft.com/office/drawing/2014/main" id="{00000000-0008-0000-0400-0000A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2" name="TextBox 5031">
          <a:extLst>
            <a:ext uri="{FF2B5EF4-FFF2-40B4-BE49-F238E27FC236}">
              <a16:creationId xmlns:a16="http://schemas.microsoft.com/office/drawing/2014/main" id="{00000000-0008-0000-0400-0000A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3" name="TextBox 5032">
          <a:extLst>
            <a:ext uri="{FF2B5EF4-FFF2-40B4-BE49-F238E27FC236}">
              <a16:creationId xmlns:a16="http://schemas.microsoft.com/office/drawing/2014/main" id="{00000000-0008-0000-0400-0000A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4" name="TextBox 5033">
          <a:extLst>
            <a:ext uri="{FF2B5EF4-FFF2-40B4-BE49-F238E27FC236}">
              <a16:creationId xmlns:a16="http://schemas.microsoft.com/office/drawing/2014/main" id="{00000000-0008-0000-0400-0000A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5" name="TextBox 5034">
          <a:extLst>
            <a:ext uri="{FF2B5EF4-FFF2-40B4-BE49-F238E27FC236}">
              <a16:creationId xmlns:a16="http://schemas.microsoft.com/office/drawing/2014/main" id="{00000000-0008-0000-0400-0000A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6" name="TextBox 5035">
          <a:extLst>
            <a:ext uri="{FF2B5EF4-FFF2-40B4-BE49-F238E27FC236}">
              <a16:creationId xmlns:a16="http://schemas.microsoft.com/office/drawing/2014/main" id="{00000000-0008-0000-0400-0000A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7" name="TextBox 5036">
          <a:extLst>
            <a:ext uri="{FF2B5EF4-FFF2-40B4-BE49-F238E27FC236}">
              <a16:creationId xmlns:a16="http://schemas.microsoft.com/office/drawing/2014/main" id="{00000000-0008-0000-0400-0000A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8" name="TextBox 5037">
          <a:extLst>
            <a:ext uri="{FF2B5EF4-FFF2-40B4-BE49-F238E27FC236}">
              <a16:creationId xmlns:a16="http://schemas.microsoft.com/office/drawing/2014/main" id="{00000000-0008-0000-0400-0000A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39" name="TextBox 5038">
          <a:extLst>
            <a:ext uri="{FF2B5EF4-FFF2-40B4-BE49-F238E27FC236}">
              <a16:creationId xmlns:a16="http://schemas.microsoft.com/office/drawing/2014/main" id="{00000000-0008-0000-0400-0000A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0" name="TextBox 5039">
          <a:extLst>
            <a:ext uri="{FF2B5EF4-FFF2-40B4-BE49-F238E27FC236}">
              <a16:creationId xmlns:a16="http://schemas.microsoft.com/office/drawing/2014/main" id="{00000000-0008-0000-0400-0000B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1" name="TextBox 5040">
          <a:extLst>
            <a:ext uri="{FF2B5EF4-FFF2-40B4-BE49-F238E27FC236}">
              <a16:creationId xmlns:a16="http://schemas.microsoft.com/office/drawing/2014/main" id="{00000000-0008-0000-0400-0000B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2" name="TextBox 5041">
          <a:extLst>
            <a:ext uri="{FF2B5EF4-FFF2-40B4-BE49-F238E27FC236}">
              <a16:creationId xmlns:a16="http://schemas.microsoft.com/office/drawing/2014/main" id="{00000000-0008-0000-0400-0000B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3" name="TextBox 5042">
          <a:extLst>
            <a:ext uri="{FF2B5EF4-FFF2-40B4-BE49-F238E27FC236}">
              <a16:creationId xmlns:a16="http://schemas.microsoft.com/office/drawing/2014/main" id="{00000000-0008-0000-0400-0000B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4" name="TextBox 5043">
          <a:extLst>
            <a:ext uri="{FF2B5EF4-FFF2-40B4-BE49-F238E27FC236}">
              <a16:creationId xmlns:a16="http://schemas.microsoft.com/office/drawing/2014/main" id="{00000000-0008-0000-0400-0000B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5" name="TextBox 5044">
          <a:extLst>
            <a:ext uri="{FF2B5EF4-FFF2-40B4-BE49-F238E27FC236}">
              <a16:creationId xmlns:a16="http://schemas.microsoft.com/office/drawing/2014/main" id="{00000000-0008-0000-0400-0000B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6" name="TextBox 5045">
          <a:extLst>
            <a:ext uri="{FF2B5EF4-FFF2-40B4-BE49-F238E27FC236}">
              <a16:creationId xmlns:a16="http://schemas.microsoft.com/office/drawing/2014/main" id="{00000000-0008-0000-0400-0000B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7" name="TextBox 5046">
          <a:extLst>
            <a:ext uri="{FF2B5EF4-FFF2-40B4-BE49-F238E27FC236}">
              <a16:creationId xmlns:a16="http://schemas.microsoft.com/office/drawing/2014/main" id="{00000000-0008-0000-0400-0000B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8" name="TextBox 5047">
          <a:extLst>
            <a:ext uri="{FF2B5EF4-FFF2-40B4-BE49-F238E27FC236}">
              <a16:creationId xmlns:a16="http://schemas.microsoft.com/office/drawing/2014/main" id="{00000000-0008-0000-0400-0000B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49" name="TextBox 5048">
          <a:extLst>
            <a:ext uri="{FF2B5EF4-FFF2-40B4-BE49-F238E27FC236}">
              <a16:creationId xmlns:a16="http://schemas.microsoft.com/office/drawing/2014/main" id="{00000000-0008-0000-0400-0000B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0" name="TextBox 5049">
          <a:extLst>
            <a:ext uri="{FF2B5EF4-FFF2-40B4-BE49-F238E27FC236}">
              <a16:creationId xmlns:a16="http://schemas.microsoft.com/office/drawing/2014/main" id="{00000000-0008-0000-0400-0000B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1" name="TextBox 5050">
          <a:extLst>
            <a:ext uri="{FF2B5EF4-FFF2-40B4-BE49-F238E27FC236}">
              <a16:creationId xmlns:a16="http://schemas.microsoft.com/office/drawing/2014/main" id="{00000000-0008-0000-0400-0000B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2" name="TextBox 5051">
          <a:extLst>
            <a:ext uri="{FF2B5EF4-FFF2-40B4-BE49-F238E27FC236}">
              <a16:creationId xmlns:a16="http://schemas.microsoft.com/office/drawing/2014/main" id="{00000000-0008-0000-0400-0000B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3" name="TextBox 5052">
          <a:extLst>
            <a:ext uri="{FF2B5EF4-FFF2-40B4-BE49-F238E27FC236}">
              <a16:creationId xmlns:a16="http://schemas.microsoft.com/office/drawing/2014/main" id="{00000000-0008-0000-0400-0000B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4" name="TextBox 5053">
          <a:extLst>
            <a:ext uri="{FF2B5EF4-FFF2-40B4-BE49-F238E27FC236}">
              <a16:creationId xmlns:a16="http://schemas.microsoft.com/office/drawing/2014/main" id="{00000000-0008-0000-0400-0000B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5" name="TextBox 5054">
          <a:extLst>
            <a:ext uri="{FF2B5EF4-FFF2-40B4-BE49-F238E27FC236}">
              <a16:creationId xmlns:a16="http://schemas.microsoft.com/office/drawing/2014/main" id="{00000000-0008-0000-0400-0000B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6" name="TextBox 5055">
          <a:extLst>
            <a:ext uri="{FF2B5EF4-FFF2-40B4-BE49-F238E27FC236}">
              <a16:creationId xmlns:a16="http://schemas.microsoft.com/office/drawing/2014/main" id="{00000000-0008-0000-0400-0000C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7" name="TextBox 5056">
          <a:extLst>
            <a:ext uri="{FF2B5EF4-FFF2-40B4-BE49-F238E27FC236}">
              <a16:creationId xmlns:a16="http://schemas.microsoft.com/office/drawing/2014/main" id="{00000000-0008-0000-0400-0000C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8" name="TextBox 5057">
          <a:extLst>
            <a:ext uri="{FF2B5EF4-FFF2-40B4-BE49-F238E27FC236}">
              <a16:creationId xmlns:a16="http://schemas.microsoft.com/office/drawing/2014/main" id="{00000000-0008-0000-0400-0000C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59" name="TextBox 5058">
          <a:extLst>
            <a:ext uri="{FF2B5EF4-FFF2-40B4-BE49-F238E27FC236}">
              <a16:creationId xmlns:a16="http://schemas.microsoft.com/office/drawing/2014/main" id="{00000000-0008-0000-0400-0000C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0" name="TextBox 5059">
          <a:extLst>
            <a:ext uri="{FF2B5EF4-FFF2-40B4-BE49-F238E27FC236}">
              <a16:creationId xmlns:a16="http://schemas.microsoft.com/office/drawing/2014/main" id="{00000000-0008-0000-0400-0000C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1" name="TextBox 5060">
          <a:extLst>
            <a:ext uri="{FF2B5EF4-FFF2-40B4-BE49-F238E27FC236}">
              <a16:creationId xmlns:a16="http://schemas.microsoft.com/office/drawing/2014/main" id="{00000000-0008-0000-0400-0000C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2" name="TextBox 5061">
          <a:extLst>
            <a:ext uri="{FF2B5EF4-FFF2-40B4-BE49-F238E27FC236}">
              <a16:creationId xmlns:a16="http://schemas.microsoft.com/office/drawing/2014/main" id="{00000000-0008-0000-0400-0000C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3" name="TextBox 5062">
          <a:extLst>
            <a:ext uri="{FF2B5EF4-FFF2-40B4-BE49-F238E27FC236}">
              <a16:creationId xmlns:a16="http://schemas.microsoft.com/office/drawing/2014/main" id="{00000000-0008-0000-0400-0000C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4" name="TextBox 5063">
          <a:extLst>
            <a:ext uri="{FF2B5EF4-FFF2-40B4-BE49-F238E27FC236}">
              <a16:creationId xmlns:a16="http://schemas.microsoft.com/office/drawing/2014/main" id="{00000000-0008-0000-0400-0000C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5" name="TextBox 5064">
          <a:extLst>
            <a:ext uri="{FF2B5EF4-FFF2-40B4-BE49-F238E27FC236}">
              <a16:creationId xmlns:a16="http://schemas.microsoft.com/office/drawing/2014/main" id="{00000000-0008-0000-0400-0000C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6" name="TextBox 5065">
          <a:extLst>
            <a:ext uri="{FF2B5EF4-FFF2-40B4-BE49-F238E27FC236}">
              <a16:creationId xmlns:a16="http://schemas.microsoft.com/office/drawing/2014/main" id="{00000000-0008-0000-0400-0000C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7" name="TextBox 5066">
          <a:extLst>
            <a:ext uri="{FF2B5EF4-FFF2-40B4-BE49-F238E27FC236}">
              <a16:creationId xmlns:a16="http://schemas.microsoft.com/office/drawing/2014/main" id="{00000000-0008-0000-0400-0000C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8" name="TextBox 5067">
          <a:extLst>
            <a:ext uri="{FF2B5EF4-FFF2-40B4-BE49-F238E27FC236}">
              <a16:creationId xmlns:a16="http://schemas.microsoft.com/office/drawing/2014/main" id="{00000000-0008-0000-0400-0000C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69" name="TextBox 5068">
          <a:extLst>
            <a:ext uri="{FF2B5EF4-FFF2-40B4-BE49-F238E27FC236}">
              <a16:creationId xmlns:a16="http://schemas.microsoft.com/office/drawing/2014/main" id="{00000000-0008-0000-0400-0000C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0" name="TextBox 5069">
          <a:extLst>
            <a:ext uri="{FF2B5EF4-FFF2-40B4-BE49-F238E27FC236}">
              <a16:creationId xmlns:a16="http://schemas.microsoft.com/office/drawing/2014/main" id="{00000000-0008-0000-0400-0000C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1" name="TextBox 5070">
          <a:extLst>
            <a:ext uri="{FF2B5EF4-FFF2-40B4-BE49-F238E27FC236}">
              <a16:creationId xmlns:a16="http://schemas.microsoft.com/office/drawing/2014/main" id="{00000000-0008-0000-0400-0000C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2" name="TextBox 5071">
          <a:extLst>
            <a:ext uri="{FF2B5EF4-FFF2-40B4-BE49-F238E27FC236}">
              <a16:creationId xmlns:a16="http://schemas.microsoft.com/office/drawing/2014/main" id="{00000000-0008-0000-0400-0000D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3" name="TextBox 5072">
          <a:extLst>
            <a:ext uri="{FF2B5EF4-FFF2-40B4-BE49-F238E27FC236}">
              <a16:creationId xmlns:a16="http://schemas.microsoft.com/office/drawing/2014/main" id="{00000000-0008-0000-0400-0000D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4" name="TextBox 5073">
          <a:extLst>
            <a:ext uri="{FF2B5EF4-FFF2-40B4-BE49-F238E27FC236}">
              <a16:creationId xmlns:a16="http://schemas.microsoft.com/office/drawing/2014/main" id="{00000000-0008-0000-0400-0000D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5" name="TextBox 5074">
          <a:extLst>
            <a:ext uri="{FF2B5EF4-FFF2-40B4-BE49-F238E27FC236}">
              <a16:creationId xmlns:a16="http://schemas.microsoft.com/office/drawing/2014/main" id="{00000000-0008-0000-0400-0000D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6" name="TextBox 5075">
          <a:extLst>
            <a:ext uri="{FF2B5EF4-FFF2-40B4-BE49-F238E27FC236}">
              <a16:creationId xmlns:a16="http://schemas.microsoft.com/office/drawing/2014/main" id="{00000000-0008-0000-0400-0000D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7" name="TextBox 5076">
          <a:extLst>
            <a:ext uri="{FF2B5EF4-FFF2-40B4-BE49-F238E27FC236}">
              <a16:creationId xmlns:a16="http://schemas.microsoft.com/office/drawing/2014/main" id="{00000000-0008-0000-0400-0000D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8" name="TextBox 5077">
          <a:extLst>
            <a:ext uri="{FF2B5EF4-FFF2-40B4-BE49-F238E27FC236}">
              <a16:creationId xmlns:a16="http://schemas.microsoft.com/office/drawing/2014/main" id="{00000000-0008-0000-0400-0000D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79" name="TextBox 5078">
          <a:extLst>
            <a:ext uri="{FF2B5EF4-FFF2-40B4-BE49-F238E27FC236}">
              <a16:creationId xmlns:a16="http://schemas.microsoft.com/office/drawing/2014/main" id="{00000000-0008-0000-0400-0000D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0" name="TextBox 5079">
          <a:extLst>
            <a:ext uri="{FF2B5EF4-FFF2-40B4-BE49-F238E27FC236}">
              <a16:creationId xmlns:a16="http://schemas.microsoft.com/office/drawing/2014/main" id="{00000000-0008-0000-0400-0000D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1" name="TextBox 5080">
          <a:extLst>
            <a:ext uri="{FF2B5EF4-FFF2-40B4-BE49-F238E27FC236}">
              <a16:creationId xmlns:a16="http://schemas.microsoft.com/office/drawing/2014/main" id="{00000000-0008-0000-0400-0000D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2" name="TextBox 5081">
          <a:extLst>
            <a:ext uri="{FF2B5EF4-FFF2-40B4-BE49-F238E27FC236}">
              <a16:creationId xmlns:a16="http://schemas.microsoft.com/office/drawing/2014/main" id="{00000000-0008-0000-0400-0000D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3" name="TextBox 5082">
          <a:extLst>
            <a:ext uri="{FF2B5EF4-FFF2-40B4-BE49-F238E27FC236}">
              <a16:creationId xmlns:a16="http://schemas.microsoft.com/office/drawing/2014/main" id="{00000000-0008-0000-0400-0000D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4" name="TextBox 5083">
          <a:extLst>
            <a:ext uri="{FF2B5EF4-FFF2-40B4-BE49-F238E27FC236}">
              <a16:creationId xmlns:a16="http://schemas.microsoft.com/office/drawing/2014/main" id="{00000000-0008-0000-0400-0000D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5" name="TextBox 5084">
          <a:extLst>
            <a:ext uri="{FF2B5EF4-FFF2-40B4-BE49-F238E27FC236}">
              <a16:creationId xmlns:a16="http://schemas.microsoft.com/office/drawing/2014/main" id="{00000000-0008-0000-0400-0000D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6" name="TextBox 5085">
          <a:extLst>
            <a:ext uri="{FF2B5EF4-FFF2-40B4-BE49-F238E27FC236}">
              <a16:creationId xmlns:a16="http://schemas.microsoft.com/office/drawing/2014/main" id="{00000000-0008-0000-0400-0000D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7" name="TextBox 5086">
          <a:extLst>
            <a:ext uri="{FF2B5EF4-FFF2-40B4-BE49-F238E27FC236}">
              <a16:creationId xmlns:a16="http://schemas.microsoft.com/office/drawing/2014/main" id="{00000000-0008-0000-0400-0000D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8" name="TextBox 5087">
          <a:extLst>
            <a:ext uri="{FF2B5EF4-FFF2-40B4-BE49-F238E27FC236}">
              <a16:creationId xmlns:a16="http://schemas.microsoft.com/office/drawing/2014/main" id="{00000000-0008-0000-0400-0000E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89" name="TextBox 5088">
          <a:extLst>
            <a:ext uri="{FF2B5EF4-FFF2-40B4-BE49-F238E27FC236}">
              <a16:creationId xmlns:a16="http://schemas.microsoft.com/office/drawing/2014/main" id="{00000000-0008-0000-0400-0000E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0" name="TextBox 5089">
          <a:extLst>
            <a:ext uri="{FF2B5EF4-FFF2-40B4-BE49-F238E27FC236}">
              <a16:creationId xmlns:a16="http://schemas.microsoft.com/office/drawing/2014/main" id="{00000000-0008-0000-0400-0000E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1" name="TextBox 5090">
          <a:extLst>
            <a:ext uri="{FF2B5EF4-FFF2-40B4-BE49-F238E27FC236}">
              <a16:creationId xmlns:a16="http://schemas.microsoft.com/office/drawing/2014/main" id="{00000000-0008-0000-0400-0000E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2" name="TextBox 5091">
          <a:extLst>
            <a:ext uri="{FF2B5EF4-FFF2-40B4-BE49-F238E27FC236}">
              <a16:creationId xmlns:a16="http://schemas.microsoft.com/office/drawing/2014/main" id="{00000000-0008-0000-0400-0000E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3" name="TextBox 5092">
          <a:extLst>
            <a:ext uri="{FF2B5EF4-FFF2-40B4-BE49-F238E27FC236}">
              <a16:creationId xmlns:a16="http://schemas.microsoft.com/office/drawing/2014/main" id="{00000000-0008-0000-0400-0000E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4" name="TextBox 5093">
          <a:extLst>
            <a:ext uri="{FF2B5EF4-FFF2-40B4-BE49-F238E27FC236}">
              <a16:creationId xmlns:a16="http://schemas.microsoft.com/office/drawing/2014/main" id="{00000000-0008-0000-0400-0000E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5" name="TextBox 5094">
          <a:extLst>
            <a:ext uri="{FF2B5EF4-FFF2-40B4-BE49-F238E27FC236}">
              <a16:creationId xmlns:a16="http://schemas.microsoft.com/office/drawing/2014/main" id="{00000000-0008-0000-0400-0000E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6" name="TextBox 5095">
          <a:extLst>
            <a:ext uri="{FF2B5EF4-FFF2-40B4-BE49-F238E27FC236}">
              <a16:creationId xmlns:a16="http://schemas.microsoft.com/office/drawing/2014/main" id="{00000000-0008-0000-0400-0000E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7" name="TextBox 5096">
          <a:extLst>
            <a:ext uri="{FF2B5EF4-FFF2-40B4-BE49-F238E27FC236}">
              <a16:creationId xmlns:a16="http://schemas.microsoft.com/office/drawing/2014/main" id="{00000000-0008-0000-0400-0000E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8" name="TextBox 5097">
          <a:extLst>
            <a:ext uri="{FF2B5EF4-FFF2-40B4-BE49-F238E27FC236}">
              <a16:creationId xmlns:a16="http://schemas.microsoft.com/office/drawing/2014/main" id="{00000000-0008-0000-0400-0000E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099" name="TextBox 5098">
          <a:extLst>
            <a:ext uri="{FF2B5EF4-FFF2-40B4-BE49-F238E27FC236}">
              <a16:creationId xmlns:a16="http://schemas.microsoft.com/office/drawing/2014/main" id="{00000000-0008-0000-0400-0000E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0" name="TextBox 5099">
          <a:extLst>
            <a:ext uri="{FF2B5EF4-FFF2-40B4-BE49-F238E27FC236}">
              <a16:creationId xmlns:a16="http://schemas.microsoft.com/office/drawing/2014/main" id="{00000000-0008-0000-0400-0000E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1" name="TextBox 5100">
          <a:extLst>
            <a:ext uri="{FF2B5EF4-FFF2-40B4-BE49-F238E27FC236}">
              <a16:creationId xmlns:a16="http://schemas.microsoft.com/office/drawing/2014/main" id="{00000000-0008-0000-0400-0000E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2" name="TextBox 5101">
          <a:extLst>
            <a:ext uri="{FF2B5EF4-FFF2-40B4-BE49-F238E27FC236}">
              <a16:creationId xmlns:a16="http://schemas.microsoft.com/office/drawing/2014/main" id="{00000000-0008-0000-0400-0000E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3" name="TextBox 5102">
          <a:extLst>
            <a:ext uri="{FF2B5EF4-FFF2-40B4-BE49-F238E27FC236}">
              <a16:creationId xmlns:a16="http://schemas.microsoft.com/office/drawing/2014/main" id="{00000000-0008-0000-0400-0000E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4" name="TextBox 5103">
          <a:extLst>
            <a:ext uri="{FF2B5EF4-FFF2-40B4-BE49-F238E27FC236}">
              <a16:creationId xmlns:a16="http://schemas.microsoft.com/office/drawing/2014/main" id="{00000000-0008-0000-0400-0000F0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5" name="TextBox 5104">
          <a:extLst>
            <a:ext uri="{FF2B5EF4-FFF2-40B4-BE49-F238E27FC236}">
              <a16:creationId xmlns:a16="http://schemas.microsoft.com/office/drawing/2014/main" id="{00000000-0008-0000-0400-0000F1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6" name="TextBox 5105">
          <a:extLst>
            <a:ext uri="{FF2B5EF4-FFF2-40B4-BE49-F238E27FC236}">
              <a16:creationId xmlns:a16="http://schemas.microsoft.com/office/drawing/2014/main" id="{00000000-0008-0000-0400-0000F2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7" name="TextBox 5106">
          <a:extLst>
            <a:ext uri="{FF2B5EF4-FFF2-40B4-BE49-F238E27FC236}">
              <a16:creationId xmlns:a16="http://schemas.microsoft.com/office/drawing/2014/main" id="{00000000-0008-0000-0400-0000F3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8" name="TextBox 5107">
          <a:extLst>
            <a:ext uri="{FF2B5EF4-FFF2-40B4-BE49-F238E27FC236}">
              <a16:creationId xmlns:a16="http://schemas.microsoft.com/office/drawing/2014/main" id="{00000000-0008-0000-0400-0000F4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09" name="TextBox 5108">
          <a:extLst>
            <a:ext uri="{FF2B5EF4-FFF2-40B4-BE49-F238E27FC236}">
              <a16:creationId xmlns:a16="http://schemas.microsoft.com/office/drawing/2014/main" id="{00000000-0008-0000-0400-0000F5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0" name="TextBox 5109">
          <a:extLst>
            <a:ext uri="{FF2B5EF4-FFF2-40B4-BE49-F238E27FC236}">
              <a16:creationId xmlns:a16="http://schemas.microsoft.com/office/drawing/2014/main" id="{00000000-0008-0000-0400-0000F6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1" name="TextBox 5110">
          <a:extLst>
            <a:ext uri="{FF2B5EF4-FFF2-40B4-BE49-F238E27FC236}">
              <a16:creationId xmlns:a16="http://schemas.microsoft.com/office/drawing/2014/main" id="{00000000-0008-0000-0400-0000F7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2" name="TextBox 5111">
          <a:extLst>
            <a:ext uri="{FF2B5EF4-FFF2-40B4-BE49-F238E27FC236}">
              <a16:creationId xmlns:a16="http://schemas.microsoft.com/office/drawing/2014/main" id="{00000000-0008-0000-0400-0000F8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3" name="TextBox 5112">
          <a:extLst>
            <a:ext uri="{FF2B5EF4-FFF2-40B4-BE49-F238E27FC236}">
              <a16:creationId xmlns:a16="http://schemas.microsoft.com/office/drawing/2014/main" id="{00000000-0008-0000-0400-0000F9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4" name="TextBox 5113">
          <a:extLst>
            <a:ext uri="{FF2B5EF4-FFF2-40B4-BE49-F238E27FC236}">
              <a16:creationId xmlns:a16="http://schemas.microsoft.com/office/drawing/2014/main" id="{00000000-0008-0000-0400-0000FA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5" name="TextBox 5114">
          <a:extLst>
            <a:ext uri="{FF2B5EF4-FFF2-40B4-BE49-F238E27FC236}">
              <a16:creationId xmlns:a16="http://schemas.microsoft.com/office/drawing/2014/main" id="{00000000-0008-0000-0400-0000FB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6" name="TextBox 5115">
          <a:extLst>
            <a:ext uri="{FF2B5EF4-FFF2-40B4-BE49-F238E27FC236}">
              <a16:creationId xmlns:a16="http://schemas.microsoft.com/office/drawing/2014/main" id="{00000000-0008-0000-0400-0000FC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7" name="TextBox 5116">
          <a:extLst>
            <a:ext uri="{FF2B5EF4-FFF2-40B4-BE49-F238E27FC236}">
              <a16:creationId xmlns:a16="http://schemas.microsoft.com/office/drawing/2014/main" id="{00000000-0008-0000-0400-0000FD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8" name="TextBox 5117">
          <a:extLst>
            <a:ext uri="{FF2B5EF4-FFF2-40B4-BE49-F238E27FC236}">
              <a16:creationId xmlns:a16="http://schemas.microsoft.com/office/drawing/2014/main" id="{00000000-0008-0000-0400-0000FE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19" name="TextBox 5118">
          <a:extLst>
            <a:ext uri="{FF2B5EF4-FFF2-40B4-BE49-F238E27FC236}">
              <a16:creationId xmlns:a16="http://schemas.microsoft.com/office/drawing/2014/main" id="{00000000-0008-0000-0400-0000FF13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0" name="TextBox 5119">
          <a:extLst>
            <a:ext uri="{FF2B5EF4-FFF2-40B4-BE49-F238E27FC236}">
              <a16:creationId xmlns:a16="http://schemas.microsoft.com/office/drawing/2014/main" id="{00000000-0008-0000-0400-00000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1" name="TextBox 5120">
          <a:extLst>
            <a:ext uri="{FF2B5EF4-FFF2-40B4-BE49-F238E27FC236}">
              <a16:creationId xmlns:a16="http://schemas.microsoft.com/office/drawing/2014/main" id="{00000000-0008-0000-0400-00000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2" name="TextBox 5121">
          <a:extLst>
            <a:ext uri="{FF2B5EF4-FFF2-40B4-BE49-F238E27FC236}">
              <a16:creationId xmlns:a16="http://schemas.microsoft.com/office/drawing/2014/main" id="{00000000-0008-0000-0400-00000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3" name="TextBox 5122">
          <a:extLst>
            <a:ext uri="{FF2B5EF4-FFF2-40B4-BE49-F238E27FC236}">
              <a16:creationId xmlns:a16="http://schemas.microsoft.com/office/drawing/2014/main" id="{00000000-0008-0000-0400-00000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4" name="TextBox 5123">
          <a:extLst>
            <a:ext uri="{FF2B5EF4-FFF2-40B4-BE49-F238E27FC236}">
              <a16:creationId xmlns:a16="http://schemas.microsoft.com/office/drawing/2014/main" id="{00000000-0008-0000-0400-00000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5" name="TextBox 5124">
          <a:extLst>
            <a:ext uri="{FF2B5EF4-FFF2-40B4-BE49-F238E27FC236}">
              <a16:creationId xmlns:a16="http://schemas.microsoft.com/office/drawing/2014/main" id="{00000000-0008-0000-0400-00000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6" name="TextBox 5125">
          <a:extLst>
            <a:ext uri="{FF2B5EF4-FFF2-40B4-BE49-F238E27FC236}">
              <a16:creationId xmlns:a16="http://schemas.microsoft.com/office/drawing/2014/main" id="{00000000-0008-0000-0400-00000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7" name="TextBox 5126">
          <a:extLst>
            <a:ext uri="{FF2B5EF4-FFF2-40B4-BE49-F238E27FC236}">
              <a16:creationId xmlns:a16="http://schemas.microsoft.com/office/drawing/2014/main" id="{00000000-0008-0000-0400-00000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8" name="TextBox 5127">
          <a:extLst>
            <a:ext uri="{FF2B5EF4-FFF2-40B4-BE49-F238E27FC236}">
              <a16:creationId xmlns:a16="http://schemas.microsoft.com/office/drawing/2014/main" id="{00000000-0008-0000-0400-00000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29" name="TextBox 5128">
          <a:extLst>
            <a:ext uri="{FF2B5EF4-FFF2-40B4-BE49-F238E27FC236}">
              <a16:creationId xmlns:a16="http://schemas.microsoft.com/office/drawing/2014/main" id="{00000000-0008-0000-0400-00000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0" name="TextBox 5129">
          <a:extLst>
            <a:ext uri="{FF2B5EF4-FFF2-40B4-BE49-F238E27FC236}">
              <a16:creationId xmlns:a16="http://schemas.microsoft.com/office/drawing/2014/main" id="{00000000-0008-0000-0400-00000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1" name="TextBox 5130">
          <a:extLst>
            <a:ext uri="{FF2B5EF4-FFF2-40B4-BE49-F238E27FC236}">
              <a16:creationId xmlns:a16="http://schemas.microsoft.com/office/drawing/2014/main" id="{00000000-0008-0000-0400-00000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2" name="TextBox 5131">
          <a:extLst>
            <a:ext uri="{FF2B5EF4-FFF2-40B4-BE49-F238E27FC236}">
              <a16:creationId xmlns:a16="http://schemas.microsoft.com/office/drawing/2014/main" id="{00000000-0008-0000-0400-00000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3" name="TextBox 5132">
          <a:extLst>
            <a:ext uri="{FF2B5EF4-FFF2-40B4-BE49-F238E27FC236}">
              <a16:creationId xmlns:a16="http://schemas.microsoft.com/office/drawing/2014/main" id="{00000000-0008-0000-0400-00000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4" name="TextBox 5133">
          <a:extLst>
            <a:ext uri="{FF2B5EF4-FFF2-40B4-BE49-F238E27FC236}">
              <a16:creationId xmlns:a16="http://schemas.microsoft.com/office/drawing/2014/main" id="{00000000-0008-0000-0400-00000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5" name="TextBox 5134">
          <a:extLst>
            <a:ext uri="{FF2B5EF4-FFF2-40B4-BE49-F238E27FC236}">
              <a16:creationId xmlns:a16="http://schemas.microsoft.com/office/drawing/2014/main" id="{00000000-0008-0000-0400-00000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6" name="TextBox 5135">
          <a:extLst>
            <a:ext uri="{FF2B5EF4-FFF2-40B4-BE49-F238E27FC236}">
              <a16:creationId xmlns:a16="http://schemas.microsoft.com/office/drawing/2014/main" id="{00000000-0008-0000-0400-00001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7" name="TextBox 5136">
          <a:extLst>
            <a:ext uri="{FF2B5EF4-FFF2-40B4-BE49-F238E27FC236}">
              <a16:creationId xmlns:a16="http://schemas.microsoft.com/office/drawing/2014/main" id="{00000000-0008-0000-0400-00001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8" name="TextBox 5137">
          <a:extLst>
            <a:ext uri="{FF2B5EF4-FFF2-40B4-BE49-F238E27FC236}">
              <a16:creationId xmlns:a16="http://schemas.microsoft.com/office/drawing/2014/main" id="{00000000-0008-0000-0400-00001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39" name="TextBox 5138">
          <a:extLst>
            <a:ext uri="{FF2B5EF4-FFF2-40B4-BE49-F238E27FC236}">
              <a16:creationId xmlns:a16="http://schemas.microsoft.com/office/drawing/2014/main" id="{00000000-0008-0000-0400-00001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0" name="TextBox 5139">
          <a:extLst>
            <a:ext uri="{FF2B5EF4-FFF2-40B4-BE49-F238E27FC236}">
              <a16:creationId xmlns:a16="http://schemas.microsoft.com/office/drawing/2014/main" id="{00000000-0008-0000-0400-00001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1" name="TextBox 5140">
          <a:extLst>
            <a:ext uri="{FF2B5EF4-FFF2-40B4-BE49-F238E27FC236}">
              <a16:creationId xmlns:a16="http://schemas.microsoft.com/office/drawing/2014/main" id="{00000000-0008-0000-0400-00001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2" name="TextBox 5141">
          <a:extLst>
            <a:ext uri="{FF2B5EF4-FFF2-40B4-BE49-F238E27FC236}">
              <a16:creationId xmlns:a16="http://schemas.microsoft.com/office/drawing/2014/main" id="{00000000-0008-0000-0400-00001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3" name="TextBox 5142">
          <a:extLst>
            <a:ext uri="{FF2B5EF4-FFF2-40B4-BE49-F238E27FC236}">
              <a16:creationId xmlns:a16="http://schemas.microsoft.com/office/drawing/2014/main" id="{00000000-0008-0000-0400-00001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4" name="TextBox 5143">
          <a:extLst>
            <a:ext uri="{FF2B5EF4-FFF2-40B4-BE49-F238E27FC236}">
              <a16:creationId xmlns:a16="http://schemas.microsoft.com/office/drawing/2014/main" id="{00000000-0008-0000-0400-00001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5" name="TextBox 5144">
          <a:extLst>
            <a:ext uri="{FF2B5EF4-FFF2-40B4-BE49-F238E27FC236}">
              <a16:creationId xmlns:a16="http://schemas.microsoft.com/office/drawing/2014/main" id="{00000000-0008-0000-0400-00001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6" name="TextBox 5145">
          <a:extLst>
            <a:ext uri="{FF2B5EF4-FFF2-40B4-BE49-F238E27FC236}">
              <a16:creationId xmlns:a16="http://schemas.microsoft.com/office/drawing/2014/main" id="{00000000-0008-0000-0400-00001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7" name="TextBox 5146">
          <a:extLst>
            <a:ext uri="{FF2B5EF4-FFF2-40B4-BE49-F238E27FC236}">
              <a16:creationId xmlns:a16="http://schemas.microsoft.com/office/drawing/2014/main" id="{00000000-0008-0000-0400-00001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8" name="TextBox 5147">
          <a:extLst>
            <a:ext uri="{FF2B5EF4-FFF2-40B4-BE49-F238E27FC236}">
              <a16:creationId xmlns:a16="http://schemas.microsoft.com/office/drawing/2014/main" id="{00000000-0008-0000-0400-00001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49" name="TextBox 5148">
          <a:extLst>
            <a:ext uri="{FF2B5EF4-FFF2-40B4-BE49-F238E27FC236}">
              <a16:creationId xmlns:a16="http://schemas.microsoft.com/office/drawing/2014/main" id="{00000000-0008-0000-0400-00001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0" name="TextBox 5149">
          <a:extLst>
            <a:ext uri="{FF2B5EF4-FFF2-40B4-BE49-F238E27FC236}">
              <a16:creationId xmlns:a16="http://schemas.microsoft.com/office/drawing/2014/main" id="{00000000-0008-0000-0400-00001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1" name="TextBox 5150">
          <a:extLst>
            <a:ext uri="{FF2B5EF4-FFF2-40B4-BE49-F238E27FC236}">
              <a16:creationId xmlns:a16="http://schemas.microsoft.com/office/drawing/2014/main" id="{00000000-0008-0000-0400-00001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2" name="TextBox 5151">
          <a:extLst>
            <a:ext uri="{FF2B5EF4-FFF2-40B4-BE49-F238E27FC236}">
              <a16:creationId xmlns:a16="http://schemas.microsoft.com/office/drawing/2014/main" id="{00000000-0008-0000-0400-00002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3" name="TextBox 5152">
          <a:extLst>
            <a:ext uri="{FF2B5EF4-FFF2-40B4-BE49-F238E27FC236}">
              <a16:creationId xmlns:a16="http://schemas.microsoft.com/office/drawing/2014/main" id="{00000000-0008-0000-0400-00002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4" name="TextBox 5153">
          <a:extLst>
            <a:ext uri="{FF2B5EF4-FFF2-40B4-BE49-F238E27FC236}">
              <a16:creationId xmlns:a16="http://schemas.microsoft.com/office/drawing/2014/main" id="{00000000-0008-0000-0400-00002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5" name="TextBox 5154">
          <a:extLst>
            <a:ext uri="{FF2B5EF4-FFF2-40B4-BE49-F238E27FC236}">
              <a16:creationId xmlns:a16="http://schemas.microsoft.com/office/drawing/2014/main" id="{00000000-0008-0000-0400-00002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6" name="TextBox 5155">
          <a:extLst>
            <a:ext uri="{FF2B5EF4-FFF2-40B4-BE49-F238E27FC236}">
              <a16:creationId xmlns:a16="http://schemas.microsoft.com/office/drawing/2014/main" id="{00000000-0008-0000-0400-00002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7" name="TextBox 5156">
          <a:extLst>
            <a:ext uri="{FF2B5EF4-FFF2-40B4-BE49-F238E27FC236}">
              <a16:creationId xmlns:a16="http://schemas.microsoft.com/office/drawing/2014/main" id="{00000000-0008-0000-0400-00002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8" name="TextBox 5157">
          <a:extLst>
            <a:ext uri="{FF2B5EF4-FFF2-40B4-BE49-F238E27FC236}">
              <a16:creationId xmlns:a16="http://schemas.microsoft.com/office/drawing/2014/main" id="{00000000-0008-0000-0400-00002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59" name="TextBox 5158">
          <a:extLst>
            <a:ext uri="{FF2B5EF4-FFF2-40B4-BE49-F238E27FC236}">
              <a16:creationId xmlns:a16="http://schemas.microsoft.com/office/drawing/2014/main" id="{00000000-0008-0000-0400-00002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0" name="TextBox 5159">
          <a:extLst>
            <a:ext uri="{FF2B5EF4-FFF2-40B4-BE49-F238E27FC236}">
              <a16:creationId xmlns:a16="http://schemas.microsoft.com/office/drawing/2014/main" id="{00000000-0008-0000-0400-00002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1" name="TextBox 5160">
          <a:extLst>
            <a:ext uri="{FF2B5EF4-FFF2-40B4-BE49-F238E27FC236}">
              <a16:creationId xmlns:a16="http://schemas.microsoft.com/office/drawing/2014/main" id="{00000000-0008-0000-0400-00002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2" name="TextBox 5161">
          <a:extLst>
            <a:ext uri="{FF2B5EF4-FFF2-40B4-BE49-F238E27FC236}">
              <a16:creationId xmlns:a16="http://schemas.microsoft.com/office/drawing/2014/main" id="{00000000-0008-0000-0400-00002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3" name="TextBox 5162">
          <a:extLst>
            <a:ext uri="{FF2B5EF4-FFF2-40B4-BE49-F238E27FC236}">
              <a16:creationId xmlns:a16="http://schemas.microsoft.com/office/drawing/2014/main" id="{00000000-0008-0000-0400-00002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4" name="TextBox 5163">
          <a:extLst>
            <a:ext uri="{FF2B5EF4-FFF2-40B4-BE49-F238E27FC236}">
              <a16:creationId xmlns:a16="http://schemas.microsoft.com/office/drawing/2014/main" id="{00000000-0008-0000-0400-00002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5" name="TextBox 5164">
          <a:extLst>
            <a:ext uri="{FF2B5EF4-FFF2-40B4-BE49-F238E27FC236}">
              <a16:creationId xmlns:a16="http://schemas.microsoft.com/office/drawing/2014/main" id="{00000000-0008-0000-0400-00002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6" name="TextBox 5165">
          <a:extLst>
            <a:ext uri="{FF2B5EF4-FFF2-40B4-BE49-F238E27FC236}">
              <a16:creationId xmlns:a16="http://schemas.microsoft.com/office/drawing/2014/main" id="{00000000-0008-0000-0400-00002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7" name="TextBox 5166">
          <a:extLst>
            <a:ext uri="{FF2B5EF4-FFF2-40B4-BE49-F238E27FC236}">
              <a16:creationId xmlns:a16="http://schemas.microsoft.com/office/drawing/2014/main" id="{00000000-0008-0000-0400-00002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8" name="TextBox 5167">
          <a:extLst>
            <a:ext uri="{FF2B5EF4-FFF2-40B4-BE49-F238E27FC236}">
              <a16:creationId xmlns:a16="http://schemas.microsoft.com/office/drawing/2014/main" id="{00000000-0008-0000-0400-00003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69" name="TextBox 5168">
          <a:extLst>
            <a:ext uri="{FF2B5EF4-FFF2-40B4-BE49-F238E27FC236}">
              <a16:creationId xmlns:a16="http://schemas.microsoft.com/office/drawing/2014/main" id="{00000000-0008-0000-0400-00003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0" name="TextBox 5169">
          <a:extLst>
            <a:ext uri="{FF2B5EF4-FFF2-40B4-BE49-F238E27FC236}">
              <a16:creationId xmlns:a16="http://schemas.microsoft.com/office/drawing/2014/main" id="{00000000-0008-0000-0400-00003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1" name="TextBox 5170">
          <a:extLst>
            <a:ext uri="{FF2B5EF4-FFF2-40B4-BE49-F238E27FC236}">
              <a16:creationId xmlns:a16="http://schemas.microsoft.com/office/drawing/2014/main" id="{00000000-0008-0000-0400-00003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2" name="TextBox 5171">
          <a:extLst>
            <a:ext uri="{FF2B5EF4-FFF2-40B4-BE49-F238E27FC236}">
              <a16:creationId xmlns:a16="http://schemas.microsoft.com/office/drawing/2014/main" id="{00000000-0008-0000-0400-00003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3" name="TextBox 5172">
          <a:extLst>
            <a:ext uri="{FF2B5EF4-FFF2-40B4-BE49-F238E27FC236}">
              <a16:creationId xmlns:a16="http://schemas.microsoft.com/office/drawing/2014/main" id="{00000000-0008-0000-0400-00003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4" name="TextBox 5173">
          <a:extLst>
            <a:ext uri="{FF2B5EF4-FFF2-40B4-BE49-F238E27FC236}">
              <a16:creationId xmlns:a16="http://schemas.microsoft.com/office/drawing/2014/main" id="{00000000-0008-0000-0400-00003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5" name="TextBox 5174">
          <a:extLst>
            <a:ext uri="{FF2B5EF4-FFF2-40B4-BE49-F238E27FC236}">
              <a16:creationId xmlns:a16="http://schemas.microsoft.com/office/drawing/2014/main" id="{00000000-0008-0000-0400-00003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6" name="TextBox 5175">
          <a:extLst>
            <a:ext uri="{FF2B5EF4-FFF2-40B4-BE49-F238E27FC236}">
              <a16:creationId xmlns:a16="http://schemas.microsoft.com/office/drawing/2014/main" id="{00000000-0008-0000-0400-00003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7" name="TextBox 5176">
          <a:extLst>
            <a:ext uri="{FF2B5EF4-FFF2-40B4-BE49-F238E27FC236}">
              <a16:creationId xmlns:a16="http://schemas.microsoft.com/office/drawing/2014/main" id="{00000000-0008-0000-0400-00003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8" name="TextBox 5177">
          <a:extLst>
            <a:ext uri="{FF2B5EF4-FFF2-40B4-BE49-F238E27FC236}">
              <a16:creationId xmlns:a16="http://schemas.microsoft.com/office/drawing/2014/main" id="{00000000-0008-0000-0400-00003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79" name="TextBox 5178">
          <a:extLst>
            <a:ext uri="{FF2B5EF4-FFF2-40B4-BE49-F238E27FC236}">
              <a16:creationId xmlns:a16="http://schemas.microsoft.com/office/drawing/2014/main" id="{00000000-0008-0000-0400-00003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0" name="TextBox 5179">
          <a:extLst>
            <a:ext uri="{FF2B5EF4-FFF2-40B4-BE49-F238E27FC236}">
              <a16:creationId xmlns:a16="http://schemas.microsoft.com/office/drawing/2014/main" id="{00000000-0008-0000-0400-00003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1" name="TextBox 5180">
          <a:extLst>
            <a:ext uri="{FF2B5EF4-FFF2-40B4-BE49-F238E27FC236}">
              <a16:creationId xmlns:a16="http://schemas.microsoft.com/office/drawing/2014/main" id="{00000000-0008-0000-0400-00003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2" name="TextBox 5181">
          <a:extLst>
            <a:ext uri="{FF2B5EF4-FFF2-40B4-BE49-F238E27FC236}">
              <a16:creationId xmlns:a16="http://schemas.microsoft.com/office/drawing/2014/main" id="{00000000-0008-0000-0400-00003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3" name="TextBox 5182">
          <a:extLst>
            <a:ext uri="{FF2B5EF4-FFF2-40B4-BE49-F238E27FC236}">
              <a16:creationId xmlns:a16="http://schemas.microsoft.com/office/drawing/2014/main" id="{00000000-0008-0000-0400-00003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4" name="TextBox 5183">
          <a:extLst>
            <a:ext uri="{FF2B5EF4-FFF2-40B4-BE49-F238E27FC236}">
              <a16:creationId xmlns:a16="http://schemas.microsoft.com/office/drawing/2014/main" id="{00000000-0008-0000-0400-00004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5" name="TextBox 5184">
          <a:extLst>
            <a:ext uri="{FF2B5EF4-FFF2-40B4-BE49-F238E27FC236}">
              <a16:creationId xmlns:a16="http://schemas.microsoft.com/office/drawing/2014/main" id="{00000000-0008-0000-0400-00004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6" name="TextBox 5185">
          <a:extLst>
            <a:ext uri="{FF2B5EF4-FFF2-40B4-BE49-F238E27FC236}">
              <a16:creationId xmlns:a16="http://schemas.microsoft.com/office/drawing/2014/main" id="{00000000-0008-0000-0400-00004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7" name="TextBox 5186">
          <a:extLst>
            <a:ext uri="{FF2B5EF4-FFF2-40B4-BE49-F238E27FC236}">
              <a16:creationId xmlns:a16="http://schemas.microsoft.com/office/drawing/2014/main" id="{00000000-0008-0000-0400-00004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8" name="TextBox 5187">
          <a:extLst>
            <a:ext uri="{FF2B5EF4-FFF2-40B4-BE49-F238E27FC236}">
              <a16:creationId xmlns:a16="http://schemas.microsoft.com/office/drawing/2014/main" id="{00000000-0008-0000-0400-00004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89" name="TextBox 5188">
          <a:extLst>
            <a:ext uri="{FF2B5EF4-FFF2-40B4-BE49-F238E27FC236}">
              <a16:creationId xmlns:a16="http://schemas.microsoft.com/office/drawing/2014/main" id="{00000000-0008-0000-0400-00004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0" name="TextBox 5189">
          <a:extLst>
            <a:ext uri="{FF2B5EF4-FFF2-40B4-BE49-F238E27FC236}">
              <a16:creationId xmlns:a16="http://schemas.microsoft.com/office/drawing/2014/main" id="{00000000-0008-0000-0400-00004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1" name="TextBox 5190">
          <a:extLst>
            <a:ext uri="{FF2B5EF4-FFF2-40B4-BE49-F238E27FC236}">
              <a16:creationId xmlns:a16="http://schemas.microsoft.com/office/drawing/2014/main" id="{00000000-0008-0000-0400-00004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2" name="TextBox 5191">
          <a:extLst>
            <a:ext uri="{FF2B5EF4-FFF2-40B4-BE49-F238E27FC236}">
              <a16:creationId xmlns:a16="http://schemas.microsoft.com/office/drawing/2014/main" id="{00000000-0008-0000-0400-00004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3" name="TextBox 5192">
          <a:extLst>
            <a:ext uri="{FF2B5EF4-FFF2-40B4-BE49-F238E27FC236}">
              <a16:creationId xmlns:a16="http://schemas.microsoft.com/office/drawing/2014/main" id="{00000000-0008-0000-0400-00004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4" name="TextBox 5193">
          <a:extLst>
            <a:ext uri="{FF2B5EF4-FFF2-40B4-BE49-F238E27FC236}">
              <a16:creationId xmlns:a16="http://schemas.microsoft.com/office/drawing/2014/main" id="{00000000-0008-0000-0400-00004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5" name="TextBox 5194">
          <a:extLst>
            <a:ext uri="{FF2B5EF4-FFF2-40B4-BE49-F238E27FC236}">
              <a16:creationId xmlns:a16="http://schemas.microsoft.com/office/drawing/2014/main" id="{00000000-0008-0000-0400-00004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6" name="TextBox 5195">
          <a:extLst>
            <a:ext uri="{FF2B5EF4-FFF2-40B4-BE49-F238E27FC236}">
              <a16:creationId xmlns:a16="http://schemas.microsoft.com/office/drawing/2014/main" id="{00000000-0008-0000-0400-00004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7" name="TextBox 5196">
          <a:extLst>
            <a:ext uri="{FF2B5EF4-FFF2-40B4-BE49-F238E27FC236}">
              <a16:creationId xmlns:a16="http://schemas.microsoft.com/office/drawing/2014/main" id="{00000000-0008-0000-0400-00004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8" name="TextBox 5197">
          <a:extLst>
            <a:ext uri="{FF2B5EF4-FFF2-40B4-BE49-F238E27FC236}">
              <a16:creationId xmlns:a16="http://schemas.microsoft.com/office/drawing/2014/main" id="{00000000-0008-0000-0400-00004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199" name="TextBox 5198">
          <a:extLst>
            <a:ext uri="{FF2B5EF4-FFF2-40B4-BE49-F238E27FC236}">
              <a16:creationId xmlns:a16="http://schemas.microsoft.com/office/drawing/2014/main" id="{00000000-0008-0000-0400-00004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0" name="TextBox 5199">
          <a:extLst>
            <a:ext uri="{FF2B5EF4-FFF2-40B4-BE49-F238E27FC236}">
              <a16:creationId xmlns:a16="http://schemas.microsoft.com/office/drawing/2014/main" id="{00000000-0008-0000-0400-00005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1" name="TextBox 5200">
          <a:extLst>
            <a:ext uri="{FF2B5EF4-FFF2-40B4-BE49-F238E27FC236}">
              <a16:creationId xmlns:a16="http://schemas.microsoft.com/office/drawing/2014/main" id="{00000000-0008-0000-0400-00005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2" name="TextBox 5201">
          <a:extLst>
            <a:ext uri="{FF2B5EF4-FFF2-40B4-BE49-F238E27FC236}">
              <a16:creationId xmlns:a16="http://schemas.microsoft.com/office/drawing/2014/main" id="{00000000-0008-0000-0400-00005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3" name="TextBox 5202">
          <a:extLst>
            <a:ext uri="{FF2B5EF4-FFF2-40B4-BE49-F238E27FC236}">
              <a16:creationId xmlns:a16="http://schemas.microsoft.com/office/drawing/2014/main" id="{00000000-0008-0000-0400-00005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4" name="TextBox 5203">
          <a:extLst>
            <a:ext uri="{FF2B5EF4-FFF2-40B4-BE49-F238E27FC236}">
              <a16:creationId xmlns:a16="http://schemas.microsoft.com/office/drawing/2014/main" id="{00000000-0008-0000-0400-00005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5" name="TextBox 5204">
          <a:extLst>
            <a:ext uri="{FF2B5EF4-FFF2-40B4-BE49-F238E27FC236}">
              <a16:creationId xmlns:a16="http://schemas.microsoft.com/office/drawing/2014/main" id="{00000000-0008-0000-0400-00005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6" name="TextBox 5205">
          <a:extLst>
            <a:ext uri="{FF2B5EF4-FFF2-40B4-BE49-F238E27FC236}">
              <a16:creationId xmlns:a16="http://schemas.microsoft.com/office/drawing/2014/main" id="{00000000-0008-0000-0400-00005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7" name="TextBox 5206">
          <a:extLst>
            <a:ext uri="{FF2B5EF4-FFF2-40B4-BE49-F238E27FC236}">
              <a16:creationId xmlns:a16="http://schemas.microsoft.com/office/drawing/2014/main" id="{00000000-0008-0000-0400-00005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8" name="TextBox 5207">
          <a:extLst>
            <a:ext uri="{FF2B5EF4-FFF2-40B4-BE49-F238E27FC236}">
              <a16:creationId xmlns:a16="http://schemas.microsoft.com/office/drawing/2014/main" id="{00000000-0008-0000-0400-00005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09" name="TextBox 5208">
          <a:extLst>
            <a:ext uri="{FF2B5EF4-FFF2-40B4-BE49-F238E27FC236}">
              <a16:creationId xmlns:a16="http://schemas.microsoft.com/office/drawing/2014/main" id="{00000000-0008-0000-0400-00005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0" name="TextBox 5209">
          <a:extLst>
            <a:ext uri="{FF2B5EF4-FFF2-40B4-BE49-F238E27FC236}">
              <a16:creationId xmlns:a16="http://schemas.microsoft.com/office/drawing/2014/main" id="{00000000-0008-0000-0400-00005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1" name="TextBox 5210">
          <a:extLst>
            <a:ext uri="{FF2B5EF4-FFF2-40B4-BE49-F238E27FC236}">
              <a16:creationId xmlns:a16="http://schemas.microsoft.com/office/drawing/2014/main" id="{00000000-0008-0000-0400-00005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2" name="TextBox 5211">
          <a:extLst>
            <a:ext uri="{FF2B5EF4-FFF2-40B4-BE49-F238E27FC236}">
              <a16:creationId xmlns:a16="http://schemas.microsoft.com/office/drawing/2014/main" id="{00000000-0008-0000-0400-00005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3" name="TextBox 5212">
          <a:extLst>
            <a:ext uri="{FF2B5EF4-FFF2-40B4-BE49-F238E27FC236}">
              <a16:creationId xmlns:a16="http://schemas.microsoft.com/office/drawing/2014/main" id="{00000000-0008-0000-0400-00005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4" name="TextBox 5213">
          <a:extLst>
            <a:ext uri="{FF2B5EF4-FFF2-40B4-BE49-F238E27FC236}">
              <a16:creationId xmlns:a16="http://schemas.microsoft.com/office/drawing/2014/main" id="{00000000-0008-0000-0400-00005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5" name="TextBox 5214">
          <a:extLst>
            <a:ext uri="{FF2B5EF4-FFF2-40B4-BE49-F238E27FC236}">
              <a16:creationId xmlns:a16="http://schemas.microsoft.com/office/drawing/2014/main" id="{00000000-0008-0000-0400-00005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6" name="TextBox 5215">
          <a:extLst>
            <a:ext uri="{FF2B5EF4-FFF2-40B4-BE49-F238E27FC236}">
              <a16:creationId xmlns:a16="http://schemas.microsoft.com/office/drawing/2014/main" id="{00000000-0008-0000-0400-00006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7" name="TextBox 5216">
          <a:extLst>
            <a:ext uri="{FF2B5EF4-FFF2-40B4-BE49-F238E27FC236}">
              <a16:creationId xmlns:a16="http://schemas.microsoft.com/office/drawing/2014/main" id="{00000000-0008-0000-0400-00006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8" name="TextBox 5217">
          <a:extLst>
            <a:ext uri="{FF2B5EF4-FFF2-40B4-BE49-F238E27FC236}">
              <a16:creationId xmlns:a16="http://schemas.microsoft.com/office/drawing/2014/main" id="{00000000-0008-0000-0400-00006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19" name="TextBox 5218">
          <a:extLst>
            <a:ext uri="{FF2B5EF4-FFF2-40B4-BE49-F238E27FC236}">
              <a16:creationId xmlns:a16="http://schemas.microsoft.com/office/drawing/2014/main" id="{00000000-0008-0000-0400-00006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0" name="TextBox 5219">
          <a:extLst>
            <a:ext uri="{FF2B5EF4-FFF2-40B4-BE49-F238E27FC236}">
              <a16:creationId xmlns:a16="http://schemas.microsoft.com/office/drawing/2014/main" id="{00000000-0008-0000-0400-00006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1" name="TextBox 5220">
          <a:extLst>
            <a:ext uri="{FF2B5EF4-FFF2-40B4-BE49-F238E27FC236}">
              <a16:creationId xmlns:a16="http://schemas.microsoft.com/office/drawing/2014/main" id="{00000000-0008-0000-0400-00006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2" name="TextBox 5221">
          <a:extLst>
            <a:ext uri="{FF2B5EF4-FFF2-40B4-BE49-F238E27FC236}">
              <a16:creationId xmlns:a16="http://schemas.microsoft.com/office/drawing/2014/main" id="{00000000-0008-0000-0400-00006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3" name="TextBox 5222">
          <a:extLst>
            <a:ext uri="{FF2B5EF4-FFF2-40B4-BE49-F238E27FC236}">
              <a16:creationId xmlns:a16="http://schemas.microsoft.com/office/drawing/2014/main" id="{00000000-0008-0000-0400-00006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4" name="TextBox 5223">
          <a:extLst>
            <a:ext uri="{FF2B5EF4-FFF2-40B4-BE49-F238E27FC236}">
              <a16:creationId xmlns:a16="http://schemas.microsoft.com/office/drawing/2014/main" id="{00000000-0008-0000-0400-00006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5" name="TextBox 5224">
          <a:extLst>
            <a:ext uri="{FF2B5EF4-FFF2-40B4-BE49-F238E27FC236}">
              <a16:creationId xmlns:a16="http://schemas.microsoft.com/office/drawing/2014/main" id="{00000000-0008-0000-0400-00006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6" name="TextBox 5225">
          <a:extLst>
            <a:ext uri="{FF2B5EF4-FFF2-40B4-BE49-F238E27FC236}">
              <a16:creationId xmlns:a16="http://schemas.microsoft.com/office/drawing/2014/main" id="{00000000-0008-0000-0400-00006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7" name="TextBox 5226">
          <a:extLst>
            <a:ext uri="{FF2B5EF4-FFF2-40B4-BE49-F238E27FC236}">
              <a16:creationId xmlns:a16="http://schemas.microsoft.com/office/drawing/2014/main" id="{00000000-0008-0000-0400-00006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8" name="TextBox 5227">
          <a:extLst>
            <a:ext uri="{FF2B5EF4-FFF2-40B4-BE49-F238E27FC236}">
              <a16:creationId xmlns:a16="http://schemas.microsoft.com/office/drawing/2014/main" id="{00000000-0008-0000-0400-00006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29" name="TextBox 5228">
          <a:extLst>
            <a:ext uri="{FF2B5EF4-FFF2-40B4-BE49-F238E27FC236}">
              <a16:creationId xmlns:a16="http://schemas.microsoft.com/office/drawing/2014/main" id="{00000000-0008-0000-0400-00006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0" name="TextBox 5229">
          <a:extLst>
            <a:ext uri="{FF2B5EF4-FFF2-40B4-BE49-F238E27FC236}">
              <a16:creationId xmlns:a16="http://schemas.microsoft.com/office/drawing/2014/main" id="{00000000-0008-0000-0400-00006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1" name="TextBox 5230">
          <a:extLst>
            <a:ext uri="{FF2B5EF4-FFF2-40B4-BE49-F238E27FC236}">
              <a16:creationId xmlns:a16="http://schemas.microsoft.com/office/drawing/2014/main" id="{00000000-0008-0000-0400-00006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2" name="TextBox 5231">
          <a:extLst>
            <a:ext uri="{FF2B5EF4-FFF2-40B4-BE49-F238E27FC236}">
              <a16:creationId xmlns:a16="http://schemas.microsoft.com/office/drawing/2014/main" id="{00000000-0008-0000-0400-00007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3" name="TextBox 5232">
          <a:extLst>
            <a:ext uri="{FF2B5EF4-FFF2-40B4-BE49-F238E27FC236}">
              <a16:creationId xmlns:a16="http://schemas.microsoft.com/office/drawing/2014/main" id="{00000000-0008-0000-0400-00007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4" name="TextBox 5233">
          <a:extLst>
            <a:ext uri="{FF2B5EF4-FFF2-40B4-BE49-F238E27FC236}">
              <a16:creationId xmlns:a16="http://schemas.microsoft.com/office/drawing/2014/main" id="{00000000-0008-0000-0400-00007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5" name="TextBox 5234">
          <a:extLst>
            <a:ext uri="{FF2B5EF4-FFF2-40B4-BE49-F238E27FC236}">
              <a16:creationId xmlns:a16="http://schemas.microsoft.com/office/drawing/2014/main" id="{00000000-0008-0000-0400-00007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6" name="TextBox 5235">
          <a:extLst>
            <a:ext uri="{FF2B5EF4-FFF2-40B4-BE49-F238E27FC236}">
              <a16:creationId xmlns:a16="http://schemas.microsoft.com/office/drawing/2014/main" id="{00000000-0008-0000-0400-00007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7" name="TextBox 5236">
          <a:extLst>
            <a:ext uri="{FF2B5EF4-FFF2-40B4-BE49-F238E27FC236}">
              <a16:creationId xmlns:a16="http://schemas.microsoft.com/office/drawing/2014/main" id="{00000000-0008-0000-0400-00007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8" name="TextBox 5237">
          <a:extLst>
            <a:ext uri="{FF2B5EF4-FFF2-40B4-BE49-F238E27FC236}">
              <a16:creationId xmlns:a16="http://schemas.microsoft.com/office/drawing/2014/main" id="{00000000-0008-0000-0400-00007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39" name="TextBox 5238">
          <a:extLst>
            <a:ext uri="{FF2B5EF4-FFF2-40B4-BE49-F238E27FC236}">
              <a16:creationId xmlns:a16="http://schemas.microsoft.com/office/drawing/2014/main" id="{00000000-0008-0000-0400-00007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0" name="TextBox 5239">
          <a:extLst>
            <a:ext uri="{FF2B5EF4-FFF2-40B4-BE49-F238E27FC236}">
              <a16:creationId xmlns:a16="http://schemas.microsoft.com/office/drawing/2014/main" id="{00000000-0008-0000-0400-00007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1" name="TextBox 5240">
          <a:extLst>
            <a:ext uri="{FF2B5EF4-FFF2-40B4-BE49-F238E27FC236}">
              <a16:creationId xmlns:a16="http://schemas.microsoft.com/office/drawing/2014/main" id="{00000000-0008-0000-0400-00007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2" name="TextBox 5241">
          <a:extLst>
            <a:ext uri="{FF2B5EF4-FFF2-40B4-BE49-F238E27FC236}">
              <a16:creationId xmlns:a16="http://schemas.microsoft.com/office/drawing/2014/main" id="{00000000-0008-0000-0400-00007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3" name="TextBox 5242">
          <a:extLst>
            <a:ext uri="{FF2B5EF4-FFF2-40B4-BE49-F238E27FC236}">
              <a16:creationId xmlns:a16="http://schemas.microsoft.com/office/drawing/2014/main" id="{00000000-0008-0000-0400-00007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4" name="TextBox 5243">
          <a:extLst>
            <a:ext uri="{FF2B5EF4-FFF2-40B4-BE49-F238E27FC236}">
              <a16:creationId xmlns:a16="http://schemas.microsoft.com/office/drawing/2014/main" id="{00000000-0008-0000-0400-00007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5" name="TextBox 5244">
          <a:extLst>
            <a:ext uri="{FF2B5EF4-FFF2-40B4-BE49-F238E27FC236}">
              <a16:creationId xmlns:a16="http://schemas.microsoft.com/office/drawing/2014/main" id="{00000000-0008-0000-0400-00007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6" name="TextBox 5245">
          <a:extLst>
            <a:ext uri="{FF2B5EF4-FFF2-40B4-BE49-F238E27FC236}">
              <a16:creationId xmlns:a16="http://schemas.microsoft.com/office/drawing/2014/main" id="{00000000-0008-0000-0400-00007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7" name="TextBox 5246">
          <a:extLst>
            <a:ext uri="{FF2B5EF4-FFF2-40B4-BE49-F238E27FC236}">
              <a16:creationId xmlns:a16="http://schemas.microsoft.com/office/drawing/2014/main" id="{00000000-0008-0000-0400-00007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8" name="TextBox 5247">
          <a:extLst>
            <a:ext uri="{FF2B5EF4-FFF2-40B4-BE49-F238E27FC236}">
              <a16:creationId xmlns:a16="http://schemas.microsoft.com/office/drawing/2014/main" id="{00000000-0008-0000-0400-00008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49" name="TextBox 5248">
          <a:extLst>
            <a:ext uri="{FF2B5EF4-FFF2-40B4-BE49-F238E27FC236}">
              <a16:creationId xmlns:a16="http://schemas.microsoft.com/office/drawing/2014/main" id="{00000000-0008-0000-0400-00008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0" name="TextBox 5249">
          <a:extLst>
            <a:ext uri="{FF2B5EF4-FFF2-40B4-BE49-F238E27FC236}">
              <a16:creationId xmlns:a16="http://schemas.microsoft.com/office/drawing/2014/main" id="{00000000-0008-0000-0400-00008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1" name="TextBox 5250">
          <a:extLst>
            <a:ext uri="{FF2B5EF4-FFF2-40B4-BE49-F238E27FC236}">
              <a16:creationId xmlns:a16="http://schemas.microsoft.com/office/drawing/2014/main" id="{00000000-0008-0000-0400-00008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2" name="TextBox 5251">
          <a:extLst>
            <a:ext uri="{FF2B5EF4-FFF2-40B4-BE49-F238E27FC236}">
              <a16:creationId xmlns:a16="http://schemas.microsoft.com/office/drawing/2014/main" id="{00000000-0008-0000-0400-00008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3" name="TextBox 5252">
          <a:extLst>
            <a:ext uri="{FF2B5EF4-FFF2-40B4-BE49-F238E27FC236}">
              <a16:creationId xmlns:a16="http://schemas.microsoft.com/office/drawing/2014/main" id="{00000000-0008-0000-0400-00008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4" name="TextBox 5253">
          <a:extLst>
            <a:ext uri="{FF2B5EF4-FFF2-40B4-BE49-F238E27FC236}">
              <a16:creationId xmlns:a16="http://schemas.microsoft.com/office/drawing/2014/main" id="{00000000-0008-0000-0400-00008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5" name="TextBox 5254">
          <a:extLst>
            <a:ext uri="{FF2B5EF4-FFF2-40B4-BE49-F238E27FC236}">
              <a16:creationId xmlns:a16="http://schemas.microsoft.com/office/drawing/2014/main" id="{00000000-0008-0000-0400-00008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6" name="TextBox 5255">
          <a:extLst>
            <a:ext uri="{FF2B5EF4-FFF2-40B4-BE49-F238E27FC236}">
              <a16:creationId xmlns:a16="http://schemas.microsoft.com/office/drawing/2014/main" id="{00000000-0008-0000-0400-00008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7" name="TextBox 5256">
          <a:extLst>
            <a:ext uri="{FF2B5EF4-FFF2-40B4-BE49-F238E27FC236}">
              <a16:creationId xmlns:a16="http://schemas.microsoft.com/office/drawing/2014/main" id="{00000000-0008-0000-0400-00008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8" name="TextBox 5257">
          <a:extLst>
            <a:ext uri="{FF2B5EF4-FFF2-40B4-BE49-F238E27FC236}">
              <a16:creationId xmlns:a16="http://schemas.microsoft.com/office/drawing/2014/main" id="{00000000-0008-0000-0400-00008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59" name="TextBox 5258">
          <a:extLst>
            <a:ext uri="{FF2B5EF4-FFF2-40B4-BE49-F238E27FC236}">
              <a16:creationId xmlns:a16="http://schemas.microsoft.com/office/drawing/2014/main" id="{00000000-0008-0000-0400-00008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0" name="TextBox 5259">
          <a:extLst>
            <a:ext uri="{FF2B5EF4-FFF2-40B4-BE49-F238E27FC236}">
              <a16:creationId xmlns:a16="http://schemas.microsoft.com/office/drawing/2014/main" id="{00000000-0008-0000-0400-00008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1" name="TextBox 5260">
          <a:extLst>
            <a:ext uri="{FF2B5EF4-FFF2-40B4-BE49-F238E27FC236}">
              <a16:creationId xmlns:a16="http://schemas.microsoft.com/office/drawing/2014/main" id="{00000000-0008-0000-0400-00008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2" name="TextBox 5261">
          <a:extLst>
            <a:ext uri="{FF2B5EF4-FFF2-40B4-BE49-F238E27FC236}">
              <a16:creationId xmlns:a16="http://schemas.microsoft.com/office/drawing/2014/main" id="{00000000-0008-0000-0400-00008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3" name="TextBox 5262">
          <a:extLst>
            <a:ext uri="{FF2B5EF4-FFF2-40B4-BE49-F238E27FC236}">
              <a16:creationId xmlns:a16="http://schemas.microsoft.com/office/drawing/2014/main" id="{00000000-0008-0000-0400-00008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4" name="TextBox 5263">
          <a:extLst>
            <a:ext uri="{FF2B5EF4-FFF2-40B4-BE49-F238E27FC236}">
              <a16:creationId xmlns:a16="http://schemas.microsoft.com/office/drawing/2014/main" id="{00000000-0008-0000-0400-00009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5" name="TextBox 5264">
          <a:extLst>
            <a:ext uri="{FF2B5EF4-FFF2-40B4-BE49-F238E27FC236}">
              <a16:creationId xmlns:a16="http://schemas.microsoft.com/office/drawing/2014/main" id="{00000000-0008-0000-0400-00009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6" name="TextBox 5265">
          <a:extLst>
            <a:ext uri="{FF2B5EF4-FFF2-40B4-BE49-F238E27FC236}">
              <a16:creationId xmlns:a16="http://schemas.microsoft.com/office/drawing/2014/main" id="{00000000-0008-0000-0400-00009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7" name="TextBox 5266">
          <a:extLst>
            <a:ext uri="{FF2B5EF4-FFF2-40B4-BE49-F238E27FC236}">
              <a16:creationId xmlns:a16="http://schemas.microsoft.com/office/drawing/2014/main" id="{00000000-0008-0000-0400-00009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8" name="TextBox 5267">
          <a:extLst>
            <a:ext uri="{FF2B5EF4-FFF2-40B4-BE49-F238E27FC236}">
              <a16:creationId xmlns:a16="http://schemas.microsoft.com/office/drawing/2014/main" id="{00000000-0008-0000-0400-00009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69" name="TextBox 5268">
          <a:extLst>
            <a:ext uri="{FF2B5EF4-FFF2-40B4-BE49-F238E27FC236}">
              <a16:creationId xmlns:a16="http://schemas.microsoft.com/office/drawing/2014/main" id="{00000000-0008-0000-0400-00009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0" name="TextBox 5269">
          <a:extLst>
            <a:ext uri="{FF2B5EF4-FFF2-40B4-BE49-F238E27FC236}">
              <a16:creationId xmlns:a16="http://schemas.microsoft.com/office/drawing/2014/main" id="{00000000-0008-0000-0400-00009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1" name="TextBox 5270">
          <a:extLst>
            <a:ext uri="{FF2B5EF4-FFF2-40B4-BE49-F238E27FC236}">
              <a16:creationId xmlns:a16="http://schemas.microsoft.com/office/drawing/2014/main" id="{00000000-0008-0000-0400-00009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2" name="TextBox 5271">
          <a:extLst>
            <a:ext uri="{FF2B5EF4-FFF2-40B4-BE49-F238E27FC236}">
              <a16:creationId xmlns:a16="http://schemas.microsoft.com/office/drawing/2014/main" id="{00000000-0008-0000-0400-00009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3" name="TextBox 5272">
          <a:extLst>
            <a:ext uri="{FF2B5EF4-FFF2-40B4-BE49-F238E27FC236}">
              <a16:creationId xmlns:a16="http://schemas.microsoft.com/office/drawing/2014/main" id="{00000000-0008-0000-0400-00009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4" name="TextBox 5273">
          <a:extLst>
            <a:ext uri="{FF2B5EF4-FFF2-40B4-BE49-F238E27FC236}">
              <a16:creationId xmlns:a16="http://schemas.microsoft.com/office/drawing/2014/main" id="{00000000-0008-0000-0400-00009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5" name="TextBox 5274">
          <a:extLst>
            <a:ext uri="{FF2B5EF4-FFF2-40B4-BE49-F238E27FC236}">
              <a16:creationId xmlns:a16="http://schemas.microsoft.com/office/drawing/2014/main" id="{00000000-0008-0000-0400-00009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6" name="TextBox 5275">
          <a:extLst>
            <a:ext uri="{FF2B5EF4-FFF2-40B4-BE49-F238E27FC236}">
              <a16:creationId xmlns:a16="http://schemas.microsoft.com/office/drawing/2014/main" id="{00000000-0008-0000-0400-00009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7" name="TextBox 5276">
          <a:extLst>
            <a:ext uri="{FF2B5EF4-FFF2-40B4-BE49-F238E27FC236}">
              <a16:creationId xmlns:a16="http://schemas.microsoft.com/office/drawing/2014/main" id="{00000000-0008-0000-0400-00009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8" name="TextBox 5277">
          <a:extLst>
            <a:ext uri="{FF2B5EF4-FFF2-40B4-BE49-F238E27FC236}">
              <a16:creationId xmlns:a16="http://schemas.microsoft.com/office/drawing/2014/main" id="{00000000-0008-0000-0400-00009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79" name="TextBox 5278">
          <a:extLst>
            <a:ext uri="{FF2B5EF4-FFF2-40B4-BE49-F238E27FC236}">
              <a16:creationId xmlns:a16="http://schemas.microsoft.com/office/drawing/2014/main" id="{00000000-0008-0000-0400-00009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0" name="TextBox 5279">
          <a:extLst>
            <a:ext uri="{FF2B5EF4-FFF2-40B4-BE49-F238E27FC236}">
              <a16:creationId xmlns:a16="http://schemas.microsoft.com/office/drawing/2014/main" id="{00000000-0008-0000-0400-0000A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1" name="TextBox 5280">
          <a:extLst>
            <a:ext uri="{FF2B5EF4-FFF2-40B4-BE49-F238E27FC236}">
              <a16:creationId xmlns:a16="http://schemas.microsoft.com/office/drawing/2014/main" id="{00000000-0008-0000-0400-0000A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2" name="TextBox 5281">
          <a:extLst>
            <a:ext uri="{FF2B5EF4-FFF2-40B4-BE49-F238E27FC236}">
              <a16:creationId xmlns:a16="http://schemas.microsoft.com/office/drawing/2014/main" id="{00000000-0008-0000-0400-0000A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3" name="TextBox 5282">
          <a:extLst>
            <a:ext uri="{FF2B5EF4-FFF2-40B4-BE49-F238E27FC236}">
              <a16:creationId xmlns:a16="http://schemas.microsoft.com/office/drawing/2014/main" id="{00000000-0008-0000-0400-0000A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4" name="TextBox 5283">
          <a:extLst>
            <a:ext uri="{FF2B5EF4-FFF2-40B4-BE49-F238E27FC236}">
              <a16:creationId xmlns:a16="http://schemas.microsoft.com/office/drawing/2014/main" id="{00000000-0008-0000-0400-0000A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5" name="TextBox 5284">
          <a:extLst>
            <a:ext uri="{FF2B5EF4-FFF2-40B4-BE49-F238E27FC236}">
              <a16:creationId xmlns:a16="http://schemas.microsoft.com/office/drawing/2014/main" id="{00000000-0008-0000-0400-0000A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6" name="TextBox 5285">
          <a:extLst>
            <a:ext uri="{FF2B5EF4-FFF2-40B4-BE49-F238E27FC236}">
              <a16:creationId xmlns:a16="http://schemas.microsoft.com/office/drawing/2014/main" id="{00000000-0008-0000-0400-0000A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7" name="TextBox 5286">
          <a:extLst>
            <a:ext uri="{FF2B5EF4-FFF2-40B4-BE49-F238E27FC236}">
              <a16:creationId xmlns:a16="http://schemas.microsoft.com/office/drawing/2014/main" id="{00000000-0008-0000-0400-0000A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8" name="TextBox 5287">
          <a:extLst>
            <a:ext uri="{FF2B5EF4-FFF2-40B4-BE49-F238E27FC236}">
              <a16:creationId xmlns:a16="http://schemas.microsoft.com/office/drawing/2014/main" id="{00000000-0008-0000-0400-0000A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89" name="TextBox 5288">
          <a:extLst>
            <a:ext uri="{FF2B5EF4-FFF2-40B4-BE49-F238E27FC236}">
              <a16:creationId xmlns:a16="http://schemas.microsoft.com/office/drawing/2014/main" id="{00000000-0008-0000-0400-0000A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0" name="TextBox 5289">
          <a:extLst>
            <a:ext uri="{FF2B5EF4-FFF2-40B4-BE49-F238E27FC236}">
              <a16:creationId xmlns:a16="http://schemas.microsoft.com/office/drawing/2014/main" id="{00000000-0008-0000-0400-0000A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1" name="TextBox 5290">
          <a:extLst>
            <a:ext uri="{FF2B5EF4-FFF2-40B4-BE49-F238E27FC236}">
              <a16:creationId xmlns:a16="http://schemas.microsoft.com/office/drawing/2014/main" id="{00000000-0008-0000-0400-0000A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2" name="TextBox 5291">
          <a:extLst>
            <a:ext uri="{FF2B5EF4-FFF2-40B4-BE49-F238E27FC236}">
              <a16:creationId xmlns:a16="http://schemas.microsoft.com/office/drawing/2014/main" id="{00000000-0008-0000-0400-0000A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3" name="TextBox 5292">
          <a:extLst>
            <a:ext uri="{FF2B5EF4-FFF2-40B4-BE49-F238E27FC236}">
              <a16:creationId xmlns:a16="http://schemas.microsoft.com/office/drawing/2014/main" id="{00000000-0008-0000-0400-0000A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4" name="TextBox 5293">
          <a:extLst>
            <a:ext uri="{FF2B5EF4-FFF2-40B4-BE49-F238E27FC236}">
              <a16:creationId xmlns:a16="http://schemas.microsoft.com/office/drawing/2014/main" id="{00000000-0008-0000-0400-0000A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5" name="TextBox 5294">
          <a:extLst>
            <a:ext uri="{FF2B5EF4-FFF2-40B4-BE49-F238E27FC236}">
              <a16:creationId xmlns:a16="http://schemas.microsoft.com/office/drawing/2014/main" id="{00000000-0008-0000-0400-0000A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6" name="TextBox 5295">
          <a:extLst>
            <a:ext uri="{FF2B5EF4-FFF2-40B4-BE49-F238E27FC236}">
              <a16:creationId xmlns:a16="http://schemas.microsoft.com/office/drawing/2014/main" id="{00000000-0008-0000-0400-0000B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7" name="TextBox 5296">
          <a:extLst>
            <a:ext uri="{FF2B5EF4-FFF2-40B4-BE49-F238E27FC236}">
              <a16:creationId xmlns:a16="http://schemas.microsoft.com/office/drawing/2014/main" id="{00000000-0008-0000-0400-0000B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8" name="TextBox 5297">
          <a:extLst>
            <a:ext uri="{FF2B5EF4-FFF2-40B4-BE49-F238E27FC236}">
              <a16:creationId xmlns:a16="http://schemas.microsoft.com/office/drawing/2014/main" id="{00000000-0008-0000-0400-0000B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299" name="TextBox 5298">
          <a:extLst>
            <a:ext uri="{FF2B5EF4-FFF2-40B4-BE49-F238E27FC236}">
              <a16:creationId xmlns:a16="http://schemas.microsoft.com/office/drawing/2014/main" id="{00000000-0008-0000-0400-0000B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0" name="TextBox 5299">
          <a:extLst>
            <a:ext uri="{FF2B5EF4-FFF2-40B4-BE49-F238E27FC236}">
              <a16:creationId xmlns:a16="http://schemas.microsoft.com/office/drawing/2014/main" id="{00000000-0008-0000-0400-0000B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1" name="TextBox 5300">
          <a:extLst>
            <a:ext uri="{FF2B5EF4-FFF2-40B4-BE49-F238E27FC236}">
              <a16:creationId xmlns:a16="http://schemas.microsoft.com/office/drawing/2014/main" id="{00000000-0008-0000-0400-0000B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2" name="TextBox 5301">
          <a:extLst>
            <a:ext uri="{FF2B5EF4-FFF2-40B4-BE49-F238E27FC236}">
              <a16:creationId xmlns:a16="http://schemas.microsoft.com/office/drawing/2014/main" id="{00000000-0008-0000-0400-0000B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3" name="TextBox 5302">
          <a:extLst>
            <a:ext uri="{FF2B5EF4-FFF2-40B4-BE49-F238E27FC236}">
              <a16:creationId xmlns:a16="http://schemas.microsoft.com/office/drawing/2014/main" id="{00000000-0008-0000-0400-0000B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4" name="TextBox 5303">
          <a:extLst>
            <a:ext uri="{FF2B5EF4-FFF2-40B4-BE49-F238E27FC236}">
              <a16:creationId xmlns:a16="http://schemas.microsoft.com/office/drawing/2014/main" id="{00000000-0008-0000-0400-0000B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5" name="TextBox 5304">
          <a:extLst>
            <a:ext uri="{FF2B5EF4-FFF2-40B4-BE49-F238E27FC236}">
              <a16:creationId xmlns:a16="http://schemas.microsoft.com/office/drawing/2014/main" id="{00000000-0008-0000-0400-0000B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6" name="TextBox 5305">
          <a:extLst>
            <a:ext uri="{FF2B5EF4-FFF2-40B4-BE49-F238E27FC236}">
              <a16:creationId xmlns:a16="http://schemas.microsoft.com/office/drawing/2014/main" id="{00000000-0008-0000-0400-0000B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7" name="TextBox 5306">
          <a:extLst>
            <a:ext uri="{FF2B5EF4-FFF2-40B4-BE49-F238E27FC236}">
              <a16:creationId xmlns:a16="http://schemas.microsoft.com/office/drawing/2014/main" id="{00000000-0008-0000-0400-0000B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8" name="TextBox 5307">
          <a:extLst>
            <a:ext uri="{FF2B5EF4-FFF2-40B4-BE49-F238E27FC236}">
              <a16:creationId xmlns:a16="http://schemas.microsoft.com/office/drawing/2014/main" id="{00000000-0008-0000-0400-0000B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09" name="TextBox 5308">
          <a:extLst>
            <a:ext uri="{FF2B5EF4-FFF2-40B4-BE49-F238E27FC236}">
              <a16:creationId xmlns:a16="http://schemas.microsoft.com/office/drawing/2014/main" id="{00000000-0008-0000-0400-0000B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0" name="TextBox 5309">
          <a:extLst>
            <a:ext uri="{FF2B5EF4-FFF2-40B4-BE49-F238E27FC236}">
              <a16:creationId xmlns:a16="http://schemas.microsoft.com/office/drawing/2014/main" id="{00000000-0008-0000-0400-0000B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1" name="TextBox 5310">
          <a:extLst>
            <a:ext uri="{FF2B5EF4-FFF2-40B4-BE49-F238E27FC236}">
              <a16:creationId xmlns:a16="http://schemas.microsoft.com/office/drawing/2014/main" id="{00000000-0008-0000-0400-0000B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2" name="TextBox 5311">
          <a:extLst>
            <a:ext uri="{FF2B5EF4-FFF2-40B4-BE49-F238E27FC236}">
              <a16:creationId xmlns:a16="http://schemas.microsoft.com/office/drawing/2014/main" id="{00000000-0008-0000-0400-0000C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3" name="TextBox 5312">
          <a:extLst>
            <a:ext uri="{FF2B5EF4-FFF2-40B4-BE49-F238E27FC236}">
              <a16:creationId xmlns:a16="http://schemas.microsoft.com/office/drawing/2014/main" id="{00000000-0008-0000-0400-0000C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4" name="TextBox 5313">
          <a:extLst>
            <a:ext uri="{FF2B5EF4-FFF2-40B4-BE49-F238E27FC236}">
              <a16:creationId xmlns:a16="http://schemas.microsoft.com/office/drawing/2014/main" id="{00000000-0008-0000-0400-0000C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5" name="TextBox 5314">
          <a:extLst>
            <a:ext uri="{FF2B5EF4-FFF2-40B4-BE49-F238E27FC236}">
              <a16:creationId xmlns:a16="http://schemas.microsoft.com/office/drawing/2014/main" id="{00000000-0008-0000-0400-0000C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6" name="TextBox 5315">
          <a:extLst>
            <a:ext uri="{FF2B5EF4-FFF2-40B4-BE49-F238E27FC236}">
              <a16:creationId xmlns:a16="http://schemas.microsoft.com/office/drawing/2014/main" id="{00000000-0008-0000-0400-0000C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7" name="TextBox 5316">
          <a:extLst>
            <a:ext uri="{FF2B5EF4-FFF2-40B4-BE49-F238E27FC236}">
              <a16:creationId xmlns:a16="http://schemas.microsoft.com/office/drawing/2014/main" id="{00000000-0008-0000-0400-0000C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8" name="TextBox 5317">
          <a:extLst>
            <a:ext uri="{FF2B5EF4-FFF2-40B4-BE49-F238E27FC236}">
              <a16:creationId xmlns:a16="http://schemas.microsoft.com/office/drawing/2014/main" id="{00000000-0008-0000-0400-0000C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19" name="TextBox 5318">
          <a:extLst>
            <a:ext uri="{FF2B5EF4-FFF2-40B4-BE49-F238E27FC236}">
              <a16:creationId xmlns:a16="http://schemas.microsoft.com/office/drawing/2014/main" id="{00000000-0008-0000-0400-0000C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0" name="TextBox 5319">
          <a:extLst>
            <a:ext uri="{FF2B5EF4-FFF2-40B4-BE49-F238E27FC236}">
              <a16:creationId xmlns:a16="http://schemas.microsoft.com/office/drawing/2014/main" id="{00000000-0008-0000-0400-0000C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1" name="TextBox 5320">
          <a:extLst>
            <a:ext uri="{FF2B5EF4-FFF2-40B4-BE49-F238E27FC236}">
              <a16:creationId xmlns:a16="http://schemas.microsoft.com/office/drawing/2014/main" id="{00000000-0008-0000-0400-0000C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2" name="TextBox 5321">
          <a:extLst>
            <a:ext uri="{FF2B5EF4-FFF2-40B4-BE49-F238E27FC236}">
              <a16:creationId xmlns:a16="http://schemas.microsoft.com/office/drawing/2014/main" id="{00000000-0008-0000-0400-0000C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3" name="TextBox 5322">
          <a:extLst>
            <a:ext uri="{FF2B5EF4-FFF2-40B4-BE49-F238E27FC236}">
              <a16:creationId xmlns:a16="http://schemas.microsoft.com/office/drawing/2014/main" id="{00000000-0008-0000-0400-0000C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4" name="TextBox 5323">
          <a:extLst>
            <a:ext uri="{FF2B5EF4-FFF2-40B4-BE49-F238E27FC236}">
              <a16:creationId xmlns:a16="http://schemas.microsoft.com/office/drawing/2014/main" id="{00000000-0008-0000-0400-0000C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5" name="TextBox 5324">
          <a:extLst>
            <a:ext uri="{FF2B5EF4-FFF2-40B4-BE49-F238E27FC236}">
              <a16:creationId xmlns:a16="http://schemas.microsoft.com/office/drawing/2014/main" id="{00000000-0008-0000-0400-0000C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6" name="TextBox 5325">
          <a:extLst>
            <a:ext uri="{FF2B5EF4-FFF2-40B4-BE49-F238E27FC236}">
              <a16:creationId xmlns:a16="http://schemas.microsoft.com/office/drawing/2014/main" id="{00000000-0008-0000-0400-0000C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7" name="TextBox 5326">
          <a:extLst>
            <a:ext uri="{FF2B5EF4-FFF2-40B4-BE49-F238E27FC236}">
              <a16:creationId xmlns:a16="http://schemas.microsoft.com/office/drawing/2014/main" id="{00000000-0008-0000-0400-0000C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8" name="TextBox 5327">
          <a:extLst>
            <a:ext uri="{FF2B5EF4-FFF2-40B4-BE49-F238E27FC236}">
              <a16:creationId xmlns:a16="http://schemas.microsoft.com/office/drawing/2014/main" id="{00000000-0008-0000-0400-0000D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29" name="TextBox 5328">
          <a:extLst>
            <a:ext uri="{FF2B5EF4-FFF2-40B4-BE49-F238E27FC236}">
              <a16:creationId xmlns:a16="http://schemas.microsoft.com/office/drawing/2014/main" id="{00000000-0008-0000-0400-0000D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0" name="TextBox 5329">
          <a:extLst>
            <a:ext uri="{FF2B5EF4-FFF2-40B4-BE49-F238E27FC236}">
              <a16:creationId xmlns:a16="http://schemas.microsoft.com/office/drawing/2014/main" id="{00000000-0008-0000-0400-0000D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1" name="TextBox 5330">
          <a:extLst>
            <a:ext uri="{FF2B5EF4-FFF2-40B4-BE49-F238E27FC236}">
              <a16:creationId xmlns:a16="http://schemas.microsoft.com/office/drawing/2014/main" id="{00000000-0008-0000-0400-0000D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2" name="TextBox 5331">
          <a:extLst>
            <a:ext uri="{FF2B5EF4-FFF2-40B4-BE49-F238E27FC236}">
              <a16:creationId xmlns:a16="http://schemas.microsoft.com/office/drawing/2014/main" id="{00000000-0008-0000-0400-0000D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3" name="TextBox 5332">
          <a:extLst>
            <a:ext uri="{FF2B5EF4-FFF2-40B4-BE49-F238E27FC236}">
              <a16:creationId xmlns:a16="http://schemas.microsoft.com/office/drawing/2014/main" id="{00000000-0008-0000-0400-0000D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4" name="TextBox 5333">
          <a:extLst>
            <a:ext uri="{FF2B5EF4-FFF2-40B4-BE49-F238E27FC236}">
              <a16:creationId xmlns:a16="http://schemas.microsoft.com/office/drawing/2014/main" id="{00000000-0008-0000-0400-0000D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5" name="TextBox 5334">
          <a:extLst>
            <a:ext uri="{FF2B5EF4-FFF2-40B4-BE49-F238E27FC236}">
              <a16:creationId xmlns:a16="http://schemas.microsoft.com/office/drawing/2014/main" id="{00000000-0008-0000-0400-0000D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6" name="TextBox 5335">
          <a:extLst>
            <a:ext uri="{FF2B5EF4-FFF2-40B4-BE49-F238E27FC236}">
              <a16:creationId xmlns:a16="http://schemas.microsoft.com/office/drawing/2014/main" id="{00000000-0008-0000-0400-0000D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7" name="TextBox 5336">
          <a:extLst>
            <a:ext uri="{FF2B5EF4-FFF2-40B4-BE49-F238E27FC236}">
              <a16:creationId xmlns:a16="http://schemas.microsoft.com/office/drawing/2014/main" id="{00000000-0008-0000-0400-0000D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8" name="TextBox 5337">
          <a:extLst>
            <a:ext uri="{FF2B5EF4-FFF2-40B4-BE49-F238E27FC236}">
              <a16:creationId xmlns:a16="http://schemas.microsoft.com/office/drawing/2014/main" id="{00000000-0008-0000-0400-0000D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39" name="TextBox 5338">
          <a:extLst>
            <a:ext uri="{FF2B5EF4-FFF2-40B4-BE49-F238E27FC236}">
              <a16:creationId xmlns:a16="http://schemas.microsoft.com/office/drawing/2014/main" id="{00000000-0008-0000-0400-0000D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0" name="TextBox 5339">
          <a:extLst>
            <a:ext uri="{FF2B5EF4-FFF2-40B4-BE49-F238E27FC236}">
              <a16:creationId xmlns:a16="http://schemas.microsoft.com/office/drawing/2014/main" id="{00000000-0008-0000-0400-0000D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1" name="TextBox 5340">
          <a:extLst>
            <a:ext uri="{FF2B5EF4-FFF2-40B4-BE49-F238E27FC236}">
              <a16:creationId xmlns:a16="http://schemas.microsoft.com/office/drawing/2014/main" id="{00000000-0008-0000-0400-0000D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2" name="TextBox 5341">
          <a:extLst>
            <a:ext uri="{FF2B5EF4-FFF2-40B4-BE49-F238E27FC236}">
              <a16:creationId xmlns:a16="http://schemas.microsoft.com/office/drawing/2014/main" id="{00000000-0008-0000-0400-0000D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3" name="TextBox 5342">
          <a:extLst>
            <a:ext uri="{FF2B5EF4-FFF2-40B4-BE49-F238E27FC236}">
              <a16:creationId xmlns:a16="http://schemas.microsoft.com/office/drawing/2014/main" id="{00000000-0008-0000-0400-0000D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4" name="TextBox 5343">
          <a:extLst>
            <a:ext uri="{FF2B5EF4-FFF2-40B4-BE49-F238E27FC236}">
              <a16:creationId xmlns:a16="http://schemas.microsoft.com/office/drawing/2014/main" id="{00000000-0008-0000-0400-0000E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5" name="TextBox 5344">
          <a:extLst>
            <a:ext uri="{FF2B5EF4-FFF2-40B4-BE49-F238E27FC236}">
              <a16:creationId xmlns:a16="http://schemas.microsoft.com/office/drawing/2014/main" id="{00000000-0008-0000-0400-0000E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6" name="TextBox 5345">
          <a:extLst>
            <a:ext uri="{FF2B5EF4-FFF2-40B4-BE49-F238E27FC236}">
              <a16:creationId xmlns:a16="http://schemas.microsoft.com/office/drawing/2014/main" id="{00000000-0008-0000-0400-0000E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7" name="TextBox 5346">
          <a:extLst>
            <a:ext uri="{FF2B5EF4-FFF2-40B4-BE49-F238E27FC236}">
              <a16:creationId xmlns:a16="http://schemas.microsoft.com/office/drawing/2014/main" id="{00000000-0008-0000-0400-0000E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8" name="TextBox 5347">
          <a:extLst>
            <a:ext uri="{FF2B5EF4-FFF2-40B4-BE49-F238E27FC236}">
              <a16:creationId xmlns:a16="http://schemas.microsoft.com/office/drawing/2014/main" id="{00000000-0008-0000-0400-0000E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49" name="TextBox 5348">
          <a:extLst>
            <a:ext uri="{FF2B5EF4-FFF2-40B4-BE49-F238E27FC236}">
              <a16:creationId xmlns:a16="http://schemas.microsoft.com/office/drawing/2014/main" id="{00000000-0008-0000-0400-0000E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0" name="TextBox 5349">
          <a:extLst>
            <a:ext uri="{FF2B5EF4-FFF2-40B4-BE49-F238E27FC236}">
              <a16:creationId xmlns:a16="http://schemas.microsoft.com/office/drawing/2014/main" id="{00000000-0008-0000-0400-0000E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1" name="TextBox 5350">
          <a:extLst>
            <a:ext uri="{FF2B5EF4-FFF2-40B4-BE49-F238E27FC236}">
              <a16:creationId xmlns:a16="http://schemas.microsoft.com/office/drawing/2014/main" id="{00000000-0008-0000-0400-0000E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2" name="TextBox 5351">
          <a:extLst>
            <a:ext uri="{FF2B5EF4-FFF2-40B4-BE49-F238E27FC236}">
              <a16:creationId xmlns:a16="http://schemas.microsoft.com/office/drawing/2014/main" id="{00000000-0008-0000-0400-0000E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3" name="TextBox 5352">
          <a:extLst>
            <a:ext uri="{FF2B5EF4-FFF2-40B4-BE49-F238E27FC236}">
              <a16:creationId xmlns:a16="http://schemas.microsoft.com/office/drawing/2014/main" id="{00000000-0008-0000-0400-0000E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4" name="TextBox 5353">
          <a:extLst>
            <a:ext uri="{FF2B5EF4-FFF2-40B4-BE49-F238E27FC236}">
              <a16:creationId xmlns:a16="http://schemas.microsoft.com/office/drawing/2014/main" id="{00000000-0008-0000-0400-0000E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5" name="TextBox 5354">
          <a:extLst>
            <a:ext uri="{FF2B5EF4-FFF2-40B4-BE49-F238E27FC236}">
              <a16:creationId xmlns:a16="http://schemas.microsoft.com/office/drawing/2014/main" id="{00000000-0008-0000-0400-0000E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6" name="TextBox 5355">
          <a:extLst>
            <a:ext uri="{FF2B5EF4-FFF2-40B4-BE49-F238E27FC236}">
              <a16:creationId xmlns:a16="http://schemas.microsoft.com/office/drawing/2014/main" id="{00000000-0008-0000-0400-0000E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7" name="TextBox 5356">
          <a:extLst>
            <a:ext uri="{FF2B5EF4-FFF2-40B4-BE49-F238E27FC236}">
              <a16:creationId xmlns:a16="http://schemas.microsoft.com/office/drawing/2014/main" id="{00000000-0008-0000-0400-0000E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8" name="TextBox 5357">
          <a:extLst>
            <a:ext uri="{FF2B5EF4-FFF2-40B4-BE49-F238E27FC236}">
              <a16:creationId xmlns:a16="http://schemas.microsoft.com/office/drawing/2014/main" id="{00000000-0008-0000-0400-0000E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59" name="TextBox 5358">
          <a:extLst>
            <a:ext uri="{FF2B5EF4-FFF2-40B4-BE49-F238E27FC236}">
              <a16:creationId xmlns:a16="http://schemas.microsoft.com/office/drawing/2014/main" id="{00000000-0008-0000-0400-0000E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0" name="TextBox 5359">
          <a:extLst>
            <a:ext uri="{FF2B5EF4-FFF2-40B4-BE49-F238E27FC236}">
              <a16:creationId xmlns:a16="http://schemas.microsoft.com/office/drawing/2014/main" id="{00000000-0008-0000-0400-0000F0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1" name="TextBox 5360">
          <a:extLst>
            <a:ext uri="{FF2B5EF4-FFF2-40B4-BE49-F238E27FC236}">
              <a16:creationId xmlns:a16="http://schemas.microsoft.com/office/drawing/2014/main" id="{00000000-0008-0000-0400-0000F1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2" name="TextBox 5361">
          <a:extLst>
            <a:ext uri="{FF2B5EF4-FFF2-40B4-BE49-F238E27FC236}">
              <a16:creationId xmlns:a16="http://schemas.microsoft.com/office/drawing/2014/main" id="{00000000-0008-0000-0400-0000F2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3" name="TextBox 5362">
          <a:extLst>
            <a:ext uri="{FF2B5EF4-FFF2-40B4-BE49-F238E27FC236}">
              <a16:creationId xmlns:a16="http://schemas.microsoft.com/office/drawing/2014/main" id="{00000000-0008-0000-0400-0000F3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4" name="TextBox 5363">
          <a:extLst>
            <a:ext uri="{FF2B5EF4-FFF2-40B4-BE49-F238E27FC236}">
              <a16:creationId xmlns:a16="http://schemas.microsoft.com/office/drawing/2014/main" id="{00000000-0008-0000-0400-0000F4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5" name="TextBox 5364">
          <a:extLst>
            <a:ext uri="{FF2B5EF4-FFF2-40B4-BE49-F238E27FC236}">
              <a16:creationId xmlns:a16="http://schemas.microsoft.com/office/drawing/2014/main" id="{00000000-0008-0000-0400-0000F5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6" name="TextBox 5365">
          <a:extLst>
            <a:ext uri="{FF2B5EF4-FFF2-40B4-BE49-F238E27FC236}">
              <a16:creationId xmlns:a16="http://schemas.microsoft.com/office/drawing/2014/main" id="{00000000-0008-0000-0400-0000F6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7" name="TextBox 5366">
          <a:extLst>
            <a:ext uri="{FF2B5EF4-FFF2-40B4-BE49-F238E27FC236}">
              <a16:creationId xmlns:a16="http://schemas.microsoft.com/office/drawing/2014/main" id="{00000000-0008-0000-0400-0000F7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8" name="TextBox 5367">
          <a:extLst>
            <a:ext uri="{FF2B5EF4-FFF2-40B4-BE49-F238E27FC236}">
              <a16:creationId xmlns:a16="http://schemas.microsoft.com/office/drawing/2014/main" id="{00000000-0008-0000-0400-0000F8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69" name="TextBox 5368">
          <a:extLst>
            <a:ext uri="{FF2B5EF4-FFF2-40B4-BE49-F238E27FC236}">
              <a16:creationId xmlns:a16="http://schemas.microsoft.com/office/drawing/2014/main" id="{00000000-0008-0000-0400-0000F9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0" name="TextBox 5369">
          <a:extLst>
            <a:ext uri="{FF2B5EF4-FFF2-40B4-BE49-F238E27FC236}">
              <a16:creationId xmlns:a16="http://schemas.microsoft.com/office/drawing/2014/main" id="{00000000-0008-0000-0400-0000FA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1" name="TextBox 5370">
          <a:extLst>
            <a:ext uri="{FF2B5EF4-FFF2-40B4-BE49-F238E27FC236}">
              <a16:creationId xmlns:a16="http://schemas.microsoft.com/office/drawing/2014/main" id="{00000000-0008-0000-0400-0000FB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2" name="TextBox 5371">
          <a:extLst>
            <a:ext uri="{FF2B5EF4-FFF2-40B4-BE49-F238E27FC236}">
              <a16:creationId xmlns:a16="http://schemas.microsoft.com/office/drawing/2014/main" id="{00000000-0008-0000-0400-0000FC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3" name="TextBox 5372">
          <a:extLst>
            <a:ext uri="{FF2B5EF4-FFF2-40B4-BE49-F238E27FC236}">
              <a16:creationId xmlns:a16="http://schemas.microsoft.com/office/drawing/2014/main" id="{00000000-0008-0000-0400-0000FD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4" name="TextBox 5373">
          <a:extLst>
            <a:ext uri="{FF2B5EF4-FFF2-40B4-BE49-F238E27FC236}">
              <a16:creationId xmlns:a16="http://schemas.microsoft.com/office/drawing/2014/main" id="{00000000-0008-0000-0400-0000FE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5" name="TextBox 5374">
          <a:extLst>
            <a:ext uri="{FF2B5EF4-FFF2-40B4-BE49-F238E27FC236}">
              <a16:creationId xmlns:a16="http://schemas.microsoft.com/office/drawing/2014/main" id="{00000000-0008-0000-0400-0000FF14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6" name="TextBox 5375">
          <a:extLst>
            <a:ext uri="{FF2B5EF4-FFF2-40B4-BE49-F238E27FC236}">
              <a16:creationId xmlns:a16="http://schemas.microsoft.com/office/drawing/2014/main" id="{00000000-0008-0000-0400-00000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7" name="TextBox 5376">
          <a:extLst>
            <a:ext uri="{FF2B5EF4-FFF2-40B4-BE49-F238E27FC236}">
              <a16:creationId xmlns:a16="http://schemas.microsoft.com/office/drawing/2014/main" id="{00000000-0008-0000-0400-00000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8" name="TextBox 5377">
          <a:extLst>
            <a:ext uri="{FF2B5EF4-FFF2-40B4-BE49-F238E27FC236}">
              <a16:creationId xmlns:a16="http://schemas.microsoft.com/office/drawing/2014/main" id="{00000000-0008-0000-0400-00000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79" name="TextBox 5378">
          <a:extLst>
            <a:ext uri="{FF2B5EF4-FFF2-40B4-BE49-F238E27FC236}">
              <a16:creationId xmlns:a16="http://schemas.microsoft.com/office/drawing/2014/main" id="{00000000-0008-0000-0400-00000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0" name="TextBox 5379">
          <a:extLst>
            <a:ext uri="{FF2B5EF4-FFF2-40B4-BE49-F238E27FC236}">
              <a16:creationId xmlns:a16="http://schemas.microsoft.com/office/drawing/2014/main" id="{00000000-0008-0000-0400-00000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1" name="TextBox 5380">
          <a:extLst>
            <a:ext uri="{FF2B5EF4-FFF2-40B4-BE49-F238E27FC236}">
              <a16:creationId xmlns:a16="http://schemas.microsoft.com/office/drawing/2014/main" id="{00000000-0008-0000-0400-00000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2" name="TextBox 5381">
          <a:extLst>
            <a:ext uri="{FF2B5EF4-FFF2-40B4-BE49-F238E27FC236}">
              <a16:creationId xmlns:a16="http://schemas.microsoft.com/office/drawing/2014/main" id="{00000000-0008-0000-0400-00000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3" name="TextBox 5382">
          <a:extLst>
            <a:ext uri="{FF2B5EF4-FFF2-40B4-BE49-F238E27FC236}">
              <a16:creationId xmlns:a16="http://schemas.microsoft.com/office/drawing/2014/main" id="{00000000-0008-0000-0400-00000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4" name="TextBox 5383">
          <a:extLst>
            <a:ext uri="{FF2B5EF4-FFF2-40B4-BE49-F238E27FC236}">
              <a16:creationId xmlns:a16="http://schemas.microsoft.com/office/drawing/2014/main" id="{00000000-0008-0000-0400-00000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5" name="TextBox 5384">
          <a:extLst>
            <a:ext uri="{FF2B5EF4-FFF2-40B4-BE49-F238E27FC236}">
              <a16:creationId xmlns:a16="http://schemas.microsoft.com/office/drawing/2014/main" id="{00000000-0008-0000-0400-00000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6" name="TextBox 5385">
          <a:extLst>
            <a:ext uri="{FF2B5EF4-FFF2-40B4-BE49-F238E27FC236}">
              <a16:creationId xmlns:a16="http://schemas.microsoft.com/office/drawing/2014/main" id="{00000000-0008-0000-0400-00000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7" name="TextBox 5386">
          <a:extLst>
            <a:ext uri="{FF2B5EF4-FFF2-40B4-BE49-F238E27FC236}">
              <a16:creationId xmlns:a16="http://schemas.microsoft.com/office/drawing/2014/main" id="{00000000-0008-0000-0400-00000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8" name="TextBox 5387">
          <a:extLst>
            <a:ext uri="{FF2B5EF4-FFF2-40B4-BE49-F238E27FC236}">
              <a16:creationId xmlns:a16="http://schemas.microsoft.com/office/drawing/2014/main" id="{00000000-0008-0000-0400-00000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89" name="TextBox 5388">
          <a:extLst>
            <a:ext uri="{FF2B5EF4-FFF2-40B4-BE49-F238E27FC236}">
              <a16:creationId xmlns:a16="http://schemas.microsoft.com/office/drawing/2014/main" id="{00000000-0008-0000-0400-00000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0" name="TextBox 5389">
          <a:extLst>
            <a:ext uri="{FF2B5EF4-FFF2-40B4-BE49-F238E27FC236}">
              <a16:creationId xmlns:a16="http://schemas.microsoft.com/office/drawing/2014/main" id="{00000000-0008-0000-0400-00000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1" name="TextBox 5390">
          <a:extLst>
            <a:ext uri="{FF2B5EF4-FFF2-40B4-BE49-F238E27FC236}">
              <a16:creationId xmlns:a16="http://schemas.microsoft.com/office/drawing/2014/main" id="{00000000-0008-0000-0400-00000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2" name="TextBox 5391">
          <a:extLst>
            <a:ext uri="{FF2B5EF4-FFF2-40B4-BE49-F238E27FC236}">
              <a16:creationId xmlns:a16="http://schemas.microsoft.com/office/drawing/2014/main" id="{00000000-0008-0000-0400-00001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3" name="TextBox 5392">
          <a:extLst>
            <a:ext uri="{FF2B5EF4-FFF2-40B4-BE49-F238E27FC236}">
              <a16:creationId xmlns:a16="http://schemas.microsoft.com/office/drawing/2014/main" id="{00000000-0008-0000-0400-00001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4" name="TextBox 5393">
          <a:extLst>
            <a:ext uri="{FF2B5EF4-FFF2-40B4-BE49-F238E27FC236}">
              <a16:creationId xmlns:a16="http://schemas.microsoft.com/office/drawing/2014/main" id="{00000000-0008-0000-0400-00001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5" name="TextBox 5394">
          <a:extLst>
            <a:ext uri="{FF2B5EF4-FFF2-40B4-BE49-F238E27FC236}">
              <a16:creationId xmlns:a16="http://schemas.microsoft.com/office/drawing/2014/main" id="{00000000-0008-0000-0400-00001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6" name="TextBox 5395">
          <a:extLst>
            <a:ext uri="{FF2B5EF4-FFF2-40B4-BE49-F238E27FC236}">
              <a16:creationId xmlns:a16="http://schemas.microsoft.com/office/drawing/2014/main" id="{00000000-0008-0000-0400-00001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7" name="TextBox 5396">
          <a:extLst>
            <a:ext uri="{FF2B5EF4-FFF2-40B4-BE49-F238E27FC236}">
              <a16:creationId xmlns:a16="http://schemas.microsoft.com/office/drawing/2014/main" id="{00000000-0008-0000-0400-00001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8" name="TextBox 5397">
          <a:extLst>
            <a:ext uri="{FF2B5EF4-FFF2-40B4-BE49-F238E27FC236}">
              <a16:creationId xmlns:a16="http://schemas.microsoft.com/office/drawing/2014/main" id="{00000000-0008-0000-0400-00001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399" name="TextBox 5398">
          <a:extLst>
            <a:ext uri="{FF2B5EF4-FFF2-40B4-BE49-F238E27FC236}">
              <a16:creationId xmlns:a16="http://schemas.microsoft.com/office/drawing/2014/main" id="{00000000-0008-0000-0400-00001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0" name="TextBox 5399">
          <a:extLst>
            <a:ext uri="{FF2B5EF4-FFF2-40B4-BE49-F238E27FC236}">
              <a16:creationId xmlns:a16="http://schemas.microsoft.com/office/drawing/2014/main" id="{00000000-0008-0000-0400-00001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1" name="TextBox 5400">
          <a:extLst>
            <a:ext uri="{FF2B5EF4-FFF2-40B4-BE49-F238E27FC236}">
              <a16:creationId xmlns:a16="http://schemas.microsoft.com/office/drawing/2014/main" id="{00000000-0008-0000-0400-00001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2" name="TextBox 5401">
          <a:extLst>
            <a:ext uri="{FF2B5EF4-FFF2-40B4-BE49-F238E27FC236}">
              <a16:creationId xmlns:a16="http://schemas.microsoft.com/office/drawing/2014/main" id="{00000000-0008-0000-0400-00001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3" name="TextBox 5402">
          <a:extLst>
            <a:ext uri="{FF2B5EF4-FFF2-40B4-BE49-F238E27FC236}">
              <a16:creationId xmlns:a16="http://schemas.microsoft.com/office/drawing/2014/main" id="{00000000-0008-0000-0400-00001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4" name="TextBox 5403">
          <a:extLst>
            <a:ext uri="{FF2B5EF4-FFF2-40B4-BE49-F238E27FC236}">
              <a16:creationId xmlns:a16="http://schemas.microsoft.com/office/drawing/2014/main" id="{00000000-0008-0000-0400-00001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5" name="TextBox 5404">
          <a:extLst>
            <a:ext uri="{FF2B5EF4-FFF2-40B4-BE49-F238E27FC236}">
              <a16:creationId xmlns:a16="http://schemas.microsoft.com/office/drawing/2014/main" id="{00000000-0008-0000-0400-00001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6" name="TextBox 5405">
          <a:extLst>
            <a:ext uri="{FF2B5EF4-FFF2-40B4-BE49-F238E27FC236}">
              <a16:creationId xmlns:a16="http://schemas.microsoft.com/office/drawing/2014/main" id="{00000000-0008-0000-0400-00001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7" name="TextBox 5406">
          <a:extLst>
            <a:ext uri="{FF2B5EF4-FFF2-40B4-BE49-F238E27FC236}">
              <a16:creationId xmlns:a16="http://schemas.microsoft.com/office/drawing/2014/main" id="{00000000-0008-0000-0400-00001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8" name="TextBox 5407">
          <a:extLst>
            <a:ext uri="{FF2B5EF4-FFF2-40B4-BE49-F238E27FC236}">
              <a16:creationId xmlns:a16="http://schemas.microsoft.com/office/drawing/2014/main" id="{00000000-0008-0000-0400-00002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09" name="TextBox 5408">
          <a:extLst>
            <a:ext uri="{FF2B5EF4-FFF2-40B4-BE49-F238E27FC236}">
              <a16:creationId xmlns:a16="http://schemas.microsoft.com/office/drawing/2014/main" id="{00000000-0008-0000-0400-00002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0" name="TextBox 5409">
          <a:extLst>
            <a:ext uri="{FF2B5EF4-FFF2-40B4-BE49-F238E27FC236}">
              <a16:creationId xmlns:a16="http://schemas.microsoft.com/office/drawing/2014/main" id="{00000000-0008-0000-0400-00002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1" name="TextBox 5410">
          <a:extLst>
            <a:ext uri="{FF2B5EF4-FFF2-40B4-BE49-F238E27FC236}">
              <a16:creationId xmlns:a16="http://schemas.microsoft.com/office/drawing/2014/main" id="{00000000-0008-0000-0400-00002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2" name="TextBox 5411">
          <a:extLst>
            <a:ext uri="{FF2B5EF4-FFF2-40B4-BE49-F238E27FC236}">
              <a16:creationId xmlns:a16="http://schemas.microsoft.com/office/drawing/2014/main" id="{00000000-0008-0000-0400-00002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3" name="TextBox 5412">
          <a:extLst>
            <a:ext uri="{FF2B5EF4-FFF2-40B4-BE49-F238E27FC236}">
              <a16:creationId xmlns:a16="http://schemas.microsoft.com/office/drawing/2014/main" id="{00000000-0008-0000-0400-00002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4" name="TextBox 5413">
          <a:extLst>
            <a:ext uri="{FF2B5EF4-FFF2-40B4-BE49-F238E27FC236}">
              <a16:creationId xmlns:a16="http://schemas.microsoft.com/office/drawing/2014/main" id="{00000000-0008-0000-0400-00002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5" name="TextBox 5414">
          <a:extLst>
            <a:ext uri="{FF2B5EF4-FFF2-40B4-BE49-F238E27FC236}">
              <a16:creationId xmlns:a16="http://schemas.microsoft.com/office/drawing/2014/main" id="{00000000-0008-0000-0400-00002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6" name="TextBox 5415">
          <a:extLst>
            <a:ext uri="{FF2B5EF4-FFF2-40B4-BE49-F238E27FC236}">
              <a16:creationId xmlns:a16="http://schemas.microsoft.com/office/drawing/2014/main" id="{00000000-0008-0000-0400-00002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7" name="TextBox 5416">
          <a:extLst>
            <a:ext uri="{FF2B5EF4-FFF2-40B4-BE49-F238E27FC236}">
              <a16:creationId xmlns:a16="http://schemas.microsoft.com/office/drawing/2014/main" id="{00000000-0008-0000-0400-00002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8" name="TextBox 5417">
          <a:extLst>
            <a:ext uri="{FF2B5EF4-FFF2-40B4-BE49-F238E27FC236}">
              <a16:creationId xmlns:a16="http://schemas.microsoft.com/office/drawing/2014/main" id="{00000000-0008-0000-0400-00002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19" name="TextBox 5418">
          <a:extLst>
            <a:ext uri="{FF2B5EF4-FFF2-40B4-BE49-F238E27FC236}">
              <a16:creationId xmlns:a16="http://schemas.microsoft.com/office/drawing/2014/main" id="{00000000-0008-0000-0400-00002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0" name="TextBox 5419">
          <a:extLst>
            <a:ext uri="{FF2B5EF4-FFF2-40B4-BE49-F238E27FC236}">
              <a16:creationId xmlns:a16="http://schemas.microsoft.com/office/drawing/2014/main" id="{00000000-0008-0000-0400-00002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1" name="TextBox 5420">
          <a:extLst>
            <a:ext uri="{FF2B5EF4-FFF2-40B4-BE49-F238E27FC236}">
              <a16:creationId xmlns:a16="http://schemas.microsoft.com/office/drawing/2014/main" id="{00000000-0008-0000-0400-00002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2" name="TextBox 5421">
          <a:extLst>
            <a:ext uri="{FF2B5EF4-FFF2-40B4-BE49-F238E27FC236}">
              <a16:creationId xmlns:a16="http://schemas.microsoft.com/office/drawing/2014/main" id="{00000000-0008-0000-0400-00002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3" name="TextBox 5422">
          <a:extLst>
            <a:ext uri="{FF2B5EF4-FFF2-40B4-BE49-F238E27FC236}">
              <a16:creationId xmlns:a16="http://schemas.microsoft.com/office/drawing/2014/main" id="{00000000-0008-0000-0400-00002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4" name="TextBox 5423">
          <a:extLst>
            <a:ext uri="{FF2B5EF4-FFF2-40B4-BE49-F238E27FC236}">
              <a16:creationId xmlns:a16="http://schemas.microsoft.com/office/drawing/2014/main" id="{00000000-0008-0000-0400-00003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5" name="TextBox 5424">
          <a:extLst>
            <a:ext uri="{FF2B5EF4-FFF2-40B4-BE49-F238E27FC236}">
              <a16:creationId xmlns:a16="http://schemas.microsoft.com/office/drawing/2014/main" id="{00000000-0008-0000-0400-00003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6" name="TextBox 5425">
          <a:extLst>
            <a:ext uri="{FF2B5EF4-FFF2-40B4-BE49-F238E27FC236}">
              <a16:creationId xmlns:a16="http://schemas.microsoft.com/office/drawing/2014/main" id="{00000000-0008-0000-0400-00003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7" name="TextBox 5426">
          <a:extLst>
            <a:ext uri="{FF2B5EF4-FFF2-40B4-BE49-F238E27FC236}">
              <a16:creationId xmlns:a16="http://schemas.microsoft.com/office/drawing/2014/main" id="{00000000-0008-0000-0400-00003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8" name="TextBox 5427">
          <a:extLst>
            <a:ext uri="{FF2B5EF4-FFF2-40B4-BE49-F238E27FC236}">
              <a16:creationId xmlns:a16="http://schemas.microsoft.com/office/drawing/2014/main" id="{00000000-0008-0000-0400-00003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29" name="TextBox 5428">
          <a:extLst>
            <a:ext uri="{FF2B5EF4-FFF2-40B4-BE49-F238E27FC236}">
              <a16:creationId xmlns:a16="http://schemas.microsoft.com/office/drawing/2014/main" id="{00000000-0008-0000-0400-00003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0" name="TextBox 5429">
          <a:extLst>
            <a:ext uri="{FF2B5EF4-FFF2-40B4-BE49-F238E27FC236}">
              <a16:creationId xmlns:a16="http://schemas.microsoft.com/office/drawing/2014/main" id="{00000000-0008-0000-0400-00003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1" name="TextBox 5430">
          <a:extLst>
            <a:ext uri="{FF2B5EF4-FFF2-40B4-BE49-F238E27FC236}">
              <a16:creationId xmlns:a16="http://schemas.microsoft.com/office/drawing/2014/main" id="{00000000-0008-0000-0400-00003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2" name="TextBox 5431">
          <a:extLst>
            <a:ext uri="{FF2B5EF4-FFF2-40B4-BE49-F238E27FC236}">
              <a16:creationId xmlns:a16="http://schemas.microsoft.com/office/drawing/2014/main" id="{00000000-0008-0000-0400-00003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3" name="TextBox 5432">
          <a:extLst>
            <a:ext uri="{FF2B5EF4-FFF2-40B4-BE49-F238E27FC236}">
              <a16:creationId xmlns:a16="http://schemas.microsoft.com/office/drawing/2014/main" id="{00000000-0008-0000-0400-00003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4" name="TextBox 5433">
          <a:extLst>
            <a:ext uri="{FF2B5EF4-FFF2-40B4-BE49-F238E27FC236}">
              <a16:creationId xmlns:a16="http://schemas.microsoft.com/office/drawing/2014/main" id="{00000000-0008-0000-0400-00003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5" name="TextBox 5434">
          <a:extLst>
            <a:ext uri="{FF2B5EF4-FFF2-40B4-BE49-F238E27FC236}">
              <a16:creationId xmlns:a16="http://schemas.microsoft.com/office/drawing/2014/main" id="{00000000-0008-0000-0400-00003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6" name="TextBox 5435">
          <a:extLst>
            <a:ext uri="{FF2B5EF4-FFF2-40B4-BE49-F238E27FC236}">
              <a16:creationId xmlns:a16="http://schemas.microsoft.com/office/drawing/2014/main" id="{00000000-0008-0000-0400-00003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7" name="TextBox 5436">
          <a:extLst>
            <a:ext uri="{FF2B5EF4-FFF2-40B4-BE49-F238E27FC236}">
              <a16:creationId xmlns:a16="http://schemas.microsoft.com/office/drawing/2014/main" id="{00000000-0008-0000-0400-00003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8" name="TextBox 5437">
          <a:extLst>
            <a:ext uri="{FF2B5EF4-FFF2-40B4-BE49-F238E27FC236}">
              <a16:creationId xmlns:a16="http://schemas.microsoft.com/office/drawing/2014/main" id="{00000000-0008-0000-0400-00003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39" name="TextBox 5438">
          <a:extLst>
            <a:ext uri="{FF2B5EF4-FFF2-40B4-BE49-F238E27FC236}">
              <a16:creationId xmlns:a16="http://schemas.microsoft.com/office/drawing/2014/main" id="{00000000-0008-0000-0400-00003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0" name="TextBox 5439">
          <a:extLst>
            <a:ext uri="{FF2B5EF4-FFF2-40B4-BE49-F238E27FC236}">
              <a16:creationId xmlns:a16="http://schemas.microsoft.com/office/drawing/2014/main" id="{00000000-0008-0000-0400-00004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1" name="TextBox 5440">
          <a:extLst>
            <a:ext uri="{FF2B5EF4-FFF2-40B4-BE49-F238E27FC236}">
              <a16:creationId xmlns:a16="http://schemas.microsoft.com/office/drawing/2014/main" id="{00000000-0008-0000-0400-00004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2" name="TextBox 5441">
          <a:extLst>
            <a:ext uri="{FF2B5EF4-FFF2-40B4-BE49-F238E27FC236}">
              <a16:creationId xmlns:a16="http://schemas.microsoft.com/office/drawing/2014/main" id="{00000000-0008-0000-0400-00004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3" name="TextBox 5442">
          <a:extLst>
            <a:ext uri="{FF2B5EF4-FFF2-40B4-BE49-F238E27FC236}">
              <a16:creationId xmlns:a16="http://schemas.microsoft.com/office/drawing/2014/main" id="{00000000-0008-0000-0400-00004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4" name="TextBox 5443">
          <a:extLst>
            <a:ext uri="{FF2B5EF4-FFF2-40B4-BE49-F238E27FC236}">
              <a16:creationId xmlns:a16="http://schemas.microsoft.com/office/drawing/2014/main" id="{00000000-0008-0000-0400-00004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5" name="TextBox 5444">
          <a:extLst>
            <a:ext uri="{FF2B5EF4-FFF2-40B4-BE49-F238E27FC236}">
              <a16:creationId xmlns:a16="http://schemas.microsoft.com/office/drawing/2014/main" id="{00000000-0008-0000-0400-00004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6" name="TextBox 5445">
          <a:extLst>
            <a:ext uri="{FF2B5EF4-FFF2-40B4-BE49-F238E27FC236}">
              <a16:creationId xmlns:a16="http://schemas.microsoft.com/office/drawing/2014/main" id="{00000000-0008-0000-0400-00004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7" name="TextBox 5446">
          <a:extLst>
            <a:ext uri="{FF2B5EF4-FFF2-40B4-BE49-F238E27FC236}">
              <a16:creationId xmlns:a16="http://schemas.microsoft.com/office/drawing/2014/main" id="{00000000-0008-0000-0400-00004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8" name="TextBox 5447">
          <a:extLst>
            <a:ext uri="{FF2B5EF4-FFF2-40B4-BE49-F238E27FC236}">
              <a16:creationId xmlns:a16="http://schemas.microsoft.com/office/drawing/2014/main" id="{00000000-0008-0000-0400-00004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49" name="TextBox 5448">
          <a:extLst>
            <a:ext uri="{FF2B5EF4-FFF2-40B4-BE49-F238E27FC236}">
              <a16:creationId xmlns:a16="http://schemas.microsoft.com/office/drawing/2014/main" id="{00000000-0008-0000-0400-00004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0" name="TextBox 5449">
          <a:extLst>
            <a:ext uri="{FF2B5EF4-FFF2-40B4-BE49-F238E27FC236}">
              <a16:creationId xmlns:a16="http://schemas.microsoft.com/office/drawing/2014/main" id="{00000000-0008-0000-0400-00004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1" name="TextBox 5450">
          <a:extLst>
            <a:ext uri="{FF2B5EF4-FFF2-40B4-BE49-F238E27FC236}">
              <a16:creationId xmlns:a16="http://schemas.microsoft.com/office/drawing/2014/main" id="{00000000-0008-0000-0400-00004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2" name="TextBox 5451">
          <a:extLst>
            <a:ext uri="{FF2B5EF4-FFF2-40B4-BE49-F238E27FC236}">
              <a16:creationId xmlns:a16="http://schemas.microsoft.com/office/drawing/2014/main" id="{00000000-0008-0000-0400-00004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3" name="TextBox 5452">
          <a:extLst>
            <a:ext uri="{FF2B5EF4-FFF2-40B4-BE49-F238E27FC236}">
              <a16:creationId xmlns:a16="http://schemas.microsoft.com/office/drawing/2014/main" id="{00000000-0008-0000-0400-00004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4" name="TextBox 5453">
          <a:extLst>
            <a:ext uri="{FF2B5EF4-FFF2-40B4-BE49-F238E27FC236}">
              <a16:creationId xmlns:a16="http://schemas.microsoft.com/office/drawing/2014/main" id="{00000000-0008-0000-0400-00004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5" name="TextBox 5454">
          <a:extLst>
            <a:ext uri="{FF2B5EF4-FFF2-40B4-BE49-F238E27FC236}">
              <a16:creationId xmlns:a16="http://schemas.microsoft.com/office/drawing/2014/main" id="{00000000-0008-0000-0400-00004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6" name="TextBox 5455">
          <a:extLst>
            <a:ext uri="{FF2B5EF4-FFF2-40B4-BE49-F238E27FC236}">
              <a16:creationId xmlns:a16="http://schemas.microsoft.com/office/drawing/2014/main" id="{00000000-0008-0000-0400-00005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7" name="TextBox 5456">
          <a:extLst>
            <a:ext uri="{FF2B5EF4-FFF2-40B4-BE49-F238E27FC236}">
              <a16:creationId xmlns:a16="http://schemas.microsoft.com/office/drawing/2014/main" id="{00000000-0008-0000-0400-00005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8" name="TextBox 5457">
          <a:extLst>
            <a:ext uri="{FF2B5EF4-FFF2-40B4-BE49-F238E27FC236}">
              <a16:creationId xmlns:a16="http://schemas.microsoft.com/office/drawing/2014/main" id="{00000000-0008-0000-0400-00005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59" name="TextBox 5458">
          <a:extLst>
            <a:ext uri="{FF2B5EF4-FFF2-40B4-BE49-F238E27FC236}">
              <a16:creationId xmlns:a16="http://schemas.microsoft.com/office/drawing/2014/main" id="{00000000-0008-0000-0400-00005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0" name="TextBox 5459">
          <a:extLst>
            <a:ext uri="{FF2B5EF4-FFF2-40B4-BE49-F238E27FC236}">
              <a16:creationId xmlns:a16="http://schemas.microsoft.com/office/drawing/2014/main" id="{00000000-0008-0000-0400-00005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1" name="TextBox 5460">
          <a:extLst>
            <a:ext uri="{FF2B5EF4-FFF2-40B4-BE49-F238E27FC236}">
              <a16:creationId xmlns:a16="http://schemas.microsoft.com/office/drawing/2014/main" id="{00000000-0008-0000-0400-00005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2" name="TextBox 5461">
          <a:extLst>
            <a:ext uri="{FF2B5EF4-FFF2-40B4-BE49-F238E27FC236}">
              <a16:creationId xmlns:a16="http://schemas.microsoft.com/office/drawing/2014/main" id="{00000000-0008-0000-0400-00005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3" name="TextBox 5462">
          <a:extLst>
            <a:ext uri="{FF2B5EF4-FFF2-40B4-BE49-F238E27FC236}">
              <a16:creationId xmlns:a16="http://schemas.microsoft.com/office/drawing/2014/main" id="{00000000-0008-0000-0400-00005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4" name="TextBox 5463">
          <a:extLst>
            <a:ext uri="{FF2B5EF4-FFF2-40B4-BE49-F238E27FC236}">
              <a16:creationId xmlns:a16="http://schemas.microsoft.com/office/drawing/2014/main" id="{00000000-0008-0000-0400-00005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5" name="TextBox 5464">
          <a:extLst>
            <a:ext uri="{FF2B5EF4-FFF2-40B4-BE49-F238E27FC236}">
              <a16:creationId xmlns:a16="http://schemas.microsoft.com/office/drawing/2014/main" id="{00000000-0008-0000-0400-00005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6" name="TextBox 5465">
          <a:extLst>
            <a:ext uri="{FF2B5EF4-FFF2-40B4-BE49-F238E27FC236}">
              <a16:creationId xmlns:a16="http://schemas.microsoft.com/office/drawing/2014/main" id="{00000000-0008-0000-0400-00005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7" name="TextBox 5466">
          <a:extLst>
            <a:ext uri="{FF2B5EF4-FFF2-40B4-BE49-F238E27FC236}">
              <a16:creationId xmlns:a16="http://schemas.microsoft.com/office/drawing/2014/main" id="{00000000-0008-0000-0400-00005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8" name="TextBox 5467">
          <a:extLst>
            <a:ext uri="{FF2B5EF4-FFF2-40B4-BE49-F238E27FC236}">
              <a16:creationId xmlns:a16="http://schemas.microsoft.com/office/drawing/2014/main" id="{00000000-0008-0000-0400-00005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69" name="TextBox 5468">
          <a:extLst>
            <a:ext uri="{FF2B5EF4-FFF2-40B4-BE49-F238E27FC236}">
              <a16:creationId xmlns:a16="http://schemas.microsoft.com/office/drawing/2014/main" id="{00000000-0008-0000-0400-00005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0" name="TextBox 5469">
          <a:extLst>
            <a:ext uri="{FF2B5EF4-FFF2-40B4-BE49-F238E27FC236}">
              <a16:creationId xmlns:a16="http://schemas.microsoft.com/office/drawing/2014/main" id="{00000000-0008-0000-0400-00005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1" name="TextBox 5470">
          <a:extLst>
            <a:ext uri="{FF2B5EF4-FFF2-40B4-BE49-F238E27FC236}">
              <a16:creationId xmlns:a16="http://schemas.microsoft.com/office/drawing/2014/main" id="{00000000-0008-0000-0400-00005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2" name="TextBox 5471">
          <a:extLst>
            <a:ext uri="{FF2B5EF4-FFF2-40B4-BE49-F238E27FC236}">
              <a16:creationId xmlns:a16="http://schemas.microsoft.com/office/drawing/2014/main" id="{00000000-0008-0000-0400-00006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3" name="TextBox 5472">
          <a:extLst>
            <a:ext uri="{FF2B5EF4-FFF2-40B4-BE49-F238E27FC236}">
              <a16:creationId xmlns:a16="http://schemas.microsoft.com/office/drawing/2014/main" id="{00000000-0008-0000-0400-00006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4" name="TextBox 5473">
          <a:extLst>
            <a:ext uri="{FF2B5EF4-FFF2-40B4-BE49-F238E27FC236}">
              <a16:creationId xmlns:a16="http://schemas.microsoft.com/office/drawing/2014/main" id="{00000000-0008-0000-0400-00006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5" name="TextBox 5474">
          <a:extLst>
            <a:ext uri="{FF2B5EF4-FFF2-40B4-BE49-F238E27FC236}">
              <a16:creationId xmlns:a16="http://schemas.microsoft.com/office/drawing/2014/main" id="{00000000-0008-0000-0400-00006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6" name="TextBox 5475">
          <a:extLst>
            <a:ext uri="{FF2B5EF4-FFF2-40B4-BE49-F238E27FC236}">
              <a16:creationId xmlns:a16="http://schemas.microsoft.com/office/drawing/2014/main" id="{00000000-0008-0000-0400-00006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7" name="TextBox 5476">
          <a:extLst>
            <a:ext uri="{FF2B5EF4-FFF2-40B4-BE49-F238E27FC236}">
              <a16:creationId xmlns:a16="http://schemas.microsoft.com/office/drawing/2014/main" id="{00000000-0008-0000-0400-00006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8" name="TextBox 5477">
          <a:extLst>
            <a:ext uri="{FF2B5EF4-FFF2-40B4-BE49-F238E27FC236}">
              <a16:creationId xmlns:a16="http://schemas.microsoft.com/office/drawing/2014/main" id="{00000000-0008-0000-0400-00006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79" name="TextBox 5478">
          <a:extLst>
            <a:ext uri="{FF2B5EF4-FFF2-40B4-BE49-F238E27FC236}">
              <a16:creationId xmlns:a16="http://schemas.microsoft.com/office/drawing/2014/main" id="{00000000-0008-0000-0400-00006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0" name="TextBox 5479">
          <a:extLst>
            <a:ext uri="{FF2B5EF4-FFF2-40B4-BE49-F238E27FC236}">
              <a16:creationId xmlns:a16="http://schemas.microsoft.com/office/drawing/2014/main" id="{00000000-0008-0000-0400-00006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1" name="TextBox 5480">
          <a:extLst>
            <a:ext uri="{FF2B5EF4-FFF2-40B4-BE49-F238E27FC236}">
              <a16:creationId xmlns:a16="http://schemas.microsoft.com/office/drawing/2014/main" id="{00000000-0008-0000-0400-00006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2" name="TextBox 5481">
          <a:extLst>
            <a:ext uri="{FF2B5EF4-FFF2-40B4-BE49-F238E27FC236}">
              <a16:creationId xmlns:a16="http://schemas.microsoft.com/office/drawing/2014/main" id="{00000000-0008-0000-0400-00006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3" name="TextBox 5482">
          <a:extLst>
            <a:ext uri="{FF2B5EF4-FFF2-40B4-BE49-F238E27FC236}">
              <a16:creationId xmlns:a16="http://schemas.microsoft.com/office/drawing/2014/main" id="{00000000-0008-0000-0400-00006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4" name="TextBox 5483">
          <a:extLst>
            <a:ext uri="{FF2B5EF4-FFF2-40B4-BE49-F238E27FC236}">
              <a16:creationId xmlns:a16="http://schemas.microsoft.com/office/drawing/2014/main" id="{00000000-0008-0000-0400-00006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5" name="TextBox 5484">
          <a:extLst>
            <a:ext uri="{FF2B5EF4-FFF2-40B4-BE49-F238E27FC236}">
              <a16:creationId xmlns:a16="http://schemas.microsoft.com/office/drawing/2014/main" id="{00000000-0008-0000-0400-00006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6" name="TextBox 5485">
          <a:extLst>
            <a:ext uri="{FF2B5EF4-FFF2-40B4-BE49-F238E27FC236}">
              <a16:creationId xmlns:a16="http://schemas.microsoft.com/office/drawing/2014/main" id="{00000000-0008-0000-0400-00006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7" name="TextBox 5486">
          <a:extLst>
            <a:ext uri="{FF2B5EF4-FFF2-40B4-BE49-F238E27FC236}">
              <a16:creationId xmlns:a16="http://schemas.microsoft.com/office/drawing/2014/main" id="{00000000-0008-0000-0400-00006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8" name="TextBox 5487">
          <a:extLst>
            <a:ext uri="{FF2B5EF4-FFF2-40B4-BE49-F238E27FC236}">
              <a16:creationId xmlns:a16="http://schemas.microsoft.com/office/drawing/2014/main" id="{00000000-0008-0000-0400-00007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89" name="TextBox 5488">
          <a:extLst>
            <a:ext uri="{FF2B5EF4-FFF2-40B4-BE49-F238E27FC236}">
              <a16:creationId xmlns:a16="http://schemas.microsoft.com/office/drawing/2014/main" id="{00000000-0008-0000-0400-00007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0" name="TextBox 5489">
          <a:extLst>
            <a:ext uri="{FF2B5EF4-FFF2-40B4-BE49-F238E27FC236}">
              <a16:creationId xmlns:a16="http://schemas.microsoft.com/office/drawing/2014/main" id="{00000000-0008-0000-0400-00007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1" name="TextBox 5490">
          <a:extLst>
            <a:ext uri="{FF2B5EF4-FFF2-40B4-BE49-F238E27FC236}">
              <a16:creationId xmlns:a16="http://schemas.microsoft.com/office/drawing/2014/main" id="{00000000-0008-0000-0400-00007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2" name="TextBox 5491">
          <a:extLst>
            <a:ext uri="{FF2B5EF4-FFF2-40B4-BE49-F238E27FC236}">
              <a16:creationId xmlns:a16="http://schemas.microsoft.com/office/drawing/2014/main" id="{00000000-0008-0000-0400-00007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3" name="TextBox 5492">
          <a:extLst>
            <a:ext uri="{FF2B5EF4-FFF2-40B4-BE49-F238E27FC236}">
              <a16:creationId xmlns:a16="http://schemas.microsoft.com/office/drawing/2014/main" id="{00000000-0008-0000-0400-00007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4" name="TextBox 5493">
          <a:extLst>
            <a:ext uri="{FF2B5EF4-FFF2-40B4-BE49-F238E27FC236}">
              <a16:creationId xmlns:a16="http://schemas.microsoft.com/office/drawing/2014/main" id="{00000000-0008-0000-0400-00007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5" name="TextBox 5494">
          <a:extLst>
            <a:ext uri="{FF2B5EF4-FFF2-40B4-BE49-F238E27FC236}">
              <a16:creationId xmlns:a16="http://schemas.microsoft.com/office/drawing/2014/main" id="{00000000-0008-0000-0400-00007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6" name="TextBox 5495">
          <a:extLst>
            <a:ext uri="{FF2B5EF4-FFF2-40B4-BE49-F238E27FC236}">
              <a16:creationId xmlns:a16="http://schemas.microsoft.com/office/drawing/2014/main" id="{00000000-0008-0000-0400-00007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7" name="TextBox 5496">
          <a:extLst>
            <a:ext uri="{FF2B5EF4-FFF2-40B4-BE49-F238E27FC236}">
              <a16:creationId xmlns:a16="http://schemas.microsoft.com/office/drawing/2014/main" id="{00000000-0008-0000-0400-00007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8" name="TextBox 5497">
          <a:extLst>
            <a:ext uri="{FF2B5EF4-FFF2-40B4-BE49-F238E27FC236}">
              <a16:creationId xmlns:a16="http://schemas.microsoft.com/office/drawing/2014/main" id="{00000000-0008-0000-0400-00007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499" name="TextBox 5498">
          <a:extLst>
            <a:ext uri="{FF2B5EF4-FFF2-40B4-BE49-F238E27FC236}">
              <a16:creationId xmlns:a16="http://schemas.microsoft.com/office/drawing/2014/main" id="{00000000-0008-0000-0400-00007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0" name="TextBox 5499">
          <a:extLst>
            <a:ext uri="{FF2B5EF4-FFF2-40B4-BE49-F238E27FC236}">
              <a16:creationId xmlns:a16="http://schemas.microsoft.com/office/drawing/2014/main" id="{00000000-0008-0000-0400-00007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1" name="TextBox 5500">
          <a:extLst>
            <a:ext uri="{FF2B5EF4-FFF2-40B4-BE49-F238E27FC236}">
              <a16:creationId xmlns:a16="http://schemas.microsoft.com/office/drawing/2014/main" id="{00000000-0008-0000-0400-00007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2" name="TextBox 5501">
          <a:extLst>
            <a:ext uri="{FF2B5EF4-FFF2-40B4-BE49-F238E27FC236}">
              <a16:creationId xmlns:a16="http://schemas.microsoft.com/office/drawing/2014/main" id="{00000000-0008-0000-0400-00007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3" name="TextBox 5502">
          <a:extLst>
            <a:ext uri="{FF2B5EF4-FFF2-40B4-BE49-F238E27FC236}">
              <a16:creationId xmlns:a16="http://schemas.microsoft.com/office/drawing/2014/main" id="{00000000-0008-0000-0400-00007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4" name="TextBox 5503">
          <a:extLst>
            <a:ext uri="{FF2B5EF4-FFF2-40B4-BE49-F238E27FC236}">
              <a16:creationId xmlns:a16="http://schemas.microsoft.com/office/drawing/2014/main" id="{00000000-0008-0000-0400-00008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5" name="TextBox 5504">
          <a:extLst>
            <a:ext uri="{FF2B5EF4-FFF2-40B4-BE49-F238E27FC236}">
              <a16:creationId xmlns:a16="http://schemas.microsoft.com/office/drawing/2014/main" id="{00000000-0008-0000-0400-00008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6" name="TextBox 5505">
          <a:extLst>
            <a:ext uri="{FF2B5EF4-FFF2-40B4-BE49-F238E27FC236}">
              <a16:creationId xmlns:a16="http://schemas.microsoft.com/office/drawing/2014/main" id="{00000000-0008-0000-0400-00008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7" name="TextBox 5506">
          <a:extLst>
            <a:ext uri="{FF2B5EF4-FFF2-40B4-BE49-F238E27FC236}">
              <a16:creationId xmlns:a16="http://schemas.microsoft.com/office/drawing/2014/main" id="{00000000-0008-0000-0400-00008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8" name="TextBox 5507">
          <a:extLst>
            <a:ext uri="{FF2B5EF4-FFF2-40B4-BE49-F238E27FC236}">
              <a16:creationId xmlns:a16="http://schemas.microsoft.com/office/drawing/2014/main" id="{00000000-0008-0000-0400-00008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09" name="TextBox 5508">
          <a:extLst>
            <a:ext uri="{FF2B5EF4-FFF2-40B4-BE49-F238E27FC236}">
              <a16:creationId xmlns:a16="http://schemas.microsoft.com/office/drawing/2014/main" id="{00000000-0008-0000-0400-00008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0" name="TextBox 5509">
          <a:extLst>
            <a:ext uri="{FF2B5EF4-FFF2-40B4-BE49-F238E27FC236}">
              <a16:creationId xmlns:a16="http://schemas.microsoft.com/office/drawing/2014/main" id="{00000000-0008-0000-0400-00008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1" name="TextBox 5510">
          <a:extLst>
            <a:ext uri="{FF2B5EF4-FFF2-40B4-BE49-F238E27FC236}">
              <a16:creationId xmlns:a16="http://schemas.microsoft.com/office/drawing/2014/main" id="{00000000-0008-0000-0400-00008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2" name="TextBox 5511">
          <a:extLst>
            <a:ext uri="{FF2B5EF4-FFF2-40B4-BE49-F238E27FC236}">
              <a16:creationId xmlns:a16="http://schemas.microsoft.com/office/drawing/2014/main" id="{00000000-0008-0000-0400-00008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3" name="TextBox 5512">
          <a:extLst>
            <a:ext uri="{FF2B5EF4-FFF2-40B4-BE49-F238E27FC236}">
              <a16:creationId xmlns:a16="http://schemas.microsoft.com/office/drawing/2014/main" id="{00000000-0008-0000-0400-00008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4" name="TextBox 5513">
          <a:extLst>
            <a:ext uri="{FF2B5EF4-FFF2-40B4-BE49-F238E27FC236}">
              <a16:creationId xmlns:a16="http://schemas.microsoft.com/office/drawing/2014/main" id="{00000000-0008-0000-0400-00008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5" name="TextBox 5514">
          <a:extLst>
            <a:ext uri="{FF2B5EF4-FFF2-40B4-BE49-F238E27FC236}">
              <a16:creationId xmlns:a16="http://schemas.microsoft.com/office/drawing/2014/main" id="{00000000-0008-0000-0400-00008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6" name="TextBox 5515">
          <a:extLst>
            <a:ext uri="{FF2B5EF4-FFF2-40B4-BE49-F238E27FC236}">
              <a16:creationId xmlns:a16="http://schemas.microsoft.com/office/drawing/2014/main" id="{00000000-0008-0000-0400-00008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7" name="TextBox 5516">
          <a:extLst>
            <a:ext uri="{FF2B5EF4-FFF2-40B4-BE49-F238E27FC236}">
              <a16:creationId xmlns:a16="http://schemas.microsoft.com/office/drawing/2014/main" id="{00000000-0008-0000-0400-00008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8" name="TextBox 5517">
          <a:extLst>
            <a:ext uri="{FF2B5EF4-FFF2-40B4-BE49-F238E27FC236}">
              <a16:creationId xmlns:a16="http://schemas.microsoft.com/office/drawing/2014/main" id="{00000000-0008-0000-0400-00008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19" name="TextBox 5518">
          <a:extLst>
            <a:ext uri="{FF2B5EF4-FFF2-40B4-BE49-F238E27FC236}">
              <a16:creationId xmlns:a16="http://schemas.microsoft.com/office/drawing/2014/main" id="{00000000-0008-0000-0400-00008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0" name="TextBox 5519">
          <a:extLst>
            <a:ext uri="{FF2B5EF4-FFF2-40B4-BE49-F238E27FC236}">
              <a16:creationId xmlns:a16="http://schemas.microsoft.com/office/drawing/2014/main" id="{00000000-0008-0000-0400-00009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1" name="TextBox 5520">
          <a:extLst>
            <a:ext uri="{FF2B5EF4-FFF2-40B4-BE49-F238E27FC236}">
              <a16:creationId xmlns:a16="http://schemas.microsoft.com/office/drawing/2014/main" id="{00000000-0008-0000-0400-00009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2" name="TextBox 5521">
          <a:extLst>
            <a:ext uri="{FF2B5EF4-FFF2-40B4-BE49-F238E27FC236}">
              <a16:creationId xmlns:a16="http://schemas.microsoft.com/office/drawing/2014/main" id="{00000000-0008-0000-0400-00009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3" name="TextBox 5522">
          <a:extLst>
            <a:ext uri="{FF2B5EF4-FFF2-40B4-BE49-F238E27FC236}">
              <a16:creationId xmlns:a16="http://schemas.microsoft.com/office/drawing/2014/main" id="{00000000-0008-0000-0400-00009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4" name="TextBox 5523">
          <a:extLst>
            <a:ext uri="{FF2B5EF4-FFF2-40B4-BE49-F238E27FC236}">
              <a16:creationId xmlns:a16="http://schemas.microsoft.com/office/drawing/2014/main" id="{00000000-0008-0000-0400-00009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5" name="TextBox 5524">
          <a:extLst>
            <a:ext uri="{FF2B5EF4-FFF2-40B4-BE49-F238E27FC236}">
              <a16:creationId xmlns:a16="http://schemas.microsoft.com/office/drawing/2014/main" id="{00000000-0008-0000-0400-00009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6" name="TextBox 5525">
          <a:extLst>
            <a:ext uri="{FF2B5EF4-FFF2-40B4-BE49-F238E27FC236}">
              <a16:creationId xmlns:a16="http://schemas.microsoft.com/office/drawing/2014/main" id="{00000000-0008-0000-0400-00009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7" name="TextBox 5526">
          <a:extLst>
            <a:ext uri="{FF2B5EF4-FFF2-40B4-BE49-F238E27FC236}">
              <a16:creationId xmlns:a16="http://schemas.microsoft.com/office/drawing/2014/main" id="{00000000-0008-0000-0400-00009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8" name="TextBox 5527">
          <a:extLst>
            <a:ext uri="{FF2B5EF4-FFF2-40B4-BE49-F238E27FC236}">
              <a16:creationId xmlns:a16="http://schemas.microsoft.com/office/drawing/2014/main" id="{00000000-0008-0000-0400-00009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29" name="TextBox 5528">
          <a:extLst>
            <a:ext uri="{FF2B5EF4-FFF2-40B4-BE49-F238E27FC236}">
              <a16:creationId xmlns:a16="http://schemas.microsoft.com/office/drawing/2014/main" id="{00000000-0008-0000-0400-00009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0" name="TextBox 5529">
          <a:extLst>
            <a:ext uri="{FF2B5EF4-FFF2-40B4-BE49-F238E27FC236}">
              <a16:creationId xmlns:a16="http://schemas.microsoft.com/office/drawing/2014/main" id="{00000000-0008-0000-0400-00009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1" name="TextBox 5530">
          <a:extLst>
            <a:ext uri="{FF2B5EF4-FFF2-40B4-BE49-F238E27FC236}">
              <a16:creationId xmlns:a16="http://schemas.microsoft.com/office/drawing/2014/main" id="{00000000-0008-0000-0400-00009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2" name="TextBox 5531">
          <a:extLst>
            <a:ext uri="{FF2B5EF4-FFF2-40B4-BE49-F238E27FC236}">
              <a16:creationId xmlns:a16="http://schemas.microsoft.com/office/drawing/2014/main" id="{00000000-0008-0000-0400-00009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3" name="TextBox 5532">
          <a:extLst>
            <a:ext uri="{FF2B5EF4-FFF2-40B4-BE49-F238E27FC236}">
              <a16:creationId xmlns:a16="http://schemas.microsoft.com/office/drawing/2014/main" id="{00000000-0008-0000-0400-00009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4" name="TextBox 5533">
          <a:extLst>
            <a:ext uri="{FF2B5EF4-FFF2-40B4-BE49-F238E27FC236}">
              <a16:creationId xmlns:a16="http://schemas.microsoft.com/office/drawing/2014/main" id="{00000000-0008-0000-0400-00009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5" name="TextBox 5534">
          <a:extLst>
            <a:ext uri="{FF2B5EF4-FFF2-40B4-BE49-F238E27FC236}">
              <a16:creationId xmlns:a16="http://schemas.microsoft.com/office/drawing/2014/main" id="{00000000-0008-0000-0400-00009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6" name="TextBox 5535">
          <a:extLst>
            <a:ext uri="{FF2B5EF4-FFF2-40B4-BE49-F238E27FC236}">
              <a16:creationId xmlns:a16="http://schemas.microsoft.com/office/drawing/2014/main" id="{00000000-0008-0000-0400-0000A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7" name="TextBox 5536">
          <a:extLst>
            <a:ext uri="{FF2B5EF4-FFF2-40B4-BE49-F238E27FC236}">
              <a16:creationId xmlns:a16="http://schemas.microsoft.com/office/drawing/2014/main" id="{00000000-0008-0000-0400-0000A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8" name="TextBox 5537">
          <a:extLst>
            <a:ext uri="{FF2B5EF4-FFF2-40B4-BE49-F238E27FC236}">
              <a16:creationId xmlns:a16="http://schemas.microsoft.com/office/drawing/2014/main" id="{00000000-0008-0000-0400-0000A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39" name="TextBox 5538">
          <a:extLst>
            <a:ext uri="{FF2B5EF4-FFF2-40B4-BE49-F238E27FC236}">
              <a16:creationId xmlns:a16="http://schemas.microsoft.com/office/drawing/2014/main" id="{00000000-0008-0000-0400-0000A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0" name="TextBox 5539">
          <a:extLst>
            <a:ext uri="{FF2B5EF4-FFF2-40B4-BE49-F238E27FC236}">
              <a16:creationId xmlns:a16="http://schemas.microsoft.com/office/drawing/2014/main" id="{00000000-0008-0000-0400-0000A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1" name="TextBox 5540">
          <a:extLst>
            <a:ext uri="{FF2B5EF4-FFF2-40B4-BE49-F238E27FC236}">
              <a16:creationId xmlns:a16="http://schemas.microsoft.com/office/drawing/2014/main" id="{00000000-0008-0000-0400-0000A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2" name="TextBox 5541">
          <a:extLst>
            <a:ext uri="{FF2B5EF4-FFF2-40B4-BE49-F238E27FC236}">
              <a16:creationId xmlns:a16="http://schemas.microsoft.com/office/drawing/2014/main" id="{00000000-0008-0000-0400-0000A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3" name="TextBox 5542">
          <a:extLst>
            <a:ext uri="{FF2B5EF4-FFF2-40B4-BE49-F238E27FC236}">
              <a16:creationId xmlns:a16="http://schemas.microsoft.com/office/drawing/2014/main" id="{00000000-0008-0000-0400-0000A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4" name="TextBox 5543">
          <a:extLst>
            <a:ext uri="{FF2B5EF4-FFF2-40B4-BE49-F238E27FC236}">
              <a16:creationId xmlns:a16="http://schemas.microsoft.com/office/drawing/2014/main" id="{00000000-0008-0000-0400-0000A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5" name="TextBox 5544">
          <a:extLst>
            <a:ext uri="{FF2B5EF4-FFF2-40B4-BE49-F238E27FC236}">
              <a16:creationId xmlns:a16="http://schemas.microsoft.com/office/drawing/2014/main" id="{00000000-0008-0000-0400-0000A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6" name="TextBox 5545">
          <a:extLst>
            <a:ext uri="{FF2B5EF4-FFF2-40B4-BE49-F238E27FC236}">
              <a16:creationId xmlns:a16="http://schemas.microsoft.com/office/drawing/2014/main" id="{00000000-0008-0000-0400-0000A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7" name="TextBox 5546">
          <a:extLst>
            <a:ext uri="{FF2B5EF4-FFF2-40B4-BE49-F238E27FC236}">
              <a16:creationId xmlns:a16="http://schemas.microsoft.com/office/drawing/2014/main" id="{00000000-0008-0000-0400-0000A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8" name="TextBox 5547">
          <a:extLst>
            <a:ext uri="{FF2B5EF4-FFF2-40B4-BE49-F238E27FC236}">
              <a16:creationId xmlns:a16="http://schemas.microsoft.com/office/drawing/2014/main" id="{00000000-0008-0000-0400-0000A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49" name="TextBox 5548">
          <a:extLst>
            <a:ext uri="{FF2B5EF4-FFF2-40B4-BE49-F238E27FC236}">
              <a16:creationId xmlns:a16="http://schemas.microsoft.com/office/drawing/2014/main" id="{00000000-0008-0000-0400-0000A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0" name="TextBox 5549">
          <a:extLst>
            <a:ext uri="{FF2B5EF4-FFF2-40B4-BE49-F238E27FC236}">
              <a16:creationId xmlns:a16="http://schemas.microsoft.com/office/drawing/2014/main" id="{00000000-0008-0000-0400-0000A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1" name="TextBox 5550">
          <a:extLst>
            <a:ext uri="{FF2B5EF4-FFF2-40B4-BE49-F238E27FC236}">
              <a16:creationId xmlns:a16="http://schemas.microsoft.com/office/drawing/2014/main" id="{00000000-0008-0000-0400-0000A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2" name="TextBox 5551">
          <a:extLst>
            <a:ext uri="{FF2B5EF4-FFF2-40B4-BE49-F238E27FC236}">
              <a16:creationId xmlns:a16="http://schemas.microsoft.com/office/drawing/2014/main" id="{00000000-0008-0000-0400-0000B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3" name="TextBox 5552">
          <a:extLst>
            <a:ext uri="{FF2B5EF4-FFF2-40B4-BE49-F238E27FC236}">
              <a16:creationId xmlns:a16="http://schemas.microsoft.com/office/drawing/2014/main" id="{00000000-0008-0000-0400-0000B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4" name="TextBox 5553">
          <a:extLst>
            <a:ext uri="{FF2B5EF4-FFF2-40B4-BE49-F238E27FC236}">
              <a16:creationId xmlns:a16="http://schemas.microsoft.com/office/drawing/2014/main" id="{00000000-0008-0000-0400-0000B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5" name="TextBox 5554">
          <a:extLst>
            <a:ext uri="{FF2B5EF4-FFF2-40B4-BE49-F238E27FC236}">
              <a16:creationId xmlns:a16="http://schemas.microsoft.com/office/drawing/2014/main" id="{00000000-0008-0000-0400-0000B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6" name="TextBox 5555">
          <a:extLst>
            <a:ext uri="{FF2B5EF4-FFF2-40B4-BE49-F238E27FC236}">
              <a16:creationId xmlns:a16="http://schemas.microsoft.com/office/drawing/2014/main" id="{00000000-0008-0000-0400-0000B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7" name="TextBox 5556">
          <a:extLst>
            <a:ext uri="{FF2B5EF4-FFF2-40B4-BE49-F238E27FC236}">
              <a16:creationId xmlns:a16="http://schemas.microsoft.com/office/drawing/2014/main" id="{00000000-0008-0000-0400-0000B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8" name="TextBox 5557">
          <a:extLst>
            <a:ext uri="{FF2B5EF4-FFF2-40B4-BE49-F238E27FC236}">
              <a16:creationId xmlns:a16="http://schemas.microsoft.com/office/drawing/2014/main" id="{00000000-0008-0000-0400-0000B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59" name="TextBox 5558">
          <a:extLst>
            <a:ext uri="{FF2B5EF4-FFF2-40B4-BE49-F238E27FC236}">
              <a16:creationId xmlns:a16="http://schemas.microsoft.com/office/drawing/2014/main" id="{00000000-0008-0000-0400-0000B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0" name="TextBox 5559">
          <a:extLst>
            <a:ext uri="{FF2B5EF4-FFF2-40B4-BE49-F238E27FC236}">
              <a16:creationId xmlns:a16="http://schemas.microsoft.com/office/drawing/2014/main" id="{00000000-0008-0000-0400-0000B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1" name="TextBox 5560">
          <a:extLst>
            <a:ext uri="{FF2B5EF4-FFF2-40B4-BE49-F238E27FC236}">
              <a16:creationId xmlns:a16="http://schemas.microsoft.com/office/drawing/2014/main" id="{00000000-0008-0000-0400-0000B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2" name="TextBox 5561">
          <a:extLst>
            <a:ext uri="{FF2B5EF4-FFF2-40B4-BE49-F238E27FC236}">
              <a16:creationId xmlns:a16="http://schemas.microsoft.com/office/drawing/2014/main" id="{00000000-0008-0000-0400-0000B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3" name="TextBox 5562">
          <a:extLst>
            <a:ext uri="{FF2B5EF4-FFF2-40B4-BE49-F238E27FC236}">
              <a16:creationId xmlns:a16="http://schemas.microsoft.com/office/drawing/2014/main" id="{00000000-0008-0000-0400-0000B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4" name="TextBox 5563">
          <a:extLst>
            <a:ext uri="{FF2B5EF4-FFF2-40B4-BE49-F238E27FC236}">
              <a16:creationId xmlns:a16="http://schemas.microsoft.com/office/drawing/2014/main" id="{00000000-0008-0000-0400-0000B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5" name="TextBox 5564">
          <a:extLst>
            <a:ext uri="{FF2B5EF4-FFF2-40B4-BE49-F238E27FC236}">
              <a16:creationId xmlns:a16="http://schemas.microsoft.com/office/drawing/2014/main" id="{00000000-0008-0000-0400-0000B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6" name="TextBox 5565">
          <a:extLst>
            <a:ext uri="{FF2B5EF4-FFF2-40B4-BE49-F238E27FC236}">
              <a16:creationId xmlns:a16="http://schemas.microsoft.com/office/drawing/2014/main" id="{00000000-0008-0000-0400-0000B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7" name="TextBox 5566">
          <a:extLst>
            <a:ext uri="{FF2B5EF4-FFF2-40B4-BE49-F238E27FC236}">
              <a16:creationId xmlns:a16="http://schemas.microsoft.com/office/drawing/2014/main" id="{00000000-0008-0000-0400-0000B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8" name="TextBox 5567">
          <a:extLst>
            <a:ext uri="{FF2B5EF4-FFF2-40B4-BE49-F238E27FC236}">
              <a16:creationId xmlns:a16="http://schemas.microsoft.com/office/drawing/2014/main" id="{00000000-0008-0000-0400-0000C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69" name="TextBox 5568">
          <a:extLst>
            <a:ext uri="{FF2B5EF4-FFF2-40B4-BE49-F238E27FC236}">
              <a16:creationId xmlns:a16="http://schemas.microsoft.com/office/drawing/2014/main" id="{00000000-0008-0000-0400-0000C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0" name="TextBox 5569">
          <a:extLst>
            <a:ext uri="{FF2B5EF4-FFF2-40B4-BE49-F238E27FC236}">
              <a16:creationId xmlns:a16="http://schemas.microsoft.com/office/drawing/2014/main" id="{00000000-0008-0000-0400-0000C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1" name="TextBox 5570">
          <a:extLst>
            <a:ext uri="{FF2B5EF4-FFF2-40B4-BE49-F238E27FC236}">
              <a16:creationId xmlns:a16="http://schemas.microsoft.com/office/drawing/2014/main" id="{00000000-0008-0000-0400-0000C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2" name="TextBox 5571">
          <a:extLst>
            <a:ext uri="{FF2B5EF4-FFF2-40B4-BE49-F238E27FC236}">
              <a16:creationId xmlns:a16="http://schemas.microsoft.com/office/drawing/2014/main" id="{00000000-0008-0000-0400-0000C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3" name="TextBox 5572">
          <a:extLst>
            <a:ext uri="{FF2B5EF4-FFF2-40B4-BE49-F238E27FC236}">
              <a16:creationId xmlns:a16="http://schemas.microsoft.com/office/drawing/2014/main" id="{00000000-0008-0000-0400-0000C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4" name="TextBox 5573">
          <a:extLst>
            <a:ext uri="{FF2B5EF4-FFF2-40B4-BE49-F238E27FC236}">
              <a16:creationId xmlns:a16="http://schemas.microsoft.com/office/drawing/2014/main" id="{00000000-0008-0000-0400-0000C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5" name="TextBox 5574">
          <a:extLst>
            <a:ext uri="{FF2B5EF4-FFF2-40B4-BE49-F238E27FC236}">
              <a16:creationId xmlns:a16="http://schemas.microsoft.com/office/drawing/2014/main" id="{00000000-0008-0000-0400-0000C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6" name="TextBox 5575">
          <a:extLst>
            <a:ext uri="{FF2B5EF4-FFF2-40B4-BE49-F238E27FC236}">
              <a16:creationId xmlns:a16="http://schemas.microsoft.com/office/drawing/2014/main" id="{00000000-0008-0000-0400-0000C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7" name="TextBox 5576">
          <a:extLst>
            <a:ext uri="{FF2B5EF4-FFF2-40B4-BE49-F238E27FC236}">
              <a16:creationId xmlns:a16="http://schemas.microsoft.com/office/drawing/2014/main" id="{00000000-0008-0000-0400-0000C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8" name="TextBox 5577">
          <a:extLst>
            <a:ext uri="{FF2B5EF4-FFF2-40B4-BE49-F238E27FC236}">
              <a16:creationId xmlns:a16="http://schemas.microsoft.com/office/drawing/2014/main" id="{00000000-0008-0000-0400-0000C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79" name="TextBox 5578">
          <a:extLst>
            <a:ext uri="{FF2B5EF4-FFF2-40B4-BE49-F238E27FC236}">
              <a16:creationId xmlns:a16="http://schemas.microsoft.com/office/drawing/2014/main" id="{00000000-0008-0000-0400-0000C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0" name="TextBox 5579">
          <a:extLst>
            <a:ext uri="{FF2B5EF4-FFF2-40B4-BE49-F238E27FC236}">
              <a16:creationId xmlns:a16="http://schemas.microsoft.com/office/drawing/2014/main" id="{00000000-0008-0000-0400-0000C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1" name="TextBox 5580">
          <a:extLst>
            <a:ext uri="{FF2B5EF4-FFF2-40B4-BE49-F238E27FC236}">
              <a16:creationId xmlns:a16="http://schemas.microsoft.com/office/drawing/2014/main" id="{00000000-0008-0000-0400-0000C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2" name="TextBox 5581">
          <a:extLst>
            <a:ext uri="{FF2B5EF4-FFF2-40B4-BE49-F238E27FC236}">
              <a16:creationId xmlns:a16="http://schemas.microsoft.com/office/drawing/2014/main" id="{00000000-0008-0000-0400-0000C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3" name="TextBox 5582">
          <a:extLst>
            <a:ext uri="{FF2B5EF4-FFF2-40B4-BE49-F238E27FC236}">
              <a16:creationId xmlns:a16="http://schemas.microsoft.com/office/drawing/2014/main" id="{00000000-0008-0000-0400-0000C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4" name="TextBox 5583">
          <a:extLst>
            <a:ext uri="{FF2B5EF4-FFF2-40B4-BE49-F238E27FC236}">
              <a16:creationId xmlns:a16="http://schemas.microsoft.com/office/drawing/2014/main" id="{00000000-0008-0000-0400-0000D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5" name="TextBox 5584">
          <a:extLst>
            <a:ext uri="{FF2B5EF4-FFF2-40B4-BE49-F238E27FC236}">
              <a16:creationId xmlns:a16="http://schemas.microsoft.com/office/drawing/2014/main" id="{00000000-0008-0000-0400-0000D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6" name="TextBox 5585">
          <a:extLst>
            <a:ext uri="{FF2B5EF4-FFF2-40B4-BE49-F238E27FC236}">
              <a16:creationId xmlns:a16="http://schemas.microsoft.com/office/drawing/2014/main" id="{00000000-0008-0000-0400-0000D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7" name="TextBox 5586">
          <a:extLst>
            <a:ext uri="{FF2B5EF4-FFF2-40B4-BE49-F238E27FC236}">
              <a16:creationId xmlns:a16="http://schemas.microsoft.com/office/drawing/2014/main" id="{00000000-0008-0000-0400-0000D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8" name="TextBox 5587">
          <a:extLst>
            <a:ext uri="{FF2B5EF4-FFF2-40B4-BE49-F238E27FC236}">
              <a16:creationId xmlns:a16="http://schemas.microsoft.com/office/drawing/2014/main" id="{00000000-0008-0000-0400-0000D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89" name="TextBox 5588">
          <a:extLst>
            <a:ext uri="{FF2B5EF4-FFF2-40B4-BE49-F238E27FC236}">
              <a16:creationId xmlns:a16="http://schemas.microsoft.com/office/drawing/2014/main" id="{00000000-0008-0000-0400-0000D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0" name="TextBox 5589">
          <a:extLst>
            <a:ext uri="{FF2B5EF4-FFF2-40B4-BE49-F238E27FC236}">
              <a16:creationId xmlns:a16="http://schemas.microsoft.com/office/drawing/2014/main" id="{00000000-0008-0000-0400-0000D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1" name="TextBox 5590">
          <a:extLst>
            <a:ext uri="{FF2B5EF4-FFF2-40B4-BE49-F238E27FC236}">
              <a16:creationId xmlns:a16="http://schemas.microsoft.com/office/drawing/2014/main" id="{00000000-0008-0000-0400-0000D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2" name="TextBox 5591">
          <a:extLst>
            <a:ext uri="{FF2B5EF4-FFF2-40B4-BE49-F238E27FC236}">
              <a16:creationId xmlns:a16="http://schemas.microsoft.com/office/drawing/2014/main" id="{00000000-0008-0000-0400-0000D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3" name="TextBox 5592">
          <a:extLst>
            <a:ext uri="{FF2B5EF4-FFF2-40B4-BE49-F238E27FC236}">
              <a16:creationId xmlns:a16="http://schemas.microsoft.com/office/drawing/2014/main" id="{00000000-0008-0000-0400-0000D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4" name="TextBox 5593">
          <a:extLst>
            <a:ext uri="{FF2B5EF4-FFF2-40B4-BE49-F238E27FC236}">
              <a16:creationId xmlns:a16="http://schemas.microsoft.com/office/drawing/2014/main" id="{00000000-0008-0000-0400-0000D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5" name="TextBox 5594">
          <a:extLst>
            <a:ext uri="{FF2B5EF4-FFF2-40B4-BE49-F238E27FC236}">
              <a16:creationId xmlns:a16="http://schemas.microsoft.com/office/drawing/2014/main" id="{00000000-0008-0000-0400-0000D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6" name="TextBox 5595">
          <a:extLst>
            <a:ext uri="{FF2B5EF4-FFF2-40B4-BE49-F238E27FC236}">
              <a16:creationId xmlns:a16="http://schemas.microsoft.com/office/drawing/2014/main" id="{00000000-0008-0000-0400-0000D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7" name="TextBox 5596">
          <a:extLst>
            <a:ext uri="{FF2B5EF4-FFF2-40B4-BE49-F238E27FC236}">
              <a16:creationId xmlns:a16="http://schemas.microsoft.com/office/drawing/2014/main" id="{00000000-0008-0000-0400-0000D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8" name="TextBox 5597">
          <a:extLst>
            <a:ext uri="{FF2B5EF4-FFF2-40B4-BE49-F238E27FC236}">
              <a16:creationId xmlns:a16="http://schemas.microsoft.com/office/drawing/2014/main" id="{00000000-0008-0000-0400-0000D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599" name="TextBox 5598">
          <a:extLst>
            <a:ext uri="{FF2B5EF4-FFF2-40B4-BE49-F238E27FC236}">
              <a16:creationId xmlns:a16="http://schemas.microsoft.com/office/drawing/2014/main" id="{00000000-0008-0000-0400-0000D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0" name="TextBox 5599">
          <a:extLst>
            <a:ext uri="{FF2B5EF4-FFF2-40B4-BE49-F238E27FC236}">
              <a16:creationId xmlns:a16="http://schemas.microsoft.com/office/drawing/2014/main" id="{00000000-0008-0000-0400-0000E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1" name="TextBox 5600">
          <a:extLst>
            <a:ext uri="{FF2B5EF4-FFF2-40B4-BE49-F238E27FC236}">
              <a16:creationId xmlns:a16="http://schemas.microsoft.com/office/drawing/2014/main" id="{00000000-0008-0000-0400-0000E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2" name="TextBox 5601">
          <a:extLst>
            <a:ext uri="{FF2B5EF4-FFF2-40B4-BE49-F238E27FC236}">
              <a16:creationId xmlns:a16="http://schemas.microsoft.com/office/drawing/2014/main" id="{00000000-0008-0000-0400-0000E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3" name="TextBox 5602">
          <a:extLst>
            <a:ext uri="{FF2B5EF4-FFF2-40B4-BE49-F238E27FC236}">
              <a16:creationId xmlns:a16="http://schemas.microsoft.com/office/drawing/2014/main" id="{00000000-0008-0000-0400-0000E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4" name="TextBox 5603">
          <a:extLst>
            <a:ext uri="{FF2B5EF4-FFF2-40B4-BE49-F238E27FC236}">
              <a16:creationId xmlns:a16="http://schemas.microsoft.com/office/drawing/2014/main" id="{00000000-0008-0000-0400-0000E4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5" name="TextBox 5604">
          <a:extLst>
            <a:ext uri="{FF2B5EF4-FFF2-40B4-BE49-F238E27FC236}">
              <a16:creationId xmlns:a16="http://schemas.microsoft.com/office/drawing/2014/main" id="{00000000-0008-0000-0400-0000E5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6" name="TextBox 5605">
          <a:extLst>
            <a:ext uri="{FF2B5EF4-FFF2-40B4-BE49-F238E27FC236}">
              <a16:creationId xmlns:a16="http://schemas.microsoft.com/office/drawing/2014/main" id="{00000000-0008-0000-0400-0000E6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7" name="TextBox 5606">
          <a:extLst>
            <a:ext uri="{FF2B5EF4-FFF2-40B4-BE49-F238E27FC236}">
              <a16:creationId xmlns:a16="http://schemas.microsoft.com/office/drawing/2014/main" id="{00000000-0008-0000-0400-0000E7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8" name="TextBox 5607">
          <a:extLst>
            <a:ext uri="{FF2B5EF4-FFF2-40B4-BE49-F238E27FC236}">
              <a16:creationId xmlns:a16="http://schemas.microsoft.com/office/drawing/2014/main" id="{00000000-0008-0000-0400-0000E8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09" name="TextBox 5608">
          <a:extLst>
            <a:ext uri="{FF2B5EF4-FFF2-40B4-BE49-F238E27FC236}">
              <a16:creationId xmlns:a16="http://schemas.microsoft.com/office/drawing/2014/main" id="{00000000-0008-0000-0400-0000E9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0" name="TextBox 5609">
          <a:extLst>
            <a:ext uri="{FF2B5EF4-FFF2-40B4-BE49-F238E27FC236}">
              <a16:creationId xmlns:a16="http://schemas.microsoft.com/office/drawing/2014/main" id="{00000000-0008-0000-0400-0000EA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1" name="TextBox 5610">
          <a:extLst>
            <a:ext uri="{FF2B5EF4-FFF2-40B4-BE49-F238E27FC236}">
              <a16:creationId xmlns:a16="http://schemas.microsoft.com/office/drawing/2014/main" id="{00000000-0008-0000-0400-0000EB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2" name="TextBox 5611">
          <a:extLst>
            <a:ext uri="{FF2B5EF4-FFF2-40B4-BE49-F238E27FC236}">
              <a16:creationId xmlns:a16="http://schemas.microsoft.com/office/drawing/2014/main" id="{00000000-0008-0000-0400-0000EC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3" name="TextBox 5612">
          <a:extLst>
            <a:ext uri="{FF2B5EF4-FFF2-40B4-BE49-F238E27FC236}">
              <a16:creationId xmlns:a16="http://schemas.microsoft.com/office/drawing/2014/main" id="{00000000-0008-0000-0400-0000ED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4" name="TextBox 5613">
          <a:extLst>
            <a:ext uri="{FF2B5EF4-FFF2-40B4-BE49-F238E27FC236}">
              <a16:creationId xmlns:a16="http://schemas.microsoft.com/office/drawing/2014/main" id="{00000000-0008-0000-0400-0000EE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5" name="TextBox 5614">
          <a:extLst>
            <a:ext uri="{FF2B5EF4-FFF2-40B4-BE49-F238E27FC236}">
              <a16:creationId xmlns:a16="http://schemas.microsoft.com/office/drawing/2014/main" id="{00000000-0008-0000-0400-0000EF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6" name="TextBox 5615">
          <a:extLst>
            <a:ext uri="{FF2B5EF4-FFF2-40B4-BE49-F238E27FC236}">
              <a16:creationId xmlns:a16="http://schemas.microsoft.com/office/drawing/2014/main" id="{00000000-0008-0000-0400-0000F0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7" name="TextBox 5616">
          <a:extLst>
            <a:ext uri="{FF2B5EF4-FFF2-40B4-BE49-F238E27FC236}">
              <a16:creationId xmlns:a16="http://schemas.microsoft.com/office/drawing/2014/main" id="{00000000-0008-0000-0400-0000F1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8" name="TextBox 5617">
          <a:extLst>
            <a:ext uri="{FF2B5EF4-FFF2-40B4-BE49-F238E27FC236}">
              <a16:creationId xmlns:a16="http://schemas.microsoft.com/office/drawing/2014/main" id="{00000000-0008-0000-0400-0000F2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19" name="TextBox 5618">
          <a:extLst>
            <a:ext uri="{FF2B5EF4-FFF2-40B4-BE49-F238E27FC236}">
              <a16:creationId xmlns:a16="http://schemas.microsoft.com/office/drawing/2014/main" id="{00000000-0008-0000-0400-0000F315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0" name="TextBox 5619">
          <a:extLst>
            <a:ext uri="{FF2B5EF4-FFF2-40B4-BE49-F238E27FC236}">
              <a16:creationId xmlns:a16="http://schemas.microsoft.com/office/drawing/2014/main" id="{00000000-0008-0000-0400-0000F4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1" name="TextBox 5620">
          <a:extLst>
            <a:ext uri="{FF2B5EF4-FFF2-40B4-BE49-F238E27FC236}">
              <a16:creationId xmlns:a16="http://schemas.microsoft.com/office/drawing/2014/main" id="{00000000-0008-0000-0400-0000F5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2" name="TextBox 5621">
          <a:extLst>
            <a:ext uri="{FF2B5EF4-FFF2-40B4-BE49-F238E27FC236}">
              <a16:creationId xmlns:a16="http://schemas.microsoft.com/office/drawing/2014/main" id="{00000000-0008-0000-0400-0000F6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3" name="TextBox 5622">
          <a:extLst>
            <a:ext uri="{FF2B5EF4-FFF2-40B4-BE49-F238E27FC236}">
              <a16:creationId xmlns:a16="http://schemas.microsoft.com/office/drawing/2014/main" id="{00000000-0008-0000-0400-0000F7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4" name="TextBox 5623">
          <a:extLst>
            <a:ext uri="{FF2B5EF4-FFF2-40B4-BE49-F238E27FC236}">
              <a16:creationId xmlns:a16="http://schemas.microsoft.com/office/drawing/2014/main" id="{00000000-0008-0000-0400-0000F8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5" name="TextBox 5624">
          <a:extLst>
            <a:ext uri="{FF2B5EF4-FFF2-40B4-BE49-F238E27FC236}">
              <a16:creationId xmlns:a16="http://schemas.microsoft.com/office/drawing/2014/main" id="{00000000-0008-0000-0400-0000F9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6" name="TextBox 5625">
          <a:extLst>
            <a:ext uri="{FF2B5EF4-FFF2-40B4-BE49-F238E27FC236}">
              <a16:creationId xmlns:a16="http://schemas.microsoft.com/office/drawing/2014/main" id="{00000000-0008-0000-0400-0000FA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7" name="TextBox 5626">
          <a:extLst>
            <a:ext uri="{FF2B5EF4-FFF2-40B4-BE49-F238E27FC236}">
              <a16:creationId xmlns:a16="http://schemas.microsoft.com/office/drawing/2014/main" id="{00000000-0008-0000-0400-0000FB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5</xdr:row>
      <xdr:rowOff>0</xdr:rowOff>
    </xdr:from>
    <xdr:ext cx="184731" cy="264560"/>
    <xdr:sp macro="" textlink="">
      <xdr:nvSpPr>
        <xdr:cNvPr id="5628" name="TextBox 5627">
          <a:extLst>
            <a:ext uri="{FF2B5EF4-FFF2-40B4-BE49-F238E27FC236}">
              <a16:creationId xmlns:a16="http://schemas.microsoft.com/office/drawing/2014/main" id="{00000000-0008-0000-0400-0000FC150000}"/>
            </a:ext>
          </a:extLst>
        </xdr:cNvPr>
        <xdr:cNvSpPr txBox="1"/>
      </xdr:nvSpPr>
      <xdr:spPr>
        <a:xfrm>
          <a:off x="458152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29" name="TextBox 5628">
          <a:extLst>
            <a:ext uri="{FF2B5EF4-FFF2-40B4-BE49-F238E27FC236}">
              <a16:creationId xmlns:a16="http://schemas.microsoft.com/office/drawing/2014/main" id="{00000000-0008-0000-0400-0000FD150000}"/>
            </a:ext>
          </a:extLst>
        </xdr:cNvPr>
        <xdr:cNvSpPr txBox="1"/>
      </xdr:nvSpPr>
      <xdr:spPr>
        <a:xfrm>
          <a:off x="4572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0" name="TextBox 5629">
          <a:extLst>
            <a:ext uri="{FF2B5EF4-FFF2-40B4-BE49-F238E27FC236}">
              <a16:creationId xmlns:a16="http://schemas.microsoft.com/office/drawing/2014/main" id="{00000000-0008-0000-0400-0000FE150000}"/>
            </a:ext>
          </a:extLst>
        </xdr:cNvPr>
        <xdr:cNvSpPr txBox="1"/>
      </xdr:nvSpPr>
      <xdr:spPr>
        <a:xfrm>
          <a:off x="4572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1" name="TextBox 5630">
          <a:extLst>
            <a:ext uri="{FF2B5EF4-FFF2-40B4-BE49-F238E27FC236}">
              <a16:creationId xmlns:a16="http://schemas.microsoft.com/office/drawing/2014/main" id="{00000000-0008-0000-0400-0000FF150000}"/>
            </a:ext>
          </a:extLst>
        </xdr:cNvPr>
        <xdr:cNvSpPr txBox="1"/>
      </xdr:nvSpPr>
      <xdr:spPr>
        <a:xfrm>
          <a:off x="4572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2" name="TextBox 5631">
          <a:extLst>
            <a:ext uri="{FF2B5EF4-FFF2-40B4-BE49-F238E27FC236}">
              <a16:creationId xmlns:a16="http://schemas.microsoft.com/office/drawing/2014/main" id="{00000000-0008-0000-0400-000000160000}"/>
            </a:ext>
          </a:extLst>
        </xdr:cNvPr>
        <xdr:cNvSpPr txBox="1"/>
      </xdr:nvSpPr>
      <xdr:spPr>
        <a:xfrm>
          <a:off x="4572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3" name="TextBox 5632">
          <a:extLst>
            <a:ext uri="{FF2B5EF4-FFF2-40B4-BE49-F238E27FC236}">
              <a16:creationId xmlns:a16="http://schemas.microsoft.com/office/drawing/2014/main" id="{00000000-0008-0000-0400-000001160000}"/>
            </a:ext>
          </a:extLst>
        </xdr:cNvPr>
        <xdr:cNvSpPr txBox="1"/>
      </xdr:nvSpPr>
      <xdr:spPr>
        <a:xfrm>
          <a:off x="4572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4" name="TextBox 5633">
          <a:extLst>
            <a:ext uri="{FF2B5EF4-FFF2-40B4-BE49-F238E27FC236}">
              <a16:creationId xmlns:a16="http://schemas.microsoft.com/office/drawing/2014/main" id="{00000000-0008-0000-0400-000002160000}"/>
            </a:ext>
          </a:extLst>
        </xdr:cNvPr>
        <xdr:cNvSpPr txBox="1"/>
      </xdr:nvSpPr>
      <xdr:spPr>
        <a:xfrm>
          <a:off x="4572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723900</xdr:colOff>
      <xdr:row>4</xdr:row>
      <xdr:rowOff>0</xdr:rowOff>
    </xdr:from>
    <xdr:ext cx="184731" cy="264560"/>
    <xdr:sp macro="" textlink="">
      <xdr:nvSpPr>
        <xdr:cNvPr id="5635" name="TextBox 5634">
          <a:extLst>
            <a:ext uri="{FF2B5EF4-FFF2-40B4-BE49-F238E27FC236}">
              <a16:creationId xmlns:a16="http://schemas.microsoft.com/office/drawing/2014/main" id="{00000000-0008-0000-0400-000003160000}"/>
            </a:ext>
          </a:extLst>
        </xdr:cNvPr>
        <xdr:cNvSpPr txBox="1"/>
      </xdr:nvSpPr>
      <xdr:spPr>
        <a:xfrm>
          <a:off x="4572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6" name="TextBox 5635">
          <a:extLst>
            <a:ext uri="{FF2B5EF4-FFF2-40B4-BE49-F238E27FC236}">
              <a16:creationId xmlns:a16="http://schemas.microsoft.com/office/drawing/2014/main" id="{00000000-0008-0000-0400-000004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7" name="TextBox 5636">
          <a:extLst>
            <a:ext uri="{FF2B5EF4-FFF2-40B4-BE49-F238E27FC236}">
              <a16:creationId xmlns:a16="http://schemas.microsoft.com/office/drawing/2014/main" id="{00000000-0008-0000-0400-000005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8" name="TextBox 5637">
          <a:extLst>
            <a:ext uri="{FF2B5EF4-FFF2-40B4-BE49-F238E27FC236}">
              <a16:creationId xmlns:a16="http://schemas.microsoft.com/office/drawing/2014/main" id="{00000000-0008-0000-0400-000006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39" name="TextBox 5638">
          <a:extLst>
            <a:ext uri="{FF2B5EF4-FFF2-40B4-BE49-F238E27FC236}">
              <a16:creationId xmlns:a16="http://schemas.microsoft.com/office/drawing/2014/main" id="{00000000-0008-0000-0400-000007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0" name="TextBox 5639">
          <a:extLst>
            <a:ext uri="{FF2B5EF4-FFF2-40B4-BE49-F238E27FC236}">
              <a16:creationId xmlns:a16="http://schemas.microsoft.com/office/drawing/2014/main" id="{00000000-0008-0000-0400-000008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1" name="TextBox 5640">
          <a:extLst>
            <a:ext uri="{FF2B5EF4-FFF2-40B4-BE49-F238E27FC236}">
              <a16:creationId xmlns:a16="http://schemas.microsoft.com/office/drawing/2014/main" id="{00000000-0008-0000-0400-000009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2" name="TextBox 5641">
          <a:extLst>
            <a:ext uri="{FF2B5EF4-FFF2-40B4-BE49-F238E27FC236}">
              <a16:creationId xmlns:a16="http://schemas.microsoft.com/office/drawing/2014/main" id="{00000000-0008-0000-0400-00000A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3</xdr:col>
      <xdr:colOff>0</xdr:colOff>
      <xdr:row>5</xdr:row>
      <xdr:rowOff>0</xdr:rowOff>
    </xdr:from>
    <xdr:ext cx="184731" cy="264560"/>
    <xdr:sp macro="" textlink="">
      <xdr:nvSpPr>
        <xdr:cNvPr id="5643" name="TextBox 5642">
          <a:extLst>
            <a:ext uri="{FF2B5EF4-FFF2-40B4-BE49-F238E27FC236}">
              <a16:creationId xmlns:a16="http://schemas.microsoft.com/office/drawing/2014/main" id="{00000000-0008-0000-0400-00000B160000}"/>
            </a:ext>
          </a:extLst>
        </xdr:cNvPr>
        <xdr:cNvSpPr txBox="1"/>
      </xdr:nvSpPr>
      <xdr:spPr>
        <a:xfrm>
          <a:off x="5133975"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4" name="TextBox 5643">
          <a:extLst>
            <a:ext uri="{FF2B5EF4-FFF2-40B4-BE49-F238E27FC236}">
              <a16:creationId xmlns:a16="http://schemas.microsoft.com/office/drawing/2014/main" id="{00000000-0008-0000-0400-00000C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5" name="TextBox 5644">
          <a:extLst>
            <a:ext uri="{FF2B5EF4-FFF2-40B4-BE49-F238E27FC236}">
              <a16:creationId xmlns:a16="http://schemas.microsoft.com/office/drawing/2014/main" id="{00000000-0008-0000-0400-00000D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6" name="TextBox 5645">
          <a:extLst>
            <a:ext uri="{FF2B5EF4-FFF2-40B4-BE49-F238E27FC236}">
              <a16:creationId xmlns:a16="http://schemas.microsoft.com/office/drawing/2014/main" id="{00000000-0008-0000-0400-00000E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7" name="TextBox 5646">
          <a:extLst>
            <a:ext uri="{FF2B5EF4-FFF2-40B4-BE49-F238E27FC236}">
              <a16:creationId xmlns:a16="http://schemas.microsoft.com/office/drawing/2014/main" id="{00000000-0008-0000-0400-00000F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8" name="TextBox 5647">
          <a:extLst>
            <a:ext uri="{FF2B5EF4-FFF2-40B4-BE49-F238E27FC236}">
              <a16:creationId xmlns:a16="http://schemas.microsoft.com/office/drawing/2014/main" id="{00000000-0008-0000-0400-000010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49" name="TextBox 5648">
          <a:extLst>
            <a:ext uri="{FF2B5EF4-FFF2-40B4-BE49-F238E27FC236}">
              <a16:creationId xmlns:a16="http://schemas.microsoft.com/office/drawing/2014/main" id="{00000000-0008-0000-0400-000011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0" name="TextBox 5649">
          <a:extLst>
            <a:ext uri="{FF2B5EF4-FFF2-40B4-BE49-F238E27FC236}">
              <a16:creationId xmlns:a16="http://schemas.microsoft.com/office/drawing/2014/main" id="{00000000-0008-0000-0400-000012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1" name="TextBox 5650">
          <a:extLst>
            <a:ext uri="{FF2B5EF4-FFF2-40B4-BE49-F238E27FC236}">
              <a16:creationId xmlns:a16="http://schemas.microsoft.com/office/drawing/2014/main" id="{00000000-0008-0000-0400-000013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2" name="TextBox 5651">
          <a:extLst>
            <a:ext uri="{FF2B5EF4-FFF2-40B4-BE49-F238E27FC236}">
              <a16:creationId xmlns:a16="http://schemas.microsoft.com/office/drawing/2014/main" id="{00000000-0008-0000-0400-000014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3" name="TextBox 5652">
          <a:extLst>
            <a:ext uri="{FF2B5EF4-FFF2-40B4-BE49-F238E27FC236}">
              <a16:creationId xmlns:a16="http://schemas.microsoft.com/office/drawing/2014/main" id="{00000000-0008-0000-0400-000015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4" name="TextBox 5653">
          <a:extLst>
            <a:ext uri="{FF2B5EF4-FFF2-40B4-BE49-F238E27FC236}">
              <a16:creationId xmlns:a16="http://schemas.microsoft.com/office/drawing/2014/main" id="{00000000-0008-0000-0400-000016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5" name="TextBox 5654">
          <a:extLst>
            <a:ext uri="{FF2B5EF4-FFF2-40B4-BE49-F238E27FC236}">
              <a16:creationId xmlns:a16="http://schemas.microsoft.com/office/drawing/2014/main" id="{00000000-0008-0000-0400-000017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6" name="TextBox 5655">
          <a:extLst>
            <a:ext uri="{FF2B5EF4-FFF2-40B4-BE49-F238E27FC236}">
              <a16:creationId xmlns:a16="http://schemas.microsoft.com/office/drawing/2014/main" id="{00000000-0008-0000-0400-000018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7" name="TextBox 5656">
          <a:extLst>
            <a:ext uri="{FF2B5EF4-FFF2-40B4-BE49-F238E27FC236}">
              <a16:creationId xmlns:a16="http://schemas.microsoft.com/office/drawing/2014/main" id="{00000000-0008-0000-0400-000019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8" name="TextBox 5657">
          <a:extLst>
            <a:ext uri="{FF2B5EF4-FFF2-40B4-BE49-F238E27FC236}">
              <a16:creationId xmlns:a16="http://schemas.microsoft.com/office/drawing/2014/main" id="{00000000-0008-0000-0400-00001A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59" name="TextBox 5658">
          <a:extLst>
            <a:ext uri="{FF2B5EF4-FFF2-40B4-BE49-F238E27FC236}">
              <a16:creationId xmlns:a16="http://schemas.microsoft.com/office/drawing/2014/main" id="{00000000-0008-0000-0400-00001B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0" name="TextBox 5659">
          <a:extLst>
            <a:ext uri="{FF2B5EF4-FFF2-40B4-BE49-F238E27FC236}">
              <a16:creationId xmlns:a16="http://schemas.microsoft.com/office/drawing/2014/main" id="{00000000-0008-0000-0400-00001C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1" name="TextBox 5660">
          <a:extLst>
            <a:ext uri="{FF2B5EF4-FFF2-40B4-BE49-F238E27FC236}">
              <a16:creationId xmlns:a16="http://schemas.microsoft.com/office/drawing/2014/main" id="{00000000-0008-0000-0400-00001D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2" name="TextBox 5661">
          <a:extLst>
            <a:ext uri="{FF2B5EF4-FFF2-40B4-BE49-F238E27FC236}">
              <a16:creationId xmlns:a16="http://schemas.microsoft.com/office/drawing/2014/main" id="{00000000-0008-0000-0400-00001E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3" name="TextBox 5662">
          <a:extLst>
            <a:ext uri="{FF2B5EF4-FFF2-40B4-BE49-F238E27FC236}">
              <a16:creationId xmlns:a16="http://schemas.microsoft.com/office/drawing/2014/main" id="{00000000-0008-0000-0400-00001F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4" name="TextBox 5663">
          <a:extLst>
            <a:ext uri="{FF2B5EF4-FFF2-40B4-BE49-F238E27FC236}">
              <a16:creationId xmlns:a16="http://schemas.microsoft.com/office/drawing/2014/main" id="{00000000-0008-0000-0400-000020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5" name="TextBox 5664">
          <a:extLst>
            <a:ext uri="{FF2B5EF4-FFF2-40B4-BE49-F238E27FC236}">
              <a16:creationId xmlns:a16="http://schemas.microsoft.com/office/drawing/2014/main" id="{00000000-0008-0000-0400-000021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6" name="TextBox 5665">
          <a:extLst>
            <a:ext uri="{FF2B5EF4-FFF2-40B4-BE49-F238E27FC236}">
              <a16:creationId xmlns:a16="http://schemas.microsoft.com/office/drawing/2014/main" id="{00000000-0008-0000-0400-000022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7" name="TextBox 5666">
          <a:extLst>
            <a:ext uri="{FF2B5EF4-FFF2-40B4-BE49-F238E27FC236}">
              <a16:creationId xmlns:a16="http://schemas.microsoft.com/office/drawing/2014/main" id="{00000000-0008-0000-0400-000023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8" name="TextBox 5667">
          <a:extLst>
            <a:ext uri="{FF2B5EF4-FFF2-40B4-BE49-F238E27FC236}">
              <a16:creationId xmlns:a16="http://schemas.microsoft.com/office/drawing/2014/main" id="{00000000-0008-0000-0400-000024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69" name="TextBox 5668">
          <a:extLst>
            <a:ext uri="{FF2B5EF4-FFF2-40B4-BE49-F238E27FC236}">
              <a16:creationId xmlns:a16="http://schemas.microsoft.com/office/drawing/2014/main" id="{00000000-0008-0000-0400-000025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733425</xdr:colOff>
      <xdr:row>10</xdr:row>
      <xdr:rowOff>0</xdr:rowOff>
    </xdr:from>
    <xdr:ext cx="184731" cy="264560"/>
    <xdr:sp macro="" textlink="">
      <xdr:nvSpPr>
        <xdr:cNvPr id="5670" name="TextBox 5669">
          <a:extLst>
            <a:ext uri="{FF2B5EF4-FFF2-40B4-BE49-F238E27FC236}">
              <a16:creationId xmlns:a16="http://schemas.microsoft.com/office/drawing/2014/main" id="{00000000-0008-0000-0400-000026160000}"/>
            </a:ext>
          </a:extLst>
        </xdr:cNvPr>
        <xdr:cNvSpPr txBox="1"/>
      </xdr:nvSpPr>
      <xdr:spPr>
        <a:xfrm>
          <a:off x="45815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1" name="TextBox 5670">
          <a:extLst>
            <a:ext uri="{FF2B5EF4-FFF2-40B4-BE49-F238E27FC236}">
              <a16:creationId xmlns:a16="http://schemas.microsoft.com/office/drawing/2014/main" id="{00000000-0008-0000-0400-0000271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2" name="TextBox 5671">
          <a:extLst>
            <a:ext uri="{FF2B5EF4-FFF2-40B4-BE49-F238E27FC236}">
              <a16:creationId xmlns:a16="http://schemas.microsoft.com/office/drawing/2014/main" id="{00000000-0008-0000-0400-0000281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3" name="TextBox 5672">
          <a:extLst>
            <a:ext uri="{FF2B5EF4-FFF2-40B4-BE49-F238E27FC236}">
              <a16:creationId xmlns:a16="http://schemas.microsoft.com/office/drawing/2014/main" id="{00000000-0008-0000-0400-0000291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2</xdr:col>
      <xdr:colOff>0</xdr:colOff>
      <xdr:row>7</xdr:row>
      <xdr:rowOff>0</xdr:rowOff>
    </xdr:from>
    <xdr:ext cx="184731" cy="264560"/>
    <xdr:sp macro="" textlink="">
      <xdr:nvSpPr>
        <xdr:cNvPr id="5674" name="TextBox 5673">
          <a:extLst>
            <a:ext uri="{FF2B5EF4-FFF2-40B4-BE49-F238E27FC236}">
              <a16:creationId xmlns:a16="http://schemas.microsoft.com/office/drawing/2014/main" id="{00000000-0008-0000-0400-00002A160000}"/>
            </a:ext>
          </a:extLst>
        </xdr:cNvPr>
        <xdr:cNvSpPr txBox="1"/>
      </xdr:nvSpPr>
      <xdr:spPr>
        <a:xfrm>
          <a:off x="384810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75" name="TextBox 5674">
          <a:extLst>
            <a:ext uri="{FF2B5EF4-FFF2-40B4-BE49-F238E27FC236}">
              <a16:creationId xmlns:a16="http://schemas.microsoft.com/office/drawing/2014/main" id="{00000000-0008-0000-0400-00002B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76" name="TextBox 5675">
          <a:extLst>
            <a:ext uri="{FF2B5EF4-FFF2-40B4-BE49-F238E27FC236}">
              <a16:creationId xmlns:a16="http://schemas.microsoft.com/office/drawing/2014/main" id="{00000000-0008-0000-0400-00002C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77" name="TextBox 5676">
          <a:extLst>
            <a:ext uri="{FF2B5EF4-FFF2-40B4-BE49-F238E27FC236}">
              <a16:creationId xmlns:a16="http://schemas.microsoft.com/office/drawing/2014/main" id="{00000000-0008-0000-0400-00002D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78" name="TextBox 5677">
          <a:extLst>
            <a:ext uri="{FF2B5EF4-FFF2-40B4-BE49-F238E27FC236}">
              <a16:creationId xmlns:a16="http://schemas.microsoft.com/office/drawing/2014/main" id="{00000000-0008-0000-0400-00002E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79" name="TextBox 5678">
          <a:extLst>
            <a:ext uri="{FF2B5EF4-FFF2-40B4-BE49-F238E27FC236}">
              <a16:creationId xmlns:a16="http://schemas.microsoft.com/office/drawing/2014/main" id="{00000000-0008-0000-0400-00002F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80" name="TextBox 5679">
          <a:extLst>
            <a:ext uri="{FF2B5EF4-FFF2-40B4-BE49-F238E27FC236}">
              <a16:creationId xmlns:a16="http://schemas.microsoft.com/office/drawing/2014/main" id="{00000000-0008-0000-0400-000030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81" name="TextBox 5680">
          <a:extLst>
            <a:ext uri="{FF2B5EF4-FFF2-40B4-BE49-F238E27FC236}">
              <a16:creationId xmlns:a16="http://schemas.microsoft.com/office/drawing/2014/main" id="{00000000-0008-0000-0400-000031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82" name="TextBox 5681">
          <a:extLst>
            <a:ext uri="{FF2B5EF4-FFF2-40B4-BE49-F238E27FC236}">
              <a16:creationId xmlns:a16="http://schemas.microsoft.com/office/drawing/2014/main" id="{00000000-0008-0000-0400-000032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5</xdr:col>
      <xdr:colOff>0</xdr:colOff>
      <xdr:row>2</xdr:row>
      <xdr:rowOff>0</xdr:rowOff>
    </xdr:from>
    <xdr:ext cx="184731" cy="264560"/>
    <xdr:sp macro="" textlink="">
      <xdr:nvSpPr>
        <xdr:cNvPr id="5683" name="TextBox 5682">
          <a:extLst>
            <a:ext uri="{FF2B5EF4-FFF2-40B4-BE49-F238E27FC236}">
              <a16:creationId xmlns:a16="http://schemas.microsoft.com/office/drawing/2014/main" id="{00000000-0008-0000-0400-000033160000}"/>
            </a:ext>
          </a:extLst>
        </xdr:cNvPr>
        <xdr:cNvSpPr txBox="1"/>
      </xdr:nvSpPr>
      <xdr:spPr>
        <a:xfrm>
          <a:off x="77247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84" name="TextBox 5683">
          <a:extLst>
            <a:ext uri="{FF2B5EF4-FFF2-40B4-BE49-F238E27FC236}">
              <a16:creationId xmlns:a16="http://schemas.microsoft.com/office/drawing/2014/main" id="{00000000-0008-0000-0400-000034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85" name="TextBox 5684">
          <a:extLst>
            <a:ext uri="{FF2B5EF4-FFF2-40B4-BE49-F238E27FC236}">
              <a16:creationId xmlns:a16="http://schemas.microsoft.com/office/drawing/2014/main" id="{00000000-0008-0000-0400-000035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86" name="TextBox 5685">
          <a:extLst>
            <a:ext uri="{FF2B5EF4-FFF2-40B4-BE49-F238E27FC236}">
              <a16:creationId xmlns:a16="http://schemas.microsoft.com/office/drawing/2014/main" id="{00000000-0008-0000-0400-000036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87" name="TextBox 5686">
          <a:extLst>
            <a:ext uri="{FF2B5EF4-FFF2-40B4-BE49-F238E27FC236}">
              <a16:creationId xmlns:a16="http://schemas.microsoft.com/office/drawing/2014/main" id="{00000000-0008-0000-0400-000037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88" name="TextBox 5687">
          <a:extLst>
            <a:ext uri="{FF2B5EF4-FFF2-40B4-BE49-F238E27FC236}">
              <a16:creationId xmlns:a16="http://schemas.microsoft.com/office/drawing/2014/main" id="{00000000-0008-0000-0400-000038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89" name="TextBox 5688">
          <a:extLst>
            <a:ext uri="{FF2B5EF4-FFF2-40B4-BE49-F238E27FC236}">
              <a16:creationId xmlns:a16="http://schemas.microsoft.com/office/drawing/2014/main" id="{00000000-0008-0000-0400-000039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90" name="TextBox 5689">
          <a:extLst>
            <a:ext uri="{FF2B5EF4-FFF2-40B4-BE49-F238E27FC236}">
              <a16:creationId xmlns:a16="http://schemas.microsoft.com/office/drawing/2014/main" id="{00000000-0008-0000-0400-00003A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91" name="TextBox 5690">
          <a:extLst>
            <a:ext uri="{FF2B5EF4-FFF2-40B4-BE49-F238E27FC236}">
              <a16:creationId xmlns:a16="http://schemas.microsoft.com/office/drawing/2014/main" id="{00000000-0008-0000-0400-00003B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8</xdr:col>
      <xdr:colOff>0</xdr:colOff>
      <xdr:row>2</xdr:row>
      <xdr:rowOff>0</xdr:rowOff>
    </xdr:from>
    <xdr:ext cx="184731" cy="264560"/>
    <xdr:sp macro="" textlink="">
      <xdr:nvSpPr>
        <xdr:cNvPr id="5692" name="TextBox 5691">
          <a:extLst>
            <a:ext uri="{FF2B5EF4-FFF2-40B4-BE49-F238E27FC236}">
              <a16:creationId xmlns:a16="http://schemas.microsoft.com/office/drawing/2014/main" id="{00000000-0008-0000-0400-00003C160000}"/>
            </a:ext>
          </a:extLst>
        </xdr:cNvPr>
        <xdr:cNvSpPr txBox="1"/>
      </xdr:nvSpPr>
      <xdr:spPr>
        <a:xfrm>
          <a:off x="113061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HAMIS\DOCUMENT\CONSULTANCY%20WORK\Rwanda\ESSP%202013-8\Costing%20model\COSTING%20MODEL\22Nov12%20Education%20Sector%20Costing%20model%20MASTER%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Overview"/>
      <sheetName val="Graphs"/>
      <sheetName val="Data entry"/>
      <sheetName val="Target entry"/>
      <sheetName val="stud-tch-croom"/>
      <sheetName val="resources"/>
      <sheetName val="ECD"/>
      <sheetName val="costs"/>
      <sheetName val="ICT"/>
      <sheetName val="summary costs ESSP"/>
      <sheetName val="Dialog4"/>
      <sheetName val="Dialog3"/>
      <sheetName val="Dialog6"/>
      <sheetName val="Dialog5"/>
      <sheetName val="Dialog1"/>
      <sheetName val="Dialog2"/>
      <sheetName val="Module1"/>
      <sheetName val="Dialog8"/>
      <sheetName val="Dialog9"/>
      <sheetName val="Dialog7"/>
      <sheetName val="SUMMARY"/>
      <sheetName val="District enrolment"/>
      <sheetName val="Presentn by prog"/>
      <sheetName val="Presentn by agency"/>
      <sheetName val="DPs"/>
      <sheetName val="Budget ceilings"/>
      <sheetName val="User notes"/>
      <sheetName val="NCDC"/>
      <sheetName val="TVET"/>
      <sheetName val="TVET Summary"/>
      <sheetName val="OLPC"/>
      <sheetName val="TDM cost info"/>
      <sheetName val="Sheet1"/>
      <sheetName val="TVET OCT12"/>
      <sheetName val="ICT breakdown summary"/>
      <sheetName val="Bundles Targets"/>
      <sheetName val="Scenario Targets"/>
      <sheetName val="Summary budget %"/>
    </sheetNames>
    <sheetDataSet>
      <sheetData sheetId="0"/>
      <sheetData sheetId="1"/>
      <sheetData sheetId="2"/>
      <sheetData sheetId="3">
        <row r="90">
          <cell r="D90">
            <v>0</v>
          </cell>
        </row>
        <row r="293">
          <cell r="C293">
            <v>0</v>
          </cell>
        </row>
      </sheetData>
      <sheetData sheetId="4">
        <row r="40">
          <cell r="E40">
            <v>1.472617527077502E-2</v>
          </cell>
          <cell r="F40">
            <v>1.472617527077502E-2</v>
          </cell>
          <cell r="G40">
            <v>1.472617527077502E-2</v>
          </cell>
          <cell r="H40">
            <v>1.472617527077502E-2</v>
          </cell>
          <cell r="I40">
            <v>1.472617527077502E-2</v>
          </cell>
          <cell r="J40">
            <v>1.472617527077502E-2</v>
          </cell>
        </row>
        <row r="386">
          <cell r="E386">
            <v>57.166666666666664</v>
          </cell>
          <cell r="J386">
            <v>57.166666666666664</v>
          </cell>
        </row>
        <row r="399">
          <cell r="E399">
            <v>40.10897252699462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921"/>
  <sheetViews>
    <sheetView workbookViewId="0">
      <selection activeCell="A14" sqref="A14:Q14"/>
    </sheetView>
  </sheetViews>
  <sheetFormatPr defaultColWidth="8.85546875" defaultRowHeight="15" x14ac:dyDescent="0.25"/>
  <cols>
    <col min="1" max="1" width="6.42578125" style="228" customWidth="1"/>
    <col min="2" max="2" width="30.42578125" style="228" customWidth="1"/>
    <col min="3" max="3" width="9.42578125" style="228" hidden="1" customWidth="1"/>
    <col min="4" max="4" width="32.140625" style="228" customWidth="1"/>
    <col min="5" max="5" width="20.5703125" style="228" bestFit="1" customWidth="1"/>
    <col min="6" max="6" width="14.5703125" style="228" customWidth="1"/>
    <col min="7" max="7" width="14.28515625" style="228" customWidth="1"/>
    <col min="8" max="8" width="14" style="228" customWidth="1"/>
    <col min="9" max="9" width="10.140625" style="228" customWidth="1"/>
    <col min="10" max="11" width="11.85546875" style="228" bestFit="1" customWidth="1"/>
    <col min="12" max="12" width="13.28515625" style="228" customWidth="1"/>
    <col min="13" max="14" width="13.7109375" style="228" customWidth="1"/>
    <col min="15" max="15" width="13.85546875" style="276" customWidth="1"/>
    <col min="16" max="16" width="11" style="228" customWidth="1"/>
    <col min="17" max="17" width="15.42578125" style="228" customWidth="1"/>
    <col min="18" max="18" width="10.28515625" style="277" customWidth="1"/>
    <col min="19" max="20" width="9.140625" style="277" customWidth="1"/>
    <col min="21" max="21" width="4.28515625" style="228" hidden="1" customWidth="1"/>
    <col min="22" max="22" width="4.140625" style="228" hidden="1" customWidth="1"/>
    <col min="23" max="23" width="4" style="228" hidden="1" customWidth="1"/>
    <col min="24" max="24" width="4.85546875" style="228" hidden="1" customWidth="1"/>
    <col min="25" max="25" width="4.140625" style="228" hidden="1" customWidth="1"/>
    <col min="26" max="26" width="4.85546875" style="228" hidden="1" customWidth="1"/>
    <col min="27" max="27" width="4.140625" style="228" hidden="1" customWidth="1"/>
    <col min="28" max="29" width="4.7109375" style="228" hidden="1" customWidth="1"/>
    <col min="30" max="30" width="4" style="228" hidden="1" customWidth="1"/>
    <col min="31" max="31" width="4.28515625" style="228" hidden="1" customWidth="1"/>
    <col min="32" max="32" width="4.7109375" style="228" hidden="1" customWidth="1"/>
    <col min="33" max="33" width="4.28515625" style="228" hidden="1" customWidth="1"/>
    <col min="34" max="34" width="4.140625" style="228" hidden="1" customWidth="1"/>
    <col min="35" max="35" width="4" style="228" hidden="1" customWidth="1"/>
    <col min="36" max="36" width="4.85546875" style="228" hidden="1" customWidth="1"/>
    <col min="37" max="37" width="4.140625" style="228" hidden="1" customWidth="1"/>
    <col min="38" max="38" width="4.85546875" style="228" hidden="1" customWidth="1"/>
    <col min="39" max="39" width="4.140625" style="228" hidden="1" customWidth="1"/>
    <col min="40" max="41" width="4.7109375" style="228" hidden="1" customWidth="1"/>
    <col min="42" max="43" width="4" style="228" hidden="1" customWidth="1"/>
    <col min="44" max="44" width="4.28515625" style="228" hidden="1" customWidth="1"/>
    <col min="45" max="45" width="4" style="228" hidden="1" customWidth="1"/>
    <col min="46" max="47" width="3.85546875" style="228" hidden="1" customWidth="1"/>
    <col min="48" max="48" width="4.42578125" style="228" hidden="1" customWidth="1"/>
    <col min="49" max="49" width="4" style="228" hidden="1" customWidth="1"/>
    <col min="50" max="50" width="4.42578125" style="228" hidden="1" customWidth="1"/>
    <col min="51" max="51" width="4" style="228" hidden="1" customWidth="1"/>
    <col min="52" max="53" width="4.28515625" style="228" hidden="1" customWidth="1"/>
    <col min="54" max="54" width="3.7109375" style="228" hidden="1" customWidth="1"/>
    <col min="55" max="55" width="4" style="228" hidden="1" customWidth="1"/>
    <col min="56" max="56" width="4.28515625" style="228" hidden="1" customWidth="1"/>
    <col min="57" max="57" width="4" style="228" hidden="1" customWidth="1"/>
    <col min="58" max="59" width="3.85546875" style="228" hidden="1" customWidth="1"/>
    <col min="60" max="60" width="4.42578125" style="228" hidden="1" customWidth="1"/>
    <col min="61" max="61" width="4" style="228" hidden="1" customWidth="1"/>
    <col min="62" max="62" width="4.42578125" style="228" hidden="1" customWidth="1"/>
    <col min="63" max="63" width="4" style="228" hidden="1" customWidth="1"/>
    <col min="64" max="65" width="4.28515625" style="228" hidden="1" customWidth="1"/>
    <col min="66" max="66" width="3.7109375" style="228" hidden="1" customWidth="1"/>
    <col min="67" max="67" width="4" style="228" hidden="1" customWidth="1"/>
    <col min="68" max="68" width="4.28515625" style="228" hidden="1" customWidth="1"/>
    <col min="69" max="69" width="4" style="228" hidden="1" customWidth="1"/>
    <col min="70" max="70" width="8.85546875" style="228"/>
    <col min="71" max="72" width="12.7109375" style="228" bestFit="1" customWidth="1"/>
    <col min="73" max="16384" width="8.85546875" style="228"/>
  </cols>
  <sheetData>
    <row r="1" spans="1:79" ht="75" x14ac:dyDescent="0.25">
      <c r="A1" s="576" t="s">
        <v>13</v>
      </c>
      <c r="B1" s="576"/>
      <c r="C1" s="576"/>
      <c r="D1" s="576"/>
      <c r="E1" s="576"/>
      <c r="F1" s="576"/>
      <c r="G1" s="576"/>
      <c r="H1" s="576"/>
      <c r="I1" s="576"/>
      <c r="J1" s="576"/>
      <c r="K1" s="576"/>
      <c r="L1" s="576"/>
      <c r="M1" s="576"/>
      <c r="N1" s="576"/>
      <c r="O1" s="576"/>
      <c r="P1" s="576"/>
      <c r="Q1" s="576"/>
      <c r="R1" s="223" t="s">
        <v>14</v>
      </c>
      <c r="S1" s="223"/>
      <c r="T1" s="223"/>
      <c r="U1" s="224"/>
      <c r="V1" s="225">
        <v>2015</v>
      </c>
      <c r="W1" s="226"/>
      <c r="X1" s="226"/>
      <c r="Y1" s="226"/>
      <c r="Z1" s="226"/>
      <c r="AA1" s="226"/>
      <c r="AB1" s="226"/>
      <c r="AC1" s="226"/>
      <c r="AD1" s="226"/>
      <c r="AE1" s="226"/>
      <c r="AF1" s="226"/>
      <c r="AG1" s="227"/>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79" ht="16.5" x14ac:dyDescent="0.3">
      <c r="A2" s="577" t="s">
        <v>13</v>
      </c>
      <c r="B2" s="577"/>
      <c r="C2" s="577"/>
      <c r="D2" s="577"/>
      <c r="E2" s="577"/>
      <c r="F2" s="577"/>
      <c r="G2" s="577"/>
      <c r="H2" s="577"/>
      <c r="I2" s="577"/>
      <c r="J2" s="577"/>
      <c r="K2" s="577"/>
      <c r="L2" s="577"/>
      <c r="M2" s="577"/>
      <c r="N2" s="577"/>
      <c r="O2" s="577"/>
      <c r="P2" s="577"/>
      <c r="Q2" s="577"/>
      <c r="R2" s="223"/>
      <c r="S2" s="223"/>
      <c r="T2" s="223"/>
      <c r="U2" s="224"/>
      <c r="V2" s="229"/>
      <c r="W2" s="230"/>
      <c r="X2" s="230"/>
      <c r="Y2" s="230"/>
      <c r="Z2" s="230"/>
      <c r="AA2" s="230"/>
      <c r="AB2" s="230"/>
      <c r="AC2" s="230"/>
      <c r="AD2" s="230"/>
      <c r="AE2" s="230"/>
      <c r="AF2" s="230"/>
      <c r="AG2" s="231"/>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row>
    <row r="3" spans="1:79" ht="33" x14ac:dyDescent="0.3">
      <c r="A3" s="232"/>
      <c r="B3" s="232"/>
      <c r="C3" s="232"/>
      <c r="D3" s="232"/>
      <c r="E3" s="232"/>
      <c r="F3" s="582" t="s">
        <v>213</v>
      </c>
      <c r="G3" s="583"/>
      <c r="H3" s="584"/>
      <c r="I3" s="578" t="s">
        <v>5</v>
      </c>
      <c r="J3" s="578"/>
      <c r="K3" s="578"/>
      <c r="L3" s="578" t="s">
        <v>4</v>
      </c>
      <c r="M3" s="578"/>
      <c r="N3" s="578"/>
      <c r="O3" s="233"/>
      <c r="P3" s="234" t="s">
        <v>7</v>
      </c>
      <c r="Q3" s="234" t="s">
        <v>6</v>
      </c>
      <c r="R3" s="223"/>
      <c r="S3" s="223"/>
      <c r="T3" s="223"/>
      <c r="U3" s="224"/>
      <c r="V3" s="229"/>
      <c r="W3" s="230"/>
      <c r="X3" s="230"/>
      <c r="Y3" s="230"/>
      <c r="Z3" s="230"/>
      <c r="AA3" s="230"/>
      <c r="AB3" s="230"/>
      <c r="AC3" s="230"/>
      <c r="AD3" s="230"/>
      <c r="AE3" s="230"/>
      <c r="AF3" s="230"/>
      <c r="AG3" s="231"/>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row>
    <row r="4" spans="1:79" s="235" customFormat="1" ht="16.5" x14ac:dyDescent="0.25">
      <c r="A4" s="579" t="s">
        <v>455</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580"/>
      <c r="BI4" s="580"/>
      <c r="BJ4" s="580"/>
      <c r="BK4" s="580"/>
      <c r="BL4" s="580"/>
      <c r="BM4" s="580"/>
      <c r="BN4" s="580"/>
      <c r="BO4" s="580"/>
      <c r="BP4" s="580"/>
      <c r="BQ4" s="581"/>
      <c r="BS4" s="236"/>
      <c r="BT4" s="236"/>
      <c r="BU4" s="236"/>
      <c r="BV4" s="236"/>
      <c r="BW4" s="236"/>
      <c r="BX4" s="236"/>
      <c r="BY4" s="236"/>
      <c r="BZ4" s="236"/>
      <c r="CA4" s="236"/>
    </row>
    <row r="5" spans="1:79" s="238" customFormat="1" ht="16.5" x14ac:dyDescent="0.25">
      <c r="A5" s="237"/>
      <c r="B5" s="237"/>
      <c r="C5" s="237"/>
      <c r="D5" s="237"/>
      <c r="E5" s="237"/>
      <c r="F5" s="237"/>
      <c r="G5" s="362">
        <v>4.1000000000000002E-2</v>
      </c>
      <c r="H5" s="363">
        <v>0.05</v>
      </c>
      <c r="I5" s="568"/>
      <c r="J5" s="568"/>
      <c r="K5" s="568"/>
      <c r="L5" s="569" t="s">
        <v>4</v>
      </c>
      <c r="M5" s="568"/>
      <c r="N5" s="568"/>
      <c r="O5" s="570" t="s">
        <v>456</v>
      </c>
      <c r="P5" s="572" t="s">
        <v>7</v>
      </c>
      <c r="Q5" s="572" t="s">
        <v>6</v>
      </c>
      <c r="R5" s="585" t="s">
        <v>457</v>
      </c>
      <c r="S5" s="586"/>
      <c r="T5" s="587"/>
      <c r="U5" s="588">
        <v>2015</v>
      </c>
      <c r="V5" s="589"/>
      <c r="W5" s="589"/>
      <c r="X5" s="589"/>
      <c r="Y5" s="589"/>
      <c r="Z5" s="589"/>
      <c r="AA5" s="589"/>
      <c r="AB5" s="589"/>
      <c r="AC5" s="589"/>
      <c r="AD5" s="589"/>
      <c r="AE5" s="589"/>
      <c r="AF5" s="589"/>
      <c r="AG5" s="590"/>
      <c r="AH5" s="575">
        <v>2016</v>
      </c>
      <c r="AI5" s="575"/>
      <c r="AJ5" s="575"/>
      <c r="AK5" s="575"/>
      <c r="AL5" s="575"/>
      <c r="AM5" s="575"/>
      <c r="AN5" s="575"/>
      <c r="AO5" s="575"/>
      <c r="AP5" s="575"/>
      <c r="AQ5" s="575"/>
      <c r="AR5" s="575"/>
      <c r="AS5" s="575"/>
      <c r="AT5" s="575">
        <v>2017</v>
      </c>
      <c r="AU5" s="575"/>
      <c r="AV5" s="575"/>
      <c r="AW5" s="575"/>
      <c r="AX5" s="575"/>
      <c r="AY5" s="575"/>
      <c r="AZ5" s="575"/>
      <c r="BA5" s="575"/>
      <c r="BB5" s="575"/>
      <c r="BC5" s="575"/>
      <c r="BD5" s="575"/>
      <c r="BE5" s="575"/>
      <c r="BF5" s="575">
        <v>2018</v>
      </c>
      <c r="BG5" s="575"/>
      <c r="BH5" s="575"/>
      <c r="BI5" s="575"/>
      <c r="BJ5" s="575"/>
      <c r="BK5" s="575"/>
      <c r="BL5" s="575"/>
      <c r="BM5" s="575"/>
      <c r="BN5" s="575"/>
      <c r="BO5" s="575"/>
      <c r="BP5" s="575"/>
      <c r="BQ5" s="575"/>
      <c r="BS5" s="239"/>
      <c r="BT5" s="239"/>
      <c r="BU5" s="239"/>
      <c r="BV5" s="239"/>
      <c r="BW5" s="239"/>
      <c r="BX5" s="239"/>
      <c r="BY5" s="239"/>
      <c r="BZ5" s="239"/>
      <c r="CA5" s="239"/>
    </row>
    <row r="6" spans="1:79" s="238" customFormat="1" ht="33" x14ac:dyDescent="0.25">
      <c r="A6" s="240" t="s">
        <v>0</v>
      </c>
      <c r="B6" s="240" t="s">
        <v>1</v>
      </c>
      <c r="C6" s="240" t="s">
        <v>458</v>
      </c>
      <c r="D6" s="240" t="s">
        <v>2</v>
      </c>
      <c r="E6" s="240" t="s">
        <v>3</v>
      </c>
      <c r="F6" s="240" t="s">
        <v>204</v>
      </c>
      <c r="G6" s="240" t="s">
        <v>205</v>
      </c>
      <c r="H6" s="240" t="s">
        <v>206</v>
      </c>
      <c r="I6" s="240" t="s">
        <v>204</v>
      </c>
      <c r="J6" s="240" t="s">
        <v>205</v>
      </c>
      <c r="K6" s="240" t="s">
        <v>206</v>
      </c>
      <c r="L6" s="240" t="s">
        <v>204</v>
      </c>
      <c r="M6" s="240" t="s">
        <v>205</v>
      </c>
      <c r="N6" s="240" t="s">
        <v>206</v>
      </c>
      <c r="O6" s="571"/>
      <c r="P6" s="573"/>
      <c r="Q6" s="573"/>
      <c r="R6" s="241" t="s">
        <v>8</v>
      </c>
      <c r="S6" s="241" t="s">
        <v>9</v>
      </c>
      <c r="T6" s="241" t="s">
        <v>10</v>
      </c>
      <c r="U6" s="242" t="s">
        <v>459</v>
      </c>
      <c r="V6" s="242" t="s">
        <v>460</v>
      </c>
      <c r="W6" s="242" t="s">
        <v>461</v>
      </c>
      <c r="X6" s="242" t="s">
        <v>462</v>
      </c>
      <c r="Y6" s="242" t="s">
        <v>463</v>
      </c>
      <c r="Z6" s="242" t="s">
        <v>464</v>
      </c>
      <c r="AA6" s="242" t="s">
        <v>465</v>
      </c>
      <c r="AB6" s="242" t="s">
        <v>466</v>
      </c>
      <c r="AC6" s="242" t="s">
        <v>467</v>
      </c>
      <c r="AD6" s="242" t="s">
        <v>468</v>
      </c>
      <c r="AE6" s="242" t="s">
        <v>469</v>
      </c>
      <c r="AF6" s="242" t="s">
        <v>470</v>
      </c>
      <c r="AG6" s="242" t="s">
        <v>459</v>
      </c>
      <c r="AH6" s="242" t="s">
        <v>460</v>
      </c>
      <c r="AI6" s="242" t="s">
        <v>461</v>
      </c>
      <c r="AJ6" s="242" t="s">
        <v>462</v>
      </c>
      <c r="AK6" s="242" t="s">
        <v>463</v>
      </c>
      <c r="AL6" s="242" t="s">
        <v>464</v>
      </c>
      <c r="AM6" s="242" t="s">
        <v>465</v>
      </c>
      <c r="AN6" s="242" t="s">
        <v>466</v>
      </c>
      <c r="AO6" s="242" t="s">
        <v>467</v>
      </c>
      <c r="AP6" s="242" t="s">
        <v>468</v>
      </c>
      <c r="AQ6" s="242" t="s">
        <v>469</v>
      </c>
      <c r="AR6" s="242" t="s">
        <v>470</v>
      </c>
      <c r="AS6" s="242" t="s">
        <v>459</v>
      </c>
      <c r="AT6" s="242" t="s">
        <v>460</v>
      </c>
      <c r="AU6" s="242" t="s">
        <v>461</v>
      </c>
      <c r="AV6" s="242" t="s">
        <v>462</v>
      </c>
      <c r="AW6" s="242" t="s">
        <v>463</v>
      </c>
      <c r="AX6" s="242" t="s">
        <v>464</v>
      </c>
      <c r="AY6" s="242" t="s">
        <v>465</v>
      </c>
      <c r="AZ6" s="242" t="s">
        <v>466</v>
      </c>
      <c r="BA6" s="242" t="s">
        <v>467</v>
      </c>
      <c r="BB6" s="242" t="s">
        <v>468</v>
      </c>
      <c r="BC6" s="242" t="s">
        <v>469</v>
      </c>
      <c r="BD6" s="242" t="s">
        <v>470</v>
      </c>
      <c r="BE6" s="242" t="s">
        <v>459</v>
      </c>
      <c r="BF6" s="242" t="s">
        <v>460</v>
      </c>
      <c r="BG6" s="242" t="s">
        <v>461</v>
      </c>
      <c r="BH6" s="242" t="s">
        <v>462</v>
      </c>
      <c r="BI6" s="242" t="s">
        <v>463</v>
      </c>
      <c r="BJ6" s="242" t="s">
        <v>464</v>
      </c>
      <c r="BK6" s="242" t="s">
        <v>465</v>
      </c>
      <c r="BL6" s="242" t="s">
        <v>466</v>
      </c>
      <c r="BM6" s="242" t="s">
        <v>467</v>
      </c>
      <c r="BN6" s="242" t="s">
        <v>468</v>
      </c>
      <c r="BO6" s="242" t="s">
        <v>469</v>
      </c>
      <c r="BP6" s="242" t="s">
        <v>470</v>
      </c>
      <c r="BQ6" s="242" t="s">
        <v>459</v>
      </c>
      <c r="BS6" s="243"/>
      <c r="BT6" s="244"/>
      <c r="BU6" s="244"/>
      <c r="BV6" s="244"/>
      <c r="BW6" s="244"/>
      <c r="BX6" s="244"/>
      <c r="BY6" s="244"/>
      <c r="BZ6" s="239"/>
      <c r="CA6" s="239"/>
    </row>
    <row r="7" spans="1:79" x14ac:dyDescent="0.25">
      <c r="A7" s="567" t="s">
        <v>471</v>
      </c>
      <c r="B7" s="567"/>
      <c r="C7" s="567"/>
      <c r="D7" s="567"/>
      <c r="E7" s="567"/>
      <c r="F7" s="567"/>
      <c r="G7" s="567"/>
      <c r="H7" s="567"/>
      <c r="I7" s="567"/>
      <c r="J7" s="567"/>
      <c r="K7" s="567"/>
      <c r="L7" s="567"/>
      <c r="M7" s="567"/>
      <c r="N7" s="567"/>
      <c r="O7" s="567"/>
      <c r="P7" s="567"/>
      <c r="Q7" s="567"/>
      <c r="R7" s="245"/>
      <c r="S7" s="245"/>
      <c r="T7" s="245"/>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row>
    <row r="8" spans="1:79" ht="45" x14ac:dyDescent="0.25">
      <c r="A8" s="246">
        <v>2.6</v>
      </c>
      <c r="B8" s="246" t="s">
        <v>343</v>
      </c>
      <c r="C8" s="246"/>
      <c r="D8" s="246" t="s">
        <v>472</v>
      </c>
      <c r="E8" s="246" t="s">
        <v>344</v>
      </c>
      <c r="F8" s="364">
        <v>6000000</v>
      </c>
      <c r="G8" s="364">
        <f>F8*(1+$G$5)</f>
        <v>6246000</v>
      </c>
      <c r="H8" s="364">
        <f>G8*(1+$H$5)</f>
        <v>6558300</v>
      </c>
      <c r="I8" s="246">
        <v>0</v>
      </c>
      <c r="J8" s="246">
        <v>1</v>
      </c>
      <c r="K8" s="246">
        <v>1</v>
      </c>
      <c r="L8" s="248">
        <f t="shared" ref="L8:L13" si="0">H8*I8</f>
        <v>0</v>
      </c>
      <c r="M8" s="248">
        <f t="shared" ref="M8:M13" si="1">H8*J8</f>
        <v>6558300</v>
      </c>
      <c r="N8" s="248">
        <f t="shared" ref="N8:N13" si="2">H8*K8</f>
        <v>6558300</v>
      </c>
      <c r="O8" s="249">
        <v>42216</v>
      </c>
      <c r="P8" s="246"/>
      <c r="Q8" s="246"/>
      <c r="R8" s="223"/>
      <c r="S8" s="223"/>
      <c r="T8" s="223"/>
      <c r="U8" s="250"/>
      <c r="V8" s="250"/>
      <c r="W8" s="250"/>
      <c r="X8" s="250"/>
      <c r="Y8" s="250"/>
      <c r="Z8" s="250"/>
      <c r="AA8" s="250"/>
      <c r="AB8" s="251"/>
      <c r="AC8" s="250"/>
      <c r="AD8" s="250"/>
      <c r="AE8" s="250"/>
      <c r="AF8" s="250"/>
      <c r="AG8" s="250"/>
      <c r="AH8" s="250"/>
      <c r="AI8" s="250"/>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row>
    <row r="9" spans="1:79" ht="60" x14ac:dyDescent="0.25">
      <c r="A9" s="246">
        <v>2.7</v>
      </c>
      <c r="B9" s="246" t="s">
        <v>345</v>
      </c>
      <c r="C9" s="246"/>
      <c r="D9" s="246" t="s">
        <v>473</v>
      </c>
      <c r="E9" s="246" t="s">
        <v>346</v>
      </c>
      <c r="F9" s="361">
        <v>1000</v>
      </c>
      <c r="G9" s="364">
        <f>F9*(1+$G$5)</f>
        <v>1041</v>
      </c>
      <c r="H9" s="364">
        <f>G9*(1+$H$5)</f>
        <v>1093.05</v>
      </c>
      <c r="I9" s="247">
        <v>10000</v>
      </c>
      <c r="J9" s="228">
        <v>0</v>
      </c>
      <c r="K9" s="246">
        <v>0</v>
      </c>
      <c r="L9" s="248">
        <f t="shared" si="0"/>
        <v>10930500</v>
      </c>
      <c r="M9" s="248">
        <f t="shared" si="1"/>
        <v>0</v>
      </c>
      <c r="N9" s="248">
        <f t="shared" si="2"/>
        <v>0</v>
      </c>
      <c r="O9" s="249">
        <v>42369</v>
      </c>
      <c r="P9" s="246"/>
      <c r="Q9" s="246"/>
      <c r="R9" s="252"/>
      <c r="S9" s="252"/>
      <c r="T9" s="252"/>
      <c r="U9" s="250"/>
      <c r="V9" s="250"/>
      <c r="W9" s="250"/>
      <c r="X9" s="250"/>
      <c r="Y9" s="250"/>
      <c r="Z9" s="250"/>
      <c r="AA9" s="250"/>
      <c r="AB9" s="250"/>
      <c r="AC9" s="250"/>
      <c r="AD9" s="250"/>
      <c r="AE9" s="250"/>
      <c r="AF9" s="250"/>
      <c r="AG9" s="251"/>
      <c r="AH9" s="250"/>
      <c r="AI9" s="250"/>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row>
    <row r="10" spans="1:79" ht="75" x14ac:dyDescent="0.25">
      <c r="A10" s="246">
        <v>2.8</v>
      </c>
      <c r="B10" s="246" t="s">
        <v>347</v>
      </c>
      <c r="C10" s="246">
        <v>3</v>
      </c>
      <c r="D10" s="246" t="s">
        <v>474</v>
      </c>
      <c r="E10" s="246" t="s">
        <v>344</v>
      </c>
      <c r="F10" s="361"/>
      <c r="G10" s="361"/>
      <c r="H10" s="361">
        <v>0</v>
      </c>
      <c r="I10" s="246">
        <v>0</v>
      </c>
      <c r="J10" s="246">
        <v>1</v>
      </c>
      <c r="K10" s="246">
        <v>0</v>
      </c>
      <c r="L10" s="248">
        <f t="shared" si="0"/>
        <v>0</v>
      </c>
      <c r="M10" s="248">
        <f t="shared" si="1"/>
        <v>0</v>
      </c>
      <c r="N10" s="248">
        <f t="shared" si="2"/>
        <v>0</v>
      </c>
      <c r="O10" s="249">
        <v>42551</v>
      </c>
      <c r="P10" s="246"/>
      <c r="Q10" s="246"/>
      <c r="R10" s="223"/>
      <c r="S10" s="223"/>
      <c r="T10" s="223"/>
      <c r="U10" s="250"/>
      <c r="V10" s="250"/>
      <c r="W10" s="250"/>
      <c r="X10" s="250"/>
      <c r="Y10" s="250"/>
      <c r="Z10" s="250"/>
      <c r="AA10" s="251"/>
      <c r="AB10" s="250"/>
      <c r="AC10" s="250"/>
      <c r="AD10" s="250"/>
      <c r="AE10" s="250"/>
      <c r="AF10" s="250"/>
      <c r="AG10" s="250"/>
      <c r="AH10" s="250"/>
      <c r="AI10" s="250"/>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row>
    <row r="11" spans="1:79" ht="45" x14ac:dyDescent="0.25">
      <c r="A11" s="246">
        <v>2.9</v>
      </c>
      <c r="B11" s="246" t="s">
        <v>348</v>
      </c>
      <c r="C11" s="246">
        <v>3</v>
      </c>
      <c r="D11" s="253" t="s">
        <v>475</v>
      </c>
      <c r="E11" s="246" t="s">
        <v>344</v>
      </c>
      <c r="F11" s="361"/>
      <c r="G11" s="361"/>
      <c r="H11" s="361">
        <v>0</v>
      </c>
      <c r="I11" s="246">
        <v>0</v>
      </c>
      <c r="J11" s="246">
        <v>1</v>
      </c>
      <c r="K11" s="246">
        <v>1</v>
      </c>
      <c r="L11" s="248">
        <f t="shared" si="0"/>
        <v>0</v>
      </c>
      <c r="M11" s="248">
        <f t="shared" si="1"/>
        <v>0</v>
      </c>
      <c r="N11" s="248">
        <f t="shared" si="2"/>
        <v>0</v>
      </c>
      <c r="O11" s="249">
        <v>42460</v>
      </c>
      <c r="P11" s="246"/>
      <c r="Q11" s="246"/>
      <c r="R11" s="223"/>
      <c r="S11" s="223"/>
      <c r="T11" s="223"/>
      <c r="U11" s="250"/>
      <c r="V11" s="250"/>
      <c r="W11" s="250"/>
      <c r="X11" s="250"/>
      <c r="Y11" s="250"/>
      <c r="Z11" s="250"/>
      <c r="AA11" s="250"/>
      <c r="AB11" s="250"/>
      <c r="AC11" s="250"/>
      <c r="AD11" s="250"/>
      <c r="AE11" s="250"/>
      <c r="AF11" s="250"/>
      <c r="AG11" s="250"/>
      <c r="AH11" s="250"/>
      <c r="AI11" s="250"/>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row>
    <row r="12" spans="1:79" ht="30" x14ac:dyDescent="0.25">
      <c r="A12" s="254">
        <v>2.1</v>
      </c>
      <c r="B12" s="246" t="s">
        <v>349</v>
      </c>
      <c r="C12" s="246"/>
      <c r="D12" s="246" t="s">
        <v>476</v>
      </c>
      <c r="E12" s="246" t="s">
        <v>350</v>
      </c>
      <c r="F12" s="361">
        <v>1000</v>
      </c>
      <c r="G12" s="364">
        <f>F12*(1+$G$5)</f>
        <v>1041</v>
      </c>
      <c r="H12" s="364">
        <f>G12*(1+$H$5)</f>
        <v>1093.05</v>
      </c>
      <c r="I12" s="247">
        <v>12</v>
      </c>
      <c r="J12" s="246">
        <v>0</v>
      </c>
      <c r="K12" s="246">
        <v>0</v>
      </c>
      <c r="L12" s="248">
        <f t="shared" si="0"/>
        <v>13116.599999999999</v>
      </c>
      <c r="M12" s="248">
        <f t="shared" si="1"/>
        <v>0</v>
      </c>
      <c r="N12" s="248">
        <f t="shared" si="2"/>
        <v>0</v>
      </c>
      <c r="O12" s="249">
        <v>42369</v>
      </c>
      <c r="P12" s="246"/>
      <c r="Q12" s="246"/>
      <c r="R12" s="252"/>
      <c r="S12" s="252"/>
      <c r="T12" s="252"/>
      <c r="U12" s="250"/>
      <c r="V12" s="250"/>
      <c r="W12" s="250"/>
      <c r="X12" s="250"/>
      <c r="Y12" s="250"/>
      <c r="Z12" s="250"/>
      <c r="AA12" s="250"/>
      <c r="AB12" s="250"/>
      <c r="AC12" s="250"/>
      <c r="AD12" s="250"/>
      <c r="AE12" s="250"/>
      <c r="AF12" s="250"/>
      <c r="AG12" s="251"/>
      <c r="AH12" s="250"/>
      <c r="AI12" s="250"/>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row>
    <row r="13" spans="1:79" ht="30" x14ac:dyDescent="0.25">
      <c r="A13" s="246">
        <v>2.12</v>
      </c>
      <c r="B13" s="246" t="s">
        <v>351</v>
      </c>
      <c r="C13" s="246"/>
      <c r="D13" s="246" t="s">
        <v>477</v>
      </c>
      <c r="E13" s="246" t="s">
        <v>352</v>
      </c>
      <c r="F13" s="361">
        <v>4015000</v>
      </c>
      <c r="G13" s="364">
        <f>F13*(1+$G$5)</f>
        <v>4179614.9999999995</v>
      </c>
      <c r="H13" s="364">
        <f>G13*(1+$H$5)</f>
        <v>4388595.75</v>
      </c>
      <c r="I13" s="246">
        <v>1</v>
      </c>
      <c r="J13" s="246">
        <v>0</v>
      </c>
      <c r="K13" s="246">
        <v>0</v>
      </c>
      <c r="L13" s="248">
        <f t="shared" si="0"/>
        <v>4388595.75</v>
      </c>
      <c r="M13" s="248">
        <f t="shared" si="1"/>
        <v>0</v>
      </c>
      <c r="N13" s="248">
        <f t="shared" si="2"/>
        <v>0</v>
      </c>
      <c r="O13" s="249">
        <v>42379</v>
      </c>
      <c r="P13" s="246"/>
      <c r="Q13" s="246"/>
      <c r="R13" s="252"/>
      <c r="S13" s="252"/>
      <c r="T13" s="252"/>
      <c r="U13" s="250"/>
      <c r="V13" s="250"/>
      <c r="W13" s="250"/>
      <c r="X13" s="250"/>
      <c r="Y13" s="250"/>
      <c r="Z13" s="250"/>
      <c r="AA13" s="250"/>
      <c r="AB13" s="250"/>
      <c r="AC13" s="250"/>
      <c r="AD13" s="250"/>
      <c r="AE13" s="250"/>
      <c r="AF13" s="250"/>
      <c r="AG13" s="250"/>
      <c r="AH13" s="251"/>
      <c r="AI13" s="250"/>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row>
    <row r="14" spans="1:79" x14ac:dyDescent="0.25">
      <c r="A14" s="567" t="s">
        <v>478</v>
      </c>
      <c r="B14" s="567"/>
      <c r="C14" s="567"/>
      <c r="D14" s="567"/>
      <c r="E14" s="567"/>
      <c r="F14" s="567"/>
      <c r="G14" s="567"/>
      <c r="H14" s="567"/>
      <c r="I14" s="567"/>
      <c r="J14" s="567"/>
      <c r="K14" s="567"/>
      <c r="L14" s="567"/>
      <c r="M14" s="567"/>
      <c r="N14" s="567"/>
      <c r="O14" s="567"/>
      <c r="P14" s="567"/>
      <c r="Q14" s="567"/>
      <c r="R14" s="224"/>
      <c r="S14" s="224"/>
      <c r="T14" s="224"/>
      <c r="U14" s="250"/>
      <c r="V14" s="250"/>
      <c r="W14" s="250"/>
      <c r="X14" s="250"/>
      <c r="Y14" s="250"/>
      <c r="Z14" s="250"/>
      <c r="AA14" s="250"/>
      <c r="AB14" s="250"/>
      <c r="AC14" s="250"/>
      <c r="AD14" s="250"/>
      <c r="AE14" s="250"/>
      <c r="AF14" s="250"/>
      <c r="AG14" s="250"/>
      <c r="AH14" s="250"/>
      <c r="AI14" s="250"/>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row>
    <row r="15" spans="1:79" s="357" customFormat="1" ht="45" x14ac:dyDescent="0.25">
      <c r="A15" s="353">
        <v>3.5</v>
      </c>
      <c r="B15" s="353" t="s">
        <v>353</v>
      </c>
      <c r="C15" s="353"/>
      <c r="D15" s="353" t="s">
        <v>479</v>
      </c>
      <c r="E15" s="353" t="s">
        <v>354</v>
      </c>
      <c r="F15" s="365">
        <v>3000</v>
      </c>
      <c r="G15" s="365">
        <f t="shared" ref="G15:G22" si="3">F15*(1+$G$5)</f>
        <v>3123</v>
      </c>
      <c r="H15" s="365">
        <f t="shared" ref="H15:H22" si="4">G15*(1+$H$5)</f>
        <v>3279.15</v>
      </c>
      <c r="I15" s="365">
        <f t="shared" ref="I15:K18" si="5">I49</f>
        <v>40046.67764793877</v>
      </c>
      <c r="J15" s="365">
        <f t="shared" si="5"/>
        <v>48846.346668266327</v>
      </c>
      <c r="K15" s="365">
        <f t="shared" si="5"/>
        <v>48830.752382441198</v>
      </c>
      <c r="L15" s="355">
        <f>H15*I15</f>
        <v>131319063.00923842</v>
      </c>
      <c r="M15" s="355">
        <f>H15*J15</f>
        <v>160174497.67724553</v>
      </c>
      <c r="N15" s="355">
        <f>H15*K15</f>
        <v>160123361.67488205</v>
      </c>
      <c r="O15" s="366">
        <v>42216</v>
      </c>
      <c r="P15" s="353"/>
      <c r="Q15" s="353" t="s">
        <v>355</v>
      </c>
      <c r="R15" s="358"/>
      <c r="S15" s="358"/>
      <c r="T15" s="358"/>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row>
    <row r="16" spans="1:79" s="357" customFormat="1" ht="45" x14ac:dyDescent="0.25">
      <c r="A16" s="353">
        <v>3.6</v>
      </c>
      <c r="B16" s="353" t="s">
        <v>356</v>
      </c>
      <c r="C16" s="353"/>
      <c r="D16" s="353" t="s">
        <v>479</v>
      </c>
      <c r="E16" s="353" t="s">
        <v>354</v>
      </c>
      <c r="F16" s="365">
        <v>3000</v>
      </c>
      <c r="G16" s="365">
        <f t="shared" si="3"/>
        <v>3123</v>
      </c>
      <c r="H16" s="365">
        <f t="shared" si="4"/>
        <v>3279.15</v>
      </c>
      <c r="I16" s="365">
        <f t="shared" si="5"/>
        <v>49851.61733302311</v>
      </c>
      <c r="J16" s="365">
        <f t="shared" si="5"/>
        <v>50882.673408558403</v>
      </c>
      <c r="K16" s="365">
        <f t="shared" si="5"/>
        <v>43280.189676377937</v>
      </c>
      <c r="L16" s="355">
        <f t="shared" ref="L16:L22" si="6">H16*I16</f>
        <v>163470930.97758272</v>
      </c>
      <c r="M16" s="355">
        <f t="shared" ref="M16:M22" si="7">H16*J16</f>
        <v>166851918.50767431</v>
      </c>
      <c r="N16" s="355">
        <f t="shared" ref="N16:N22" si="8">H16*K16</f>
        <v>141922233.97729471</v>
      </c>
      <c r="O16" s="366">
        <v>42216</v>
      </c>
      <c r="P16" s="353"/>
      <c r="Q16" s="353" t="s">
        <v>355</v>
      </c>
      <c r="R16" s="358"/>
      <c r="S16" s="358"/>
      <c r="T16" s="358"/>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row>
    <row r="17" spans="1:80" s="357" customFormat="1" ht="45" x14ac:dyDescent="0.25">
      <c r="A17" s="353">
        <v>3.7</v>
      </c>
      <c r="B17" s="353" t="s">
        <v>357</v>
      </c>
      <c r="C17" s="353"/>
      <c r="D17" s="353" t="s">
        <v>479</v>
      </c>
      <c r="E17" s="353" t="s">
        <v>354</v>
      </c>
      <c r="F17" s="365">
        <v>3000</v>
      </c>
      <c r="G17" s="365">
        <f t="shared" si="3"/>
        <v>3123</v>
      </c>
      <c r="H17" s="365">
        <f t="shared" si="4"/>
        <v>3279.15</v>
      </c>
      <c r="I17" s="365">
        <f t="shared" si="5"/>
        <v>18469.316010059112</v>
      </c>
      <c r="J17" s="365">
        <f t="shared" si="5"/>
        <v>16589.461518179669</v>
      </c>
      <c r="K17" s="365">
        <f t="shared" si="5"/>
        <v>14793.751368948917</v>
      </c>
      <c r="L17" s="355">
        <f t="shared" si="6"/>
        <v>60563657.594385341</v>
      </c>
      <c r="M17" s="355">
        <f t="shared" si="7"/>
        <v>54399332.737338863</v>
      </c>
      <c r="N17" s="355">
        <f t="shared" si="8"/>
        <v>48510929.801488839</v>
      </c>
      <c r="O17" s="366">
        <v>42216</v>
      </c>
      <c r="P17" s="353"/>
      <c r="Q17" s="353" t="s">
        <v>355</v>
      </c>
      <c r="R17" s="358"/>
      <c r="S17" s="358"/>
      <c r="T17" s="358"/>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row>
    <row r="18" spans="1:80" s="357" customFormat="1" ht="45" x14ac:dyDescent="0.25">
      <c r="A18" s="353">
        <v>3.8</v>
      </c>
      <c r="B18" s="353" t="s">
        <v>358</v>
      </c>
      <c r="C18" s="353"/>
      <c r="D18" s="353" t="s">
        <v>479</v>
      </c>
      <c r="E18" s="353" t="s">
        <v>354</v>
      </c>
      <c r="F18" s="365">
        <v>3000</v>
      </c>
      <c r="G18" s="365">
        <f t="shared" si="3"/>
        <v>3123</v>
      </c>
      <c r="H18" s="365">
        <f t="shared" si="4"/>
        <v>3279.15</v>
      </c>
      <c r="I18" s="365">
        <f t="shared" si="5"/>
        <v>6229.2386077433293</v>
      </c>
      <c r="J18" s="365">
        <f t="shared" si="5"/>
        <v>5964.9331383533145</v>
      </c>
      <c r="K18" s="365">
        <f t="shared" si="5"/>
        <v>5725.6130263016621</v>
      </c>
      <c r="L18" s="355">
        <f t="shared" si="6"/>
        <v>20426607.780581538</v>
      </c>
      <c r="M18" s="355">
        <f t="shared" si="7"/>
        <v>19559910.500631273</v>
      </c>
      <c r="N18" s="355">
        <f t="shared" si="8"/>
        <v>18775143.955197096</v>
      </c>
      <c r="O18" s="366">
        <v>42216</v>
      </c>
      <c r="P18" s="353"/>
      <c r="Q18" s="353" t="s">
        <v>355</v>
      </c>
      <c r="R18" s="358"/>
      <c r="S18" s="358"/>
      <c r="T18" s="358"/>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row>
    <row r="19" spans="1:80" ht="45" x14ac:dyDescent="0.25">
      <c r="A19" s="246">
        <v>3.13</v>
      </c>
      <c r="B19" s="246" t="s">
        <v>359</v>
      </c>
      <c r="C19" s="246"/>
      <c r="D19" s="246" t="s">
        <v>480</v>
      </c>
      <c r="E19" s="246" t="s">
        <v>360</v>
      </c>
      <c r="F19" s="361">
        <v>1150000</v>
      </c>
      <c r="G19" s="364">
        <f t="shared" si="3"/>
        <v>1197150</v>
      </c>
      <c r="H19" s="364">
        <f t="shared" si="4"/>
        <v>1257007.5</v>
      </c>
      <c r="I19" s="246">
        <v>5</v>
      </c>
      <c r="J19" s="246">
        <v>5</v>
      </c>
      <c r="K19" s="246">
        <v>5</v>
      </c>
      <c r="L19" s="248">
        <f t="shared" si="6"/>
        <v>6285037.5</v>
      </c>
      <c r="M19" s="248">
        <f t="shared" si="7"/>
        <v>6285037.5</v>
      </c>
      <c r="N19" s="248">
        <f t="shared" si="8"/>
        <v>6285037.5</v>
      </c>
      <c r="O19" s="249">
        <v>42216</v>
      </c>
      <c r="P19" s="246"/>
      <c r="Q19" s="246" t="s">
        <v>355</v>
      </c>
      <c r="R19" s="252"/>
      <c r="S19" s="252"/>
      <c r="T19" s="252"/>
      <c r="U19" s="250"/>
      <c r="V19" s="250"/>
      <c r="W19" s="250"/>
      <c r="X19" s="250"/>
      <c r="Y19" s="250"/>
      <c r="Z19" s="250"/>
      <c r="AA19" s="250"/>
      <c r="AB19" s="251"/>
      <c r="AC19" s="250"/>
      <c r="AD19" s="250"/>
      <c r="AE19" s="250"/>
      <c r="AF19" s="250"/>
      <c r="AG19" s="250"/>
      <c r="AH19" s="250"/>
      <c r="AI19" s="250"/>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row>
    <row r="20" spans="1:80" ht="30" x14ac:dyDescent="0.25">
      <c r="A20" s="246">
        <v>3.19</v>
      </c>
      <c r="B20" s="246" t="s">
        <v>361</v>
      </c>
      <c r="C20" s="246"/>
      <c r="D20" s="246" t="s">
        <v>481</v>
      </c>
      <c r="E20" s="246" t="s">
        <v>362</v>
      </c>
      <c r="F20" s="361">
        <v>1350000</v>
      </c>
      <c r="G20" s="364">
        <f t="shared" si="3"/>
        <v>1405350</v>
      </c>
      <c r="H20" s="364">
        <f t="shared" si="4"/>
        <v>1475617.5</v>
      </c>
      <c r="I20" s="247"/>
      <c r="J20" s="246">
        <v>1</v>
      </c>
      <c r="K20" s="246"/>
      <c r="L20" s="248">
        <f t="shared" si="6"/>
        <v>0</v>
      </c>
      <c r="M20" s="248">
        <f t="shared" si="7"/>
        <v>1475617.5</v>
      </c>
      <c r="N20" s="248">
        <f t="shared" si="8"/>
        <v>0</v>
      </c>
      <c r="O20" s="249">
        <v>42216</v>
      </c>
      <c r="P20" s="223"/>
      <c r="Q20" s="246" t="s">
        <v>355</v>
      </c>
      <c r="R20" s="223"/>
      <c r="S20" s="223"/>
      <c r="T20" s="223"/>
      <c r="U20" s="250"/>
      <c r="V20" s="250"/>
      <c r="W20" s="250"/>
      <c r="X20" s="250"/>
      <c r="Y20" s="251"/>
      <c r="Z20" s="250"/>
      <c r="AA20" s="250"/>
      <c r="AB20" s="250"/>
      <c r="AC20" s="250"/>
      <c r="AD20" s="250"/>
      <c r="AE20" s="250"/>
      <c r="AF20" s="250"/>
      <c r="AG20" s="250"/>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row>
    <row r="21" spans="1:80" ht="120" x14ac:dyDescent="0.25">
      <c r="A21" s="254">
        <v>3.2</v>
      </c>
      <c r="B21" s="246" t="s">
        <v>363</v>
      </c>
      <c r="C21" s="246"/>
      <c r="D21" s="246" t="s">
        <v>482</v>
      </c>
      <c r="E21" s="246" t="s">
        <v>364</v>
      </c>
      <c r="F21" s="361">
        <v>46838</v>
      </c>
      <c r="G21" s="364">
        <f t="shared" si="3"/>
        <v>48758.357999999993</v>
      </c>
      <c r="H21" s="364">
        <f t="shared" si="4"/>
        <v>51196.275899999993</v>
      </c>
      <c r="I21" s="361">
        <v>6500</v>
      </c>
      <c r="J21" s="361">
        <v>6500</v>
      </c>
      <c r="K21" s="361">
        <v>6500</v>
      </c>
      <c r="L21" s="248">
        <f t="shared" si="6"/>
        <v>332775793.34999996</v>
      </c>
      <c r="M21" s="248">
        <f t="shared" si="7"/>
        <v>332775793.34999996</v>
      </c>
      <c r="N21" s="248">
        <f t="shared" si="8"/>
        <v>332775793.34999996</v>
      </c>
      <c r="O21" s="249">
        <v>42216</v>
      </c>
      <c r="P21" s="223"/>
      <c r="Q21" s="246" t="s">
        <v>355</v>
      </c>
      <c r="R21" s="223"/>
      <c r="S21" s="223"/>
      <c r="T21" s="223"/>
      <c r="U21" s="250"/>
      <c r="V21" s="250"/>
      <c r="W21" s="250"/>
      <c r="X21" s="250"/>
      <c r="Y21" s="251"/>
      <c r="Z21" s="250"/>
      <c r="AA21" s="250"/>
      <c r="AB21" s="250"/>
      <c r="AC21" s="250"/>
      <c r="AD21" s="250"/>
      <c r="AE21" s="250"/>
      <c r="AF21" s="250"/>
      <c r="AG21" s="250"/>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Q21" s="204"/>
      <c r="BR21" s="204"/>
      <c r="BS21" s="204"/>
      <c r="BT21" s="204"/>
      <c r="BU21" s="204"/>
      <c r="BV21" s="204"/>
      <c r="BW21" s="204"/>
      <c r="BX21" s="204"/>
      <c r="BY21" s="204"/>
      <c r="BZ21" s="204"/>
    </row>
    <row r="22" spans="1:80" ht="150" x14ac:dyDescent="0.25">
      <c r="A22" s="246">
        <v>3.21</v>
      </c>
      <c r="B22" s="246" t="s">
        <v>365</v>
      </c>
      <c r="C22" s="246"/>
      <c r="D22" s="246" t="s">
        <v>483</v>
      </c>
      <c r="E22" s="246" t="s">
        <v>366</v>
      </c>
      <c r="F22" s="361">
        <f>2000</f>
        <v>2000</v>
      </c>
      <c r="G22" s="364">
        <f t="shared" si="3"/>
        <v>2082</v>
      </c>
      <c r="H22" s="364">
        <f t="shared" si="4"/>
        <v>2186.1</v>
      </c>
      <c r="I22" s="361">
        <v>65000</v>
      </c>
      <c r="J22" s="361">
        <v>65000</v>
      </c>
      <c r="K22" s="361">
        <v>65000</v>
      </c>
      <c r="L22" s="248">
        <f t="shared" si="6"/>
        <v>142096500</v>
      </c>
      <c r="M22" s="248">
        <f t="shared" si="7"/>
        <v>142096500</v>
      </c>
      <c r="N22" s="248">
        <f t="shared" si="8"/>
        <v>142096500</v>
      </c>
      <c r="O22" s="249">
        <v>42247</v>
      </c>
      <c r="P22" s="246"/>
      <c r="Q22" s="246" t="s">
        <v>355</v>
      </c>
      <c r="R22" s="252"/>
      <c r="S22" s="252"/>
      <c r="T22" s="252"/>
      <c r="U22" s="250"/>
      <c r="V22" s="250"/>
      <c r="W22" s="250"/>
      <c r="X22" s="250"/>
      <c r="Y22" s="250"/>
      <c r="Z22" s="250"/>
      <c r="AA22" s="250"/>
      <c r="AB22" s="250"/>
      <c r="AC22" s="251"/>
      <c r="AD22" s="250"/>
      <c r="AE22" s="250"/>
      <c r="AF22" s="250"/>
      <c r="AG22" s="250"/>
      <c r="AH22" s="250"/>
      <c r="AI22" s="250"/>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S22" s="243"/>
      <c r="BT22" s="257"/>
      <c r="BU22" s="257"/>
      <c r="BV22" s="257"/>
      <c r="BW22" s="257"/>
      <c r="BX22" s="257"/>
      <c r="BY22" s="257"/>
      <c r="BZ22" s="204"/>
      <c r="CA22" s="204"/>
      <c r="CB22" s="204"/>
    </row>
    <row r="23" spans="1:80" x14ac:dyDescent="0.25">
      <c r="A23" s="567" t="s">
        <v>484</v>
      </c>
      <c r="B23" s="567"/>
      <c r="C23" s="567"/>
      <c r="D23" s="567"/>
      <c r="E23" s="567"/>
      <c r="F23" s="567"/>
      <c r="G23" s="567"/>
      <c r="H23" s="567"/>
      <c r="I23" s="567"/>
      <c r="J23" s="567"/>
      <c r="K23" s="567"/>
      <c r="L23" s="567"/>
      <c r="M23" s="567"/>
      <c r="N23" s="567"/>
      <c r="O23" s="567"/>
      <c r="P23" s="567"/>
      <c r="Q23" s="567"/>
      <c r="R23" s="223"/>
      <c r="S23" s="223"/>
      <c r="T23" s="223"/>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S23" s="204"/>
      <c r="BT23" s="204"/>
      <c r="BU23" s="204"/>
      <c r="BV23" s="204"/>
      <c r="BW23" s="204"/>
      <c r="BX23" s="204"/>
      <c r="BY23" s="204"/>
      <c r="BZ23" s="204"/>
      <c r="CA23" s="204"/>
      <c r="CB23" s="204"/>
    </row>
    <row r="24" spans="1:80" ht="90" x14ac:dyDescent="0.25">
      <c r="A24" s="258">
        <v>4.7</v>
      </c>
      <c r="B24" s="246" t="s">
        <v>367</v>
      </c>
      <c r="C24" s="246">
        <v>1</v>
      </c>
      <c r="D24" s="246" t="s">
        <v>485</v>
      </c>
      <c r="E24" s="246" t="s">
        <v>368</v>
      </c>
      <c r="F24" s="361">
        <v>50000</v>
      </c>
      <c r="G24" s="364">
        <f>F24*(1+$G$5)</f>
        <v>52049.999999999993</v>
      </c>
      <c r="H24" s="364">
        <f>G24*(1+$H$5)</f>
        <v>54652.499999999993</v>
      </c>
      <c r="I24" s="246">
        <v>450</v>
      </c>
      <c r="J24" s="246">
        <v>450</v>
      </c>
      <c r="K24" s="246">
        <v>400</v>
      </c>
      <c r="L24" s="248">
        <f>H24*I24</f>
        <v>24593624.999999996</v>
      </c>
      <c r="M24" s="248">
        <f>H24*J24</f>
        <v>24593624.999999996</v>
      </c>
      <c r="N24" s="248">
        <f>H24*K24</f>
        <v>21860999.999999996</v>
      </c>
      <c r="O24" s="249">
        <v>42277</v>
      </c>
      <c r="P24" s="246"/>
      <c r="Q24" s="246" t="s">
        <v>369</v>
      </c>
      <c r="R24" s="252"/>
      <c r="S24" s="252"/>
      <c r="T24" s="252"/>
      <c r="U24" s="250"/>
      <c r="V24" s="250"/>
      <c r="W24" s="250"/>
      <c r="X24" s="250"/>
      <c r="Y24" s="250"/>
      <c r="Z24" s="250"/>
      <c r="AA24" s="250"/>
      <c r="AB24" s="250"/>
      <c r="AC24" s="250"/>
      <c r="AD24" s="251"/>
      <c r="AE24" s="250"/>
      <c r="AF24" s="250"/>
      <c r="AG24" s="250"/>
      <c r="AH24" s="250"/>
      <c r="AI24" s="250"/>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S24" s="204"/>
      <c r="BT24" s="259"/>
      <c r="BU24" s="204"/>
      <c r="BV24" s="204"/>
      <c r="BW24" s="204"/>
      <c r="BX24" s="204"/>
      <c r="BY24" s="204"/>
      <c r="BZ24" s="204"/>
      <c r="CA24" s="204"/>
      <c r="CB24" s="204"/>
    </row>
    <row r="25" spans="1:80" ht="150" x14ac:dyDescent="0.25">
      <c r="A25" s="258">
        <v>4.8</v>
      </c>
      <c r="B25" s="246" t="s">
        <v>370</v>
      </c>
      <c r="C25" s="246">
        <v>1</v>
      </c>
      <c r="D25" s="246" t="s">
        <v>486</v>
      </c>
      <c r="E25" s="246"/>
      <c r="F25" s="361"/>
      <c r="G25" s="361"/>
      <c r="H25" s="361"/>
      <c r="I25" s="247"/>
      <c r="J25" s="247"/>
      <c r="K25" s="247"/>
      <c r="L25" s="248">
        <f t="shared" ref="L25:L37" si="9">H25*I25</f>
        <v>0</v>
      </c>
      <c r="M25" s="248">
        <f t="shared" ref="M25:M37" si="10">H25*J25</f>
        <v>0</v>
      </c>
      <c r="N25" s="248">
        <f t="shared" ref="N25:N37" si="11">H25*K25</f>
        <v>0</v>
      </c>
      <c r="O25" s="249">
        <v>42353</v>
      </c>
      <c r="P25" s="246"/>
      <c r="Q25" s="246" t="s">
        <v>369</v>
      </c>
      <c r="R25" s="252"/>
      <c r="S25" s="252"/>
      <c r="T25" s="252"/>
      <c r="U25" s="250"/>
      <c r="V25" s="250"/>
      <c r="W25" s="250"/>
      <c r="X25" s="250"/>
      <c r="Y25" s="250"/>
      <c r="Z25" s="250"/>
      <c r="AA25" s="250"/>
      <c r="AB25" s="250"/>
      <c r="AC25" s="250"/>
      <c r="AD25" s="250"/>
      <c r="AE25" s="250"/>
      <c r="AF25" s="250"/>
      <c r="AG25" s="251"/>
      <c r="AH25" s="250"/>
      <c r="AI25" s="250"/>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row>
    <row r="26" spans="1:80" ht="30" x14ac:dyDescent="0.25">
      <c r="A26" s="258"/>
      <c r="B26" s="246" t="s">
        <v>676</v>
      </c>
      <c r="C26" s="246"/>
      <c r="D26" s="246"/>
      <c r="E26" s="246" t="s">
        <v>366</v>
      </c>
      <c r="F26" s="361">
        <f>5*(11000)+(20000*5*5+20000*5)*37/I26</f>
        <v>55547.576322982321</v>
      </c>
      <c r="G26" s="364">
        <f t="shared" ref="G26:G31" si="12">F26*(1+$G$5)</f>
        <v>57825.026952224594</v>
      </c>
      <c r="H26" s="364">
        <f t="shared" ref="H26:H31" si="13">G26*(1+$H$5)</f>
        <v>60716.278299835823</v>
      </c>
      <c r="I26" s="464">
        <f>Proj!D30*Targets!C88</f>
        <v>40542.2935</v>
      </c>
      <c r="J26" s="464">
        <f>Proj!E30*Targets!D88</f>
        <v>41758.562304999999</v>
      </c>
      <c r="K26" s="464">
        <f>Proj!F30*Targets!E88</f>
        <v>43011.319174149998</v>
      </c>
      <c r="L26" s="248">
        <f>H26*I26</f>
        <v>2461577175.0596251</v>
      </c>
      <c r="M26" s="248">
        <f>H26*J26</f>
        <v>2535424490.3114138</v>
      </c>
      <c r="N26" s="248">
        <f>H26*K26</f>
        <v>2611487225.0207558</v>
      </c>
      <c r="O26" s="249">
        <v>42353</v>
      </c>
      <c r="P26" s="246"/>
      <c r="Q26" s="246" t="s">
        <v>369</v>
      </c>
      <c r="R26" s="252"/>
      <c r="S26" s="252"/>
      <c r="T26" s="252"/>
      <c r="U26" s="250"/>
      <c r="V26" s="250"/>
      <c r="W26" s="250"/>
      <c r="X26" s="250"/>
      <c r="Y26" s="250"/>
      <c r="Z26" s="250"/>
      <c r="AA26" s="250"/>
      <c r="AB26" s="250"/>
      <c r="AC26" s="250"/>
      <c r="AD26" s="250"/>
      <c r="AE26" s="250"/>
      <c r="AF26" s="250"/>
      <c r="AG26" s="251"/>
      <c r="AH26" s="250"/>
      <c r="AI26" s="250"/>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69"/>
      <c r="BQ26" s="269"/>
    </row>
    <row r="27" spans="1:80" ht="60" x14ac:dyDescent="0.25">
      <c r="A27" s="258"/>
      <c r="B27" s="246" t="s">
        <v>698</v>
      </c>
      <c r="C27" s="246"/>
      <c r="D27" s="246"/>
      <c r="E27" s="246" t="s">
        <v>366</v>
      </c>
      <c r="F27" s="361">
        <f>(6*(11000)+(20000*4*6+20000*6)*9.5/I27)*1.5</f>
        <v>99601.218857939821</v>
      </c>
      <c r="G27" s="364">
        <f t="shared" si="12"/>
        <v>103684.86883111535</v>
      </c>
      <c r="H27" s="364">
        <f t="shared" si="13"/>
        <v>108869.11227267112</v>
      </c>
      <c r="I27" s="464">
        <f>(Proj!D44+Proj!D45)*Targets!C89</f>
        <v>14221.110810293258</v>
      </c>
      <c r="J27" s="464">
        <f>(Proj!E44+Proj!E45)*Targets!D89</f>
        <v>16853.381007429613</v>
      </c>
      <c r="K27" s="464">
        <f>(Proj!F44+Proj!F45)*Targets!E89</f>
        <v>18019.562235431506</v>
      </c>
      <c r="L27" s="248">
        <f>H27*I27</f>
        <v>1548239709.4479136</v>
      </c>
      <c r="M27" s="248">
        <f>H27*J27</f>
        <v>1834812629.0719576</v>
      </c>
      <c r="N27" s="248">
        <f>H27*K27</f>
        <v>1961773744.1135771</v>
      </c>
      <c r="O27" s="249">
        <v>42353</v>
      </c>
      <c r="P27" s="246"/>
      <c r="Q27" s="246" t="s">
        <v>369</v>
      </c>
      <c r="R27" s="252"/>
      <c r="S27" s="252"/>
      <c r="T27" s="252"/>
      <c r="U27" s="250"/>
      <c r="V27" s="250"/>
      <c r="W27" s="250"/>
      <c r="X27" s="250"/>
      <c r="Y27" s="250"/>
      <c r="Z27" s="250"/>
      <c r="AA27" s="250"/>
      <c r="AB27" s="250"/>
      <c r="AC27" s="250"/>
      <c r="AD27" s="250"/>
      <c r="AE27" s="250"/>
      <c r="AF27" s="250"/>
      <c r="AG27" s="251"/>
      <c r="AH27" s="250"/>
      <c r="AI27" s="250"/>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69"/>
      <c r="BQ27" s="269"/>
    </row>
    <row r="28" spans="1:80" ht="30" x14ac:dyDescent="0.25">
      <c r="A28" s="258"/>
      <c r="B28" s="246" t="s">
        <v>699</v>
      </c>
      <c r="C28" s="246"/>
      <c r="D28" s="246"/>
      <c r="E28" s="246" t="s">
        <v>366</v>
      </c>
      <c r="F28" s="361">
        <f>(6*(11000)+(20000*4*6+20000*6)*3.6/I28)*1.5</f>
        <v>99593.953900885492</v>
      </c>
      <c r="G28" s="364">
        <f t="shared" si="12"/>
        <v>103677.30601082179</v>
      </c>
      <c r="H28" s="364">
        <f t="shared" si="13"/>
        <v>108861.17131136288</v>
      </c>
      <c r="I28" s="464">
        <f>(Proj!D47+Proj!D48)*Targets!C89</f>
        <v>5454.9688034200208</v>
      </c>
      <c r="J28" s="464">
        <f>(Proj!E47+Proj!E48)*Targets!D89</f>
        <v>5885.5672337687747</v>
      </c>
      <c r="K28" s="464">
        <f>(Proj!F47+Proj!F48)*Targets!E89</f>
        <v>6392.5384203585754</v>
      </c>
      <c r="L28" s="248">
        <f>H28*I28</f>
        <v>593834293.40724707</v>
      </c>
      <c r="M28" s="248">
        <f>H28*J28</f>
        <v>640709742.89984667</v>
      </c>
      <c r="N28" s="248">
        <f>H28*K28</f>
        <v>695899220.09312391</v>
      </c>
      <c r="O28" s="249">
        <v>42353</v>
      </c>
      <c r="P28" s="246"/>
      <c r="Q28" s="246" t="s">
        <v>369</v>
      </c>
      <c r="R28" s="252"/>
      <c r="S28" s="252"/>
      <c r="T28" s="252"/>
      <c r="U28" s="250"/>
      <c r="V28" s="250"/>
      <c r="W28" s="250"/>
      <c r="X28" s="250"/>
      <c r="Y28" s="250"/>
      <c r="Z28" s="250"/>
      <c r="AA28" s="250"/>
      <c r="AB28" s="250"/>
      <c r="AC28" s="250"/>
      <c r="AD28" s="250"/>
      <c r="AE28" s="250"/>
      <c r="AF28" s="250"/>
      <c r="AG28" s="251"/>
      <c r="AH28" s="250"/>
      <c r="AI28" s="250"/>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69"/>
      <c r="BQ28" s="269"/>
    </row>
    <row r="29" spans="1:80" ht="30" x14ac:dyDescent="0.25">
      <c r="A29" s="254">
        <v>4.0999999999999996</v>
      </c>
      <c r="B29" s="246" t="s">
        <v>371</v>
      </c>
      <c r="C29" s="246">
        <v>1</v>
      </c>
      <c r="D29" s="246" t="s">
        <v>487</v>
      </c>
      <c r="E29" s="246" t="s">
        <v>372</v>
      </c>
      <c r="F29" s="361">
        <v>2000</v>
      </c>
      <c r="G29" s="364">
        <f t="shared" si="12"/>
        <v>2082</v>
      </c>
      <c r="H29" s="364">
        <f t="shared" si="13"/>
        <v>2186.1</v>
      </c>
      <c r="I29" s="256">
        <v>2000</v>
      </c>
      <c r="J29" s="247"/>
      <c r="K29" s="246"/>
      <c r="L29" s="248">
        <f t="shared" si="9"/>
        <v>4372200</v>
      </c>
      <c r="M29" s="248">
        <f t="shared" si="10"/>
        <v>0</v>
      </c>
      <c r="N29" s="248">
        <f t="shared" si="11"/>
        <v>0</v>
      </c>
      <c r="O29" s="260">
        <v>42216</v>
      </c>
      <c r="P29" s="252"/>
      <c r="Q29" s="246"/>
      <c r="R29" s="252"/>
      <c r="S29" s="252"/>
      <c r="T29" s="252"/>
      <c r="U29" s="250"/>
      <c r="V29" s="250"/>
      <c r="W29" s="250"/>
      <c r="X29" s="250"/>
      <c r="Y29" s="250"/>
      <c r="Z29" s="250"/>
      <c r="AA29" s="250"/>
      <c r="AB29" s="251"/>
      <c r="AC29" s="250"/>
      <c r="AD29" s="250"/>
      <c r="AE29" s="250"/>
      <c r="AF29" s="250"/>
      <c r="AG29" s="250"/>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R29" s="261"/>
    </row>
    <row r="30" spans="1:80" ht="30" x14ac:dyDescent="0.25">
      <c r="A30" s="254">
        <v>4.13</v>
      </c>
      <c r="B30" s="246" t="s">
        <v>373</v>
      </c>
      <c r="C30" s="246">
        <v>1</v>
      </c>
      <c r="D30" s="246" t="s">
        <v>488</v>
      </c>
      <c r="E30" s="246" t="s">
        <v>374</v>
      </c>
      <c r="F30" s="361">
        <v>22000</v>
      </c>
      <c r="G30" s="364">
        <f t="shared" si="12"/>
        <v>22902</v>
      </c>
      <c r="H30" s="364">
        <f t="shared" si="13"/>
        <v>24047.100000000002</v>
      </c>
      <c r="I30" s="247">
        <v>40</v>
      </c>
      <c r="J30" s="247">
        <v>25</v>
      </c>
      <c r="K30" s="247">
        <v>25</v>
      </c>
      <c r="L30" s="248">
        <f t="shared" si="9"/>
        <v>961884.00000000012</v>
      </c>
      <c r="M30" s="248">
        <f t="shared" si="10"/>
        <v>601177.5</v>
      </c>
      <c r="N30" s="248">
        <f t="shared" si="11"/>
        <v>601177.5</v>
      </c>
      <c r="O30" s="249">
        <v>42277</v>
      </c>
      <c r="P30" s="246"/>
      <c r="Q30" s="246" t="s">
        <v>369</v>
      </c>
      <c r="R30" s="252"/>
      <c r="S30" s="252"/>
      <c r="T30" s="252"/>
      <c r="U30" s="250"/>
      <c r="V30" s="250"/>
      <c r="W30" s="250"/>
      <c r="X30" s="250"/>
      <c r="Y30" s="250"/>
      <c r="Z30" s="250"/>
      <c r="AA30" s="250"/>
      <c r="AB30" s="250"/>
      <c r="AC30" s="250"/>
      <c r="AD30" s="251"/>
      <c r="AE30" s="250"/>
      <c r="AF30" s="250"/>
      <c r="AG30" s="250"/>
      <c r="AH30" s="250"/>
      <c r="AI30" s="250"/>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row>
    <row r="31" spans="1:80" ht="30" x14ac:dyDescent="0.25">
      <c r="A31" s="254">
        <v>4.1399999999999997</v>
      </c>
      <c r="B31" s="246" t="s">
        <v>375</v>
      </c>
      <c r="C31" s="246">
        <v>1</v>
      </c>
      <c r="D31" s="246" t="s">
        <v>489</v>
      </c>
      <c r="E31" s="246" t="s">
        <v>366</v>
      </c>
      <c r="F31" s="361">
        <v>80000</v>
      </c>
      <c r="G31" s="364">
        <f t="shared" si="12"/>
        <v>83280</v>
      </c>
      <c r="H31" s="364">
        <f t="shared" si="13"/>
        <v>87444</v>
      </c>
      <c r="I31" s="361">
        <v>2000</v>
      </c>
      <c r="J31" s="361">
        <v>500</v>
      </c>
      <c r="K31" s="361">
        <v>500</v>
      </c>
      <c r="L31" s="248">
        <f t="shared" si="9"/>
        <v>174888000</v>
      </c>
      <c r="M31" s="248">
        <f t="shared" si="10"/>
        <v>43722000</v>
      </c>
      <c r="N31" s="248">
        <f t="shared" si="11"/>
        <v>43722000</v>
      </c>
      <c r="O31" s="249">
        <v>42353</v>
      </c>
      <c r="P31" s="246"/>
      <c r="Q31" s="246" t="s">
        <v>369</v>
      </c>
      <c r="R31" s="252"/>
      <c r="S31" s="252"/>
      <c r="T31" s="252"/>
      <c r="U31" s="250"/>
      <c r="V31" s="250"/>
      <c r="W31" s="250"/>
      <c r="X31" s="250"/>
      <c r="Y31" s="250"/>
      <c r="Z31" s="250"/>
      <c r="AA31" s="250"/>
      <c r="AB31" s="250"/>
      <c r="AC31" s="250"/>
      <c r="AD31" s="250"/>
      <c r="AE31" s="250"/>
      <c r="AF31" s="250"/>
      <c r="AG31" s="251"/>
      <c r="AH31" s="250"/>
      <c r="AI31" s="250"/>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row>
    <row r="32" spans="1:80" ht="45" x14ac:dyDescent="0.25">
      <c r="A32" s="254">
        <v>4.1500000000000004</v>
      </c>
      <c r="B32" s="246" t="s">
        <v>376</v>
      </c>
      <c r="C32" s="246">
        <v>1</v>
      </c>
      <c r="D32" s="246" t="s">
        <v>490</v>
      </c>
      <c r="E32" s="246" t="s">
        <v>377</v>
      </c>
      <c r="F32" s="361">
        <v>50000</v>
      </c>
      <c r="G32" s="361"/>
      <c r="H32" s="361"/>
      <c r="I32" s="361">
        <v>314</v>
      </c>
      <c r="J32" s="361">
        <v>314</v>
      </c>
      <c r="K32" s="361">
        <v>314</v>
      </c>
      <c r="L32" s="248">
        <f t="shared" si="9"/>
        <v>0</v>
      </c>
      <c r="M32" s="248">
        <f t="shared" si="10"/>
        <v>0</v>
      </c>
      <c r="N32" s="248">
        <f t="shared" si="11"/>
        <v>0</v>
      </c>
      <c r="O32" s="249">
        <v>42353</v>
      </c>
      <c r="P32" s="246"/>
      <c r="Q32" s="246" t="s">
        <v>369</v>
      </c>
      <c r="R32" s="252"/>
      <c r="S32" s="252"/>
      <c r="T32" s="252"/>
      <c r="U32" s="250"/>
      <c r="V32" s="250"/>
      <c r="W32" s="250"/>
      <c r="X32" s="250"/>
      <c r="Y32" s="250"/>
      <c r="Z32" s="250"/>
      <c r="AA32" s="250"/>
      <c r="AB32" s="250"/>
      <c r="AC32" s="250"/>
      <c r="AD32" s="250"/>
      <c r="AE32" s="250"/>
      <c r="AF32" s="250"/>
      <c r="AG32" s="251"/>
      <c r="AH32" s="250"/>
      <c r="AI32" s="250"/>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row>
    <row r="33" spans="1:74" ht="90" x14ac:dyDescent="0.25">
      <c r="A33" s="254">
        <v>4.16</v>
      </c>
      <c r="B33" s="246" t="s">
        <v>378</v>
      </c>
      <c r="C33" s="246">
        <v>1</v>
      </c>
      <c r="D33" s="246" t="s">
        <v>491</v>
      </c>
      <c r="E33" s="246" t="s">
        <v>379</v>
      </c>
      <c r="F33" s="361"/>
      <c r="G33" s="361"/>
      <c r="H33" s="361">
        <v>0</v>
      </c>
      <c r="I33" s="361">
        <v>0</v>
      </c>
      <c r="J33" s="361">
        <v>30</v>
      </c>
      <c r="K33" s="361">
        <v>30</v>
      </c>
      <c r="L33" s="248">
        <f t="shared" si="9"/>
        <v>0</v>
      </c>
      <c r="M33" s="248">
        <f t="shared" si="10"/>
        <v>0</v>
      </c>
      <c r="N33" s="248">
        <f t="shared" si="11"/>
        <v>0</v>
      </c>
      <c r="O33" s="249">
        <v>42551</v>
      </c>
      <c r="P33" s="246"/>
      <c r="Q33" s="246" t="s">
        <v>369</v>
      </c>
      <c r="R33" s="252"/>
      <c r="S33" s="252"/>
      <c r="T33" s="252"/>
      <c r="U33" s="250"/>
      <c r="V33" s="250"/>
      <c r="W33" s="250"/>
      <c r="X33" s="250" t="s">
        <v>252</v>
      </c>
      <c r="Y33" s="250"/>
      <c r="Z33" s="250"/>
      <c r="AA33" s="250"/>
      <c r="AB33" s="250"/>
      <c r="AC33" s="250"/>
      <c r="AD33" s="250"/>
      <c r="AE33" s="250"/>
      <c r="AF33" s="250"/>
      <c r="AG33" s="250"/>
      <c r="AH33" s="250"/>
      <c r="AI33" s="250"/>
      <c r="AJ33" s="246"/>
      <c r="AK33" s="246"/>
      <c r="AL33" s="246"/>
      <c r="AM33" s="251"/>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row>
    <row r="34" spans="1:74" ht="60" x14ac:dyDescent="0.25">
      <c r="A34" s="254">
        <v>4.17</v>
      </c>
      <c r="B34" s="246" t="s">
        <v>380</v>
      </c>
      <c r="C34" s="246"/>
      <c r="D34" s="246" t="s">
        <v>492</v>
      </c>
      <c r="E34" s="246" t="s">
        <v>381</v>
      </c>
      <c r="F34" s="361">
        <v>20967</v>
      </c>
      <c r="G34" s="364">
        <f>F34*(1+$G$5)</f>
        <v>21826.646999999997</v>
      </c>
      <c r="H34" s="364">
        <f>G34*(1+$H$5)</f>
        <v>22917.979349999998</v>
      </c>
      <c r="I34" s="361">
        <v>0</v>
      </c>
      <c r="J34" s="361">
        <v>300</v>
      </c>
      <c r="K34" s="361">
        <v>300</v>
      </c>
      <c r="L34" s="248">
        <f t="shared" si="9"/>
        <v>0</v>
      </c>
      <c r="M34" s="248">
        <f t="shared" si="10"/>
        <v>6875393.8049999997</v>
      </c>
      <c r="N34" s="248">
        <f t="shared" si="11"/>
        <v>6875393.8049999997</v>
      </c>
      <c r="O34" s="249">
        <v>42735</v>
      </c>
      <c r="P34" s="246"/>
      <c r="Q34" s="246" t="s">
        <v>369</v>
      </c>
      <c r="R34" s="252"/>
      <c r="S34" s="252"/>
      <c r="T34" s="252"/>
      <c r="U34" s="250"/>
      <c r="V34" s="250"/>
      <c r="W34" s="250"/>
      <c r="X34" s="250"/>
      <c r="Y34" s="250"/>
      <c r="Z34" s="250"/>
      <c r="AA34" s="250"/>
      <c r="AB34" s="250"/>
      <c r="AC34" s="250"/>
      <c r="AD34" s="250"/>
      <c r="AE34" s="250"/>
      <c r="AF34" s="250"/>
      <c r="AG34" s="250"/>
      <c r="AH34" s="250"/>
      <c r="AI34" s="250"/>
      <c r="AJ34" s="246"/>
      <c r="AK34" s="246"/>
      <c r="AL34" s="246"/>
      <c r="AM34" s="251"/>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row>
    <row r="35" spans="1:74" ht="45" x14ac:dyDescent="0.25">
      <c r="A35" s="254">
        <v>4.18</v>
      </c>
      <c r="B35" s="246" t="s">
        <v>382</v>
      </c>
      <c r="C35" s="246">
        <v>1</v>
      </c>
      <c r="D35" s="246" t="s">
        <v>493</v>
      </c>
      <c r="E35" s="246" t="s">
        <v>383</v>
      </c>
      <c r="F35" s="361">
        <v>0</v>
      </c>
      <c r="G35" s="361"/>
      <c r="H35" s="361">
        <v>0</v>
      </c>
      <c r="I35" s="361">
        <v>0</v>
      </c>
      <c r="J35" s="361">
        <v>1500</v>
      </c>
      <c r="K35" s="361">
        <v>1500</v>
      </c>
      <c r="L35" s="248">
        <f t="shared" si="9"/>
        <v>0</v>
      </c>
      <c r="M35" s="248">
        <f t="shared" si="10"/>
        <v>0</v>
      </c>
      <c r="N35" s="248">
        <f t="shared" si="11"/>
        <v>0</v>
      </c>
      <c r="O35" s="249">
        <v>42551</v>
      </c>
      <c r="P35" s="246"/>
      <c r="Q35" s="246" t="s">
        <v>369</v>
      </c>
      <c r="R35" s="252">
        <f>IF($P35=R$6,#REF!,0)</f>
        <v>0</v>
      </c>
      <c r="S35" s="252">
        <f>IF($P35=S$6,#REF!,0)</f>
        <v>0</v>
      </c>
      <c r="T35" s="252">
        <f>IF($P35=T$6,#REF!,0)</f>
        <v>0</v>
      </c>
      <c r="U35" s="250"/>
      <c r="V35" s="250"/>
      <c r="W35" s="250"/>
      <c r="X35" s="250"/>
      <c r="Y35" s="250"/>
      <c r="Z35" s="250"/>
      <c r="AA35" s="250"/>
      <c r="AB35" s="250"/>
      <c r="AC35" s="250"/>
      <c r="AD35" s="250"/>
      <c r="AE35" s="250"/>
      <c r="AF35" s="250"/>
      <c r="AG35" s="250"/>
      <c r="AH35" s="250"/>
      <c r="AI35" s="250"/>
      <c r="AJ35" s="246"/>
      <c r="AK35" s="246"/>
      <c r="AL35" s="246"/>
      <c r="AM35" s="251"/>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row>
    <row r="36" spans="1:74" ht="45" x14ac:dyDescent="0.25">
      <c r="A36" s="254">
        <v>4.1900000000000004</v>
      </c>
      <c r="B36" s="246" t="s">
        <v>384</v>
      </c>
      <c r="C36" s="246"/>
      <c r="D36" s="246" t="s">
        <v>493</v>
      </c>
      <c r="E36" s="246" t="s">
        <v>385</v>
      </c>
      <c r="F36" s="361">
        <v>0</v>
      </c>
      <c r="G36" s="361"/>
      <c r="H36" s="361">
        <v>0</v>
      </c>
      <c r="I36" s="361">
        <v>0</v>
      </c>
      <c r="J36" s="361">
        <v>0</v>
      </c>
      <c r="K36" s="361">
        <v>1500</v>
      </c>
      <c r="L36" s="248">
        <f t="shared" si="9"/>
        <v>0</v>
      </c>
      <c r="M36" s="248">
        <f t="shared" si="10"/>
        <v>0</v>
      </c>
      <c r="N36" s="248">
        <f t="shared" si="11"/>
        <v>0</v>
      </c>
      <c r="O36" s="249">
        <v>43100</v>
      </c>
      <c r="P36" s="246"/>
      <c r="Q36" s="246" t="s">
        <v>369</v>
      </c>
      <c r="R36" s="252"/>
      <c r="S36" s="252"/>
      <c r="T36" s="252"/>
      <c r="U36" s="250"/>
      <c r="V36" s="250"/>
      <c r="W36" s="250"/>
      <c r="X36" s="250"/>
      <c r="Y36" s="250"/>
      <c r="Z36" s="250"/>
      <c r="AA36" s="250"/>
      <c r="AB36" s="250"/>
      <c r="AC36" s="250"/>
      <c r="AD36" s="250"/>
      <c r="AE36" s="250"/>
      <c r="AF36" s="250"/>
      <c r="AG36" s="250"/>
      <c r="AH36" s="250"/>
      <c r="AI36" s="250"/>
      <c r="AJ36" s="246"/>
      <c r="AK36" s="246"/>
      <c r="AL36" s="246"/>
      <c r="AM36" s="251"/>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row>
    <row r="37" spans="1:74" ht="60" x14ac:dyDescent="0.25">
      <c r="A37" s="254">
        <v>4.2</v>
      </c>
      <c r="B37" s="246" t="s">
        <v>386</v>
      </c>
      <c r="C37" s="246">
        <v>1</v>
      </c>
      <c r="D37" s="246" t="s">
        <v>494</v>
      </c>
      <c r="E37" s="246" t="s">
        <v>387</v>
      </c>
      <c r="F37" s="361">
        <v>3500000</v>
      </c>
      <c r="G37" s="364">
        <f>F37*(1+$G$5)</f>
        <v>3643499.9999999995</v>
      </c>
      <c r="H37" s="364">
        <f>G37*(1+$H$5)</f>
        <v>3825674.9999999995</v>
      </c>
      <c r="I37" s="246">
        <v>0</v>
      </c>
      <c r="J37" s="246">
        <v>1</v>
      </c>
      <c r="K37" s="246">
        <v>1</v>
      </c>
      <c r="L37" s="248">
        <f t="shared" si="9"/>
        <v>0</v>
      </c>
      <c r="M37" s="248">
        <f t="shared" si="10"/>
        <v>3825674.9999999995</v>
      </c>
      <c r="N37" s="248">
        <f t="shared" si="11"/>
        <v>3825674.9999999995</v>
      </c>
      <c r="O37" s="249">
        <v>42735</v>
      </c>
      <c r="P37" s="246"/>
      <c r="Q37" s="246" t="s">
        <v>369</v>
      </c>
      <c r="R37" s="252"/>
      <c r="S37" s="252"/>
      <c r="T37" s="252"/>
      <c r="U37" s="250"/>
      <c r="V37" s="250"/>
      <c r="W37" s="250"/>
      <c r="X37" s="250"/>
      <c r="Y37" s="250"/>
      <c r="Z37" s="250"/>
      <c r="AA37" s="250"/>
      <c r="AB37" s="250"/>
      <c r="AC37" s="250"/>
      <c r="AD37" s="250"/>
      <c r="AE37" s="250"/>
      <c r="AF37" s="250"/>
      <c r="AG37" s="250"/>
      <c r="AH37" s="250"/>
      <c r="AI37" s="250"/>
      <c r="AJ37" s="246"/>
      <c r="AK37" s="246"/>
      <c r="AL37" s="246"/>
      <c r="AM37" s="251"/>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row>
    <row r="38" spans="1:74" x14ac:dyDescent="0.25">
      <c r="A38" s="567" t="s">
        <v>495</v>
      </c>
      <c r="B38" s="567"/>
      <c r="C38" s="567"/>
      <c r="D38" s="567"/>
      <c r="E38" s="567"/>
      <c r="F38" s="567"/>
      <c r="G38" s="567"/>
      <c r="H38" s="567"/>
      <c r="I38" s="567"/>
      <c r="J38" s="567"/>
      <c r="K38" s="567"/>
      <c r="L38" s="567"/>
      <c r="M38" s="567"/>
      <c r="N38" s="567"/>
      <c r="O38" s="567"/>
      <c r="P38" s="567"/>
      <c r="Q38" s="567"/>
      <c r="R38" s="223"/>
      <c r="S38" s="223"/>
      <c r="T38" s="223"/>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row>
    <row r="39" spans="1:74" ht="45" x14ac:dyDescent="0.25">
      <c r="A39" s="254">
        <v>5.12</v>
      </c>
      <c r="B39" s="250" t="s">
        <v>388</v>
      </c>
      <c r="C39" s="250"/>
      <c r="D39" s="250" t="s">
        <v>496</v>
      </c>
      <c r="E39" s="250" t="s">
        <v>389</v>
      </c>
      <c r="F39" s="364"/>
      <c r="G39" s="364"/>
      <c r="H39" s="364"/>
      <c r="I39" s="364">
        <v>3000</v>
      </c>
      <c r="J39" s="364">
        <v>3000</v>
      </c>
      <c r="K39" s="364">
        <v>3000</v>
      </c>
      <c r="L39" s="248">
        <f>H39*I39</f>
        <v>0</v>
      </c>
      <c r="M39" s="248">
        <f>H39*J39</f>
        <v>0</v>
      </c>
      <c r="N39" s="248">
        <f>H39*K39</f>
        <v>0</v>
      </c>
      <c r="O39" s="260">
        <v>42216</v>
      </c>
      <c r="P39" s="223"/>
      <c r="Q39" s="246" t="s">
        <v>355</v>
      </c>
      <c r="R39" s="223"/>
      <c r="S39" s="223"/>
      <c r="T39" s="223"/>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row>
    <row r="40" spans="1:74" ht="45" x14ac:dyDescent="0.25">
      <c r="A40" s="254">
        <v>5.13</v>
      </c>
      <c r="B40" s="262" t="s">
        <v>390</v>
      </c>
      <c r="C40" s="262"/>
      <c r="D40" s="246" t="s">
        <v>497</v>
      </c>
      <c r="E40" s="246" t="s">
        <v>391</v>
      </c>
      <c r="F40" s="361"/>
      <c r="G40" s="361"/>
      <c r="H40" s="361"/>
      <c r="I40" s="247">
        <v>1</v>
      </c>
      <c r="J40" s="246">
        <v>1</v>
      </c>
      <c r="K40" s="246">
        <v>1</v>
      </c>
      <c r="L40" s="248">
        <f t="shared" ref="L40:L60" si="14">H40*I40</f>
        <v>0</v>
      </c>
      <c r="M40" s="248">
        <f t="shared" ref="M40:M60" si="15">H40*J40</f>
        <v>0</v>
      </c>
      <c r="N40" s="248">
        <f t="shared" ref="N40:N60" si="16">H40*K40</f>
        <v>0</v>
      </c>
      <c r="O40" s="260">
        <v>42216</v>
      </c>
      <c r="P40" s="223"/>
      <c r="Q40" s="246" t="s">
        <v>355</v>
      </c>
      <c r="R40" s="223"/>
      <c r="S40" s="223"/>
      <c r="T40" s="223"/>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row>
    <row r="41" spans="1:74" ht="30" x14ac:dyDescent="0.25">
      <c r="A41" s="254">
        <v>5.14</v>
      </c>
      <c r="B41" s="250" t="s">
        <v>392</v>
      </c>
      <c r="C41" s="250"/>
      <c r="D41" s="250" t="s">
        <v>498</v>
      </c>
      <c r="E41" s="250" t="s">
        <v>393</v>
      </c>
      <c r="F41" s="364"/>
      <c r="G41" s="364"/>
      <c r="H41" s="364"/>
      <c r="I41" s="247">
        <v>1</v>
      </c>
      <c r="J41" s="250">
        <v>1</v>
      </c>
      <c r="K41" s="246">
        <v>1</v>
      </c>
      <c r="L41" s="248">
        <f t="shared" si="14"/>
        <v>0</v>
      </c>
      <c r="M41" s="248">
        <f t="shared" si="15"/>
        <v>0</v>
      </c>
      <c r="N41" s="248">
        <f t="shared" si="16"/>
        <v>0</v>
      </c>
      <c r="O41" s="260">
        <v>42216</v>
      </c>
      <c r="P41" s="223"/>
      <c r="Q41" s="246" t="s">
        <v>355</v>
      </c>
      <c r="R41" s="223" t="s">
        <v>394</v>
      </c>
      <c r="S41" s="223"/>
      <c r="T41" s="223"/>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row>
    <row r="42" spans="1:74" ht="45" x14ac:dyDescent="0.25">
      <c r="A42" s="254">
        <v>5.15</v>
      </c>
      <c r="B42" s="250" t="s">
        <v>395</v>
      </c>
      <c r="C42" s="250"/>
      <c r="D42" s="250" t="s">
        <v>499</v>
      </c>
      <c r="E42" s="250" t="s">
        <v>396</v>
      </c>
      <c r="F42" s="364"/>
      <c r="G42" s="364"/>
      <c r="H42" s="364"/>
      <c r="I42" s="250">
        <v>1</v>
      </c>
      <c r="J42" s="246">
        <v>1</v>
      </c>
      <c r="K42" s="246">
        <v>1</v>
      </c>
      <c r="L42" s="248">
        <f t="shared" si="14"/>
        <v>0</v>
      </c>
      <c r="M42" s="248">
        <f t="shared" si="15"/>
        <v>0</v>
      </c>
      <c r="N42" s="248">
        <f t="shared" si="16"/>
        <v>0</v>
      </c>
      <c r="O42" s="249">
        <v>42247</v>
      </c>
      <c r="P42" s="246"/>
      <c r="Q42" s="246" t="s">
        <v>355</v>
      </c>
      <c r="R42" s="223"/>
      <c r="S42" s="223"/>
      <c r="T42" s="223"/>
      <c r="U42" s="250"/>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row>
    <row r="43" spans="1:74" s="357" customFormat="1" ht="45" x14ac:dyDescent="0.25">
      <c r="A43" s="352">
        <v>5.16</v>
      </c>
      <c r="B43" s="353" t="s">
        <v>397</v>
      </c>
      <c r="C43" s="353"/>
      <c r="D43" s="353" t="s">
        <v>500</v>
      </c>
      <c r="E43" s="353" t="s">
        <v>398</v>
      </c>
      <c r="F43" s="365">
        <v>1500</v>
      </c>
      <c r="G43" s="365">
        <f>Costs!F92</f>
        <v>1561.5</v>
      </c>
      <c r="H43" s="365">
        <f>Costs!G92</f>
        <v>1639.575</v>
      </c>
      <c r="I43" s="354">
        <f>(Proj!E6*Targets!$B$3)/Targets!$C$10</f>
        <v>60070.016471908151</v>
      </c>
      <c r="J43" s="354">
        <f>Costs!I92</f>
        <v>9291.877847625321</v>
      </c>
      <c r="K43" s="354">
        <f>Costs!J92</f>
        <v>9580.6381804665289</v>
      </c>
      <c r="L43" s="354">
        <f>Costs!K92</f>
        <v>90105024.707862228</v>
      </c>
      <c r="M43" s="354">
        <f>Costs!L92</f>
        <v>14509267.259066939</v>
      </c>
      <c r="N43" s="354">
        <f>Costs!M92</f>
        <v>15708174.844738409</v>
      </c>
      <c r="O43" s="356">
        <v>42369</v>
      </c>
      <c r="P43" s="353"/>
      <c r="Q43" s="353" t="s">
        <v>355</v>
      </c>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row>
    <row r="44" spans="1:74" s="357" customFormat="1" ht="45" x14ac:dyDescent="0.25">
      <c r="A44" s="352">
        <v>5.17</v>
      </c>
      <c r="B44" s="353" t="s">
        <v>501</v>
      </c>
      <c r="C44" s="353"/>
      <c r="D44" s="353" t="s">
        <v>500</v>
      </c>
      <c r="E44" s="353" t="s">
        <v>398</v>
      </c>
      <c r="F44" s="365">
        <v>2000</v>
      </c>
      <c r="G44" s="365">
        <f>Costs!F93</f>
        <v>2082</v>
      </c>
      <c r="H44" s="365">
        <f>Costs!G93</f>
        <v>2186.1</v>
      </c>
      <c r="I44" s="354">
        <f>(Proj!E14*Targets!$B$4)/Targets!C11</f>
        <v>781419.5170260265</v>
      </c>
      <c r="J44" s="354">
        <f>Costs!I93</f>
        <v>717856.74143185606</v>
      </c>
      <c r="K44" s="354">
        <f>Costs!J93</f>
        <v>634799.78097173548</v>
      </c>
      <c r="L44" s="354">
        <f>Costs!K93</f>
        <v>1562839034.052053</v>
      </c>
      <c r="M44" s="354">
        <f>Costs!L93</f>
        <v>1494577735.6611242</v>
      </c>
      <c r="N44" s="354">
        <f>Costs!M93</f>
        <v>1387735801.1823108</v>
      </c>
      <c r="O44" s="356">
        <v>42369</v>
      </c>
      <c r="P44" s="353"/>
      <c r="Q44" s="353" t="s">
        <v>355</v>
      </c>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row>
    <row r="45" spans="1:74" s="357" customFormat="1" ht="45" x14ac:dyDescent="0.25">
      <c r="A45" s="352">
        <v>5.18</v>
      </c>
      <c r="B45" s="353" t="s">
        <v>502</v>
      </c>
      <c r="C45" s="353"/>
      <c r="D45" s="353" t="s">
        <v>500</v>
      </c>
      <c r="E45" s="353" t="s">
        <v>398</v>
      </c>
      <c r="F45" s="365">
        <v>2500</v>
      </c>
      <c r="G45" s="365">
        <f>Costs!F94</f>
        <v>2602.5</v>
      </c>
      <c r="H45" s="365">
        <f>Costs!G94</f>
        <v>2732.625</v>
      </c>
      <c r="I45" s="354">
        <f>(Proj!E17*Targets!$B$5)/Targets!C12</f>
        <v>651356.21351156267</v>
      </c>
      <c r="J45" s="354">
        <f>Costs!I94</f>
        <v>490993.52171206882</v>
      </c>
      <c r="K45" s="354">
        <f>Costs!J94</f>
        <v>360668.24730314949</v>
      </c>
      <c r="L45" s="354">
        <f>Costs!K94</f>
        <v>1628390533.7789066</v>
      </c>
      <c r="M45" s="354">
        <f>Costs!L94</f>
        <v>1277810640.2556591</v>
      </c>
      <c r="N45" s="354">
        <f>Costs!M94</f>
        <v>985571069.28676891</v>
      </c>
      <c r="O45" s="356">
        <v>42369</v>
      </c>
      <c r="P45" s="353"/>
      <c r="Q45" s="353" t="s">
        <v>355</v>
      </c>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row>
    <row r="46" spans="1:74" s="357" customFormat="1" ht="120" x14ac:dyDescent="0.25">
      <c r="A46" s="352">
        <v>5.19</v>
      </c>
      <c r="B46" s="353" t="s">
        <v>503</v>
      </c>
      <c r="C46" s="353"/>
      <c r="D46" s="353" t="s">
        <v>500</v>
      </c>
      <c r="E46" s="353" t="s">
        <v>398</v>
      </c>
      <c r="F46" s="365">
        <v>3000</v>
      </c>
      <c r="G46" s="365">
        <f>Costs!F95</f>
        <v>3123</v>
      </c>
      <c r="H46" s="365">
        <f>Costs!G95</f>
        <v>3279.15</v>
      </c>
      <c r="I46" s="354">
        <f>Costs!H95</f>
        <v>660278.04735961324</v>
      </c>
      <c r="J46" s="354">
        <f>Costs!I95</f>
        <v>593073.24927492312</v>
      </c>
      <c r="K46" s="354">
        <f>Costs!J95</f>
        <v>528876.61143992376</v>
      </c>
      <c r="L46" s="354">
        <f>Costs!K95</f>
        <v>1980834142.0788398</v>
      </c>
      <c r="M46" s="354">
        <f>Costs!L95</f>
        <v>1852167757.485585</v>
      </c>
      <c r="N46" s="354">
        <f>Costs!M95</f>
        <v>1734265740.4032261</v>
      </c>
      <c r="O46" s="356">
        <v>42369</v>
      </c>
      <c r="P46" s="353"/>
      <c r="Q46" s="353" t="s">
        <v>355</v>
      </c>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row>
    <row r="47" spans="1:74" s="357" customFormat="1" ht="45" x14ac:dyDescent="0.25">
      <c r="A47" s="352">
        <v>5.2</v>
      </c>
      <c r="B47" s="353" t="s">
        <v>504</v>
      </c>
      <c r="C47" s="353"/>
      <c r="D47" s="353" t="s">
        <v>500</v>
      </c>
      <c r="E47" s="353" t="s">
        <v>398</v>
      </c>
      <c r="F47" s="365">
        <v>5000</v>
      </c>
      <c r="G47" s="365">
        <f>Costs!F96</f>
        <v>5205</v>
      </c>
      <c r="H47" s="365">
        <f>Costs!G96</f>
        <v>5465.25</v>
      </c>
      <c r="I47" s="354">
        <f>Costs!H96</f>
        <v>85652.030856470781</v>
      </c>
      <c r="J47" s="354">
        <f>Costs!I96</f>
        <v>82017.830652358083</v>
      </c>
      <c r="K47" s="354">
        <f>Costs!J96</f>
        <v>78727.179111647856</v>
      </c>
      <c r="L47" s="354">
        <f>Costs!K96</f>
        <v>428260154.28235388</v>
      </c>
      <c r="M47" s="354">
        <f>Costs!L96</f>
        <v>426902808.54552382</v>
      </c>
      <c r="N47" s="354">
        <f>Costs!M96</f>
        <v>430263715.63993347</v>
      </c>
      <c r="O47" s="356">
        <v>42369</v>
      </c>
      <c r="P47" s="353"/>
      <c r="Q47" s="353" t="s">
        <v>355</v>
      </c>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S47" s="359"/>
      <c r="BT47" s="359"/>
      <c r="BU47" s="359"/>
      <c r="BV47" s="359"/>
    </row>
    <row r="48" spans="1:74" s="357" customFormat="1" ht="30" x14ac:dyDescent="0.25">
      <c r="A48" s="352">
        <v>5.21</v>
      </c>
      <c r="B48" s="353" t="s">
        <v>399</v>
      </c>
      <c r="C48" s="353"/>
      <c r="D48" s="353" t="s">
        <v>505</v>
      </c>
      <c r="E48" s="353" t="s">
        <v>400</v>
      </c>
      <c r="F48" s="365">
        <v>3000</v>
      </c>
      <c r="G48" s="365">
        <f>Costs!F97</f>
        <v>3123</v>
      </c>
      <c r="H48" s="365">
        <f>Costs!G97</f>
        <v>3279.15</v>
      </c>
      <c r="I48" s="354">
        <f>Costs!H97</f>
        <v>8009.3355295877536</v>
      </c>
      <c r="J48" s="354">
        <f>Costs!I97</f>
        <v>1238.9170463500432</v>
      </c>
      <c r="K48" s="354">
        <f>Costs!J97</f>
        <v>1277.4184240622035</v>
      </c>
      <c r="L48" s="354">
        <f>Costs!K97</f>
        <v>24028006.588763259</v>
      </c>
      <c r="M48" s="354">
        <f>Costs!L97</f>
        <v>3869137.9357511848</v>
      </c>
      <c r="N48" s="354">
        <f>Costs!M97</f>
        <v>4188846.6252635745</v>
      </c>
      <c r="O48" s="356">
        <v>42369</v>
      </c>
      <c r="P48" s="353"/>
      <c r="Q48" s="353" t="s">
        <v>355</v>
      </c>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S48" s="359"/>
      <c r="BT48" s="359"/>
      <c r="BU48" s="359"/>
      <c r="BV48" s="360"/>
    </row>
    <row r="49" spans="1:74" s="357" customFormat="1" ht="30" x14ac:dyDescent="0.25">
      <c r="A49" s="352">
        <v>5.22</v>
      </c>
      <c r="B49" s="353" t="s">
        <v>680</v>
      </c>
      <c r="C49" s="353"/>
      <c r="D49" s="353" t="s">
        <v>505</v>
      </c>
      <c r="E49" s="353" t="s">
        <v>400</v>
      </c>
      <c r="F49" s="365">
        <v>3000</v>
      </c>
      <c r="G49" s="365">
        <f>Costs!F98</f>
        <v>3123</v>
      </c>
      <c r="H49" s="365">
        <f>Costs!G98</f>
        <v>3279.15</v>
      </c>
      <c r="I49" s="354">
        <f>Costs!H98</f>
        <v>40046.67764793877</v>
      </c>
      <c r="J49" s="354">
        <f>Costs!I98</f>
        <v>48846.346668266327</v>
      </c>
      <c r="K49" s="354">
        <f>Costs!J98</f>
        <v>48830.752382441198</v>
      </c>
      <c r="L49" s="354">
        <f>Costs!K98</f>
        <v>120140032.9438163</v>
      </c>
      <c r="M49" s="354">
        <f>Costs!L98</f>
        <v>152547140.64499575</v>
      </c>
      <c r="N49" s="354">
        <f>Costs!M98</f>
        <v>160123361.67488205</v>
      </c>
      <c r="O49" s="356">
        <v>42369</v>
      </c>
      <c r="P49" s="353"/>
      <c r="Q49" s="353" t="s">
        <v>355</v>
      </c>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row>
    <row r="50" spans="1:74" s="357" customFormat="1" ht="30" x14ac:dyDescent="0.25">
      <c r="A50" s="352">
        <v>5.23</v>
      </c>
      <c r="B50" s="353" t="s">
        <v>681</v>
      </c>
      <c r="C50" s="353"/>
      <c r="D50" s="353" t="s">
        <v>505</v>
      </c>
      <c r="E50" s="353" t="s">
        <v>400</v>
      </c>
      <c r="F50" s="365">
        <v>3000</v>
      </c>
      <c r="G50" s="365">
        <f>Costs!F99</f>
        <v>3123</v>
      </c>
      <c r="H50" s="365">
        <f>Costs!G99</f>
        <v>3279.15</v>
      </c>
      <c r="I50" s="354">
        <f>Costs!H99</f>
        <v>49851.61733302311</v>
      </c>
      <c r="J50" s="354">
        <f>Costs!I99</f>
        <v>50882.673408558403</v>
      </c>
      <c r="K50" s="354">
        <f>Costs!J99</f>
        <v>43280.189676377937</v>
      </c>
      <c r="L50" s="354">
        <f>Costs!K99</f>
        <v>149554851.99906933</v>
      </c>
      <c r="M50" s="354">
        <f>Costs!L99</f>
        <v>158906589.05492789</v>
      </c>
      <c r="N50" s="354">
        <f>Costs!M99</f>
        <v>141922233.97729471</v>
      </c>
      <c r="O50" s="356">
        <v>42369</v>
      </c>
      <c r="P50" s="353"/>
      <c r="Q50" s="353" t="s">
        <v>355</v>
      </c>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S50" s="359"/>
      <c r="BT50" s="359"/>
      <c r="BU50" s="359"/>
      <c r="BV50" s="360"/>
    </row>
    <row r="51" spans="1:74" s="357" customFormat="1" ht="30" x14ac:dyDescent="0.25">
      <c r="A51" s="352">
        <v>5.24</v>
      </c>
      <c r="B51" s="353" t="s">
        <v>682</v>
      </c>
      <c r="C51" s="353"/>
      <c r="D51" s="353" t="s">
        <v>505</v>
      </c>
      <c r="E51" s="353" t="s">
        <v>400</v>
      </c>
      <c r="F51" s="365">
        <v>3000</v>
      </c>
      <c r="G51" s="365">
        <f>Costs!F100</f>
        <v>3123</v>
      </c>
      <c r="H51" s="365">
        <f>Costs!G100</f>
        <v>3279.15</v>
      </c>
      <c r="I51" s="354">
        <f>Costs!H100</f>
        <v>18469.316010059112</v>
      </c>
      <c r="J51" s="354">
        <f>Costs!I100</f>
        <v>16589.461518179669</v>
      </c>
      <c r="K51" s="354">
        <f>Costs!J100</f>
        <v>14793.751368948917</v>
      </c>
      <c r="L51" s="354">
        <f>Costs!K100</f>
        <v>55407948.03017734</v>
      </c>
      <c r="M51" s="354">
        <f>Costs!L100</f>
        <v>51808888.321275108</v>
      </c>
      <c r="N51" s="354">
        <f>Costs!M100</f>
        <v>48510929.801488839</v>
      </c>
      <c r="O51" s="356">
        <v>42369</v>
      </c>
      <c r="P51" s="353"/>
      <c r="Q51" s="353" t="s">
        <v>355</v>
      </c>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S51" s="359"/>
      <c r="BT51" s="359"/>
      <c r="BU51" s="359"/>
      <c r="BV51" s="360"/>
    </row>
    <row r="52" spans="1:74" s="357" customFormat="1" ht="30" x14ac:dyDescent="0.25">
      <c r="A52" s="352">
        <v>5.25</v>
      </c>
      <c r="B52" s="353" t="s">
        <v>683</v>
      </c>
      <c r="C52" s="353"/>
      <c r="D52" s="353" t="s">
        <v>505</v>
      </c>
      <c r="E52" s="353" t="s">
        <v>400</v>
      </c>
      <c r="F52" s="365">
        <v>3000</v>
      </c>
      <c r="G52" s="365">
        <f>Costs!F101</f>
        <v>3123</v>
      </c>
      <c r="H52" s="365">
        <f>Costs!G101</f>
        <v>3279.15</v>
      </c>
      <c r="I52" s="354">
        <f>Costs!H101</f>
        <v>6229.2386077433293</v>
      </c>
      <c r="J52" s="354">
        <f>Costs!I101</f>
        <v>5964.9331383533145</v>
      </c>
      <c r="K52" s="354">
        <f>Costs!J101</f>
        <v>5725.6130263016621</v>
      </c>
      <c r="L52" s="354">
        <f>Costs!K101</f>
        <v>18687715.823229987</v>
      </c>
      <c r="M52" s="354">
        <f>Costs!L101</f>
        <v>18628486.1910774</v>
      </c>
      <c r="N52" s="354">
        <f>Costs!M101</f>
        <v>18775143.955197096</v>
      </c>
      <c r="O52" s="356">
        <v>42369</v>
      </c>
      <c r="P52" s="353"/>
      <c r="Q52" s="353" t="s">
        <v>355</v>
      </c>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S52" s="359"/>
      <c r="BT52" s="359"/>
      <c r="BU52" s="359"/>
      <c r="BV52" s="360"/>
    </row>
    <row r="53" spans="1:74" ht="45" x14ac:dyDescent="0.25">
      <c r="A53" s="254">
        <v>5.26</v>
      </c>
      <c r="B53" s="246" t="s">
        <v>401</v>
      </c>
      <c r="C53" s="246"/>
      <c r="D53" s="246" t="s">
        <v>506</v>
      </c>
      <c r="E53" s="246" t="s">
        <v>402</v>
      </c>
      <c r="F53" s="361"/>
      <c r="G53" s="361"/>
      <c r="H53" s="361">
        <v>0</v>
      </c>
      <c r="I53" s="246">
        <v>1</v>
      </c>
      <c r="J53" s="246">
        <v>1</v>
      </c>
      <c r="K53" s="246">
        <v>1</v>
      </c>
      <c r="L53" s="248">
        <f t="shared" si="14"/>
        <v>0</v>
      </c>
      <c r="M53" s="248">
        <f t="shared" si="15"/>
        <v>0</v>
      </c>
      <c r="N53" s="248">
        <f t="shared" si="16"/>
        <v>0</v>
      </c>
      <c r="O53" s="249">
        <v>42369</v>
      </c>
      <c r="P53" s="246"/>
      <c r="Q53" s="246" t="s">
        <v>355</v>
      </c>
      <c r="R53" s="223"/>
      <c r="S53" s="223"/>
      <c r="T53" s="223"/>
      <c r="U53" s="250"/>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S53" s="204"/>
      <c r="BT53" s="204"/>
      <c r="BU53" s="204"/>
      <c r="BV53" s="259"/>
    </row>
    <row r="54" spans="1:74" ht="60" x14ac:dyDescent="0.25">
      <c r="A54" s="254">
        <v>5.27</v>
      </c>
      <c r="B54" s="246" t="s">
        <v>403</v>
      </c>
      <c r="C54" s="246"/>
      <c r="D54" s="246" t="s">
        <v>507</v>
      </c>
      <c r="E54" s="246" t="s">
        <v>404</v>
      </c>
      <c r="F54" s="361"/>
      <c r="G54" s="361"/>
      <c r="H54" s="361"/>
      <c r="I54" s="246">
        <v>0</v>
      </c>
      <c r="J54" s="246">
        <v>1</v>
      </c>
      <c r="K54" s="246">
        <v>1</v>
      </c>
      <c r="L54" s="248">
        <f t="shared" si="14"/>
        <v>0</v>
      </c>
      <c r="M54" s="248">
        <f t="shared" si="15"/>
        <v>0</v>
      </c>
      <c r="N54" s="248">
        <f t="shared" si="16"/>
        <v>0</v>
      </c>
      <c r="O54" s="249">
        <v>42384</v>
      </c>
      <c r="P54" s="246"/>
      <c r="Q54" s="246" t="s">
        <v>355</v>
      </c>
      <c r="R54" s="223"/>
      <c r="S54" s="223"/>
      <c r="T54" s="223"/>
      <c r="U54" s="250"/>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row>
    <row r="55" spans="1:74" ht="45" x14ac:dyDescent="0.25">
      <c r="A55" s="254">
        <v>5.28</v>
      </c>
      <c r="B55" s="246" t="s">
        <v>405</v>
      </c>
      <c r="C55" s="246"/>
      <c r="D55" s="246"/>
      <c r="E55" s="246"/>
      <c r="F55" s="361"/>
      <c r="G55" s="361"/>
      <c r="H55" s="361"/>
      <c r="I55" s="246">
        <v>0</v>
      </c>
      <c r="J55" s="246">
        <v>1</v>
      </c>
      <c r="K55" s="246">
        <v>1</v>
      </c>
      <c r="L55" s="248">
        <f t="shared" si="14"/>
        <v>0</v>
      </c>
      <c r="M55" s="248">
        <f t="shared" si="15"/>
        <v>0</v>
      </c>
      <c r="N55" s="248">
        <f t="shared" si="16"/>
        <v>0</v>
      </c>
      <c r="O55" s="249">
        <v>42460</v>
      </c>
      <c r="P55" s="246"/>
      <c r="Q55" s="246" t="s">
        <v>355</v>
      </c>
      <c r="R55" s="223"/>
      <c r="S55" s="223"/>
      <c r="T55" s="223"/>
      <c r="U55" s="250"/>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row>
    <row r="56" spans="1:74" ht="30" x14ac:dyDescent="0.25">
      <c r="A56" s="254">
        <v>5.29</v>
      </c>
      <c r="B56" s="246" t="s">
        <v>406</v>
      </c>
      <c r="C56" s="246"/>
      <c r="D56" s="246" t="s">
        <v>508</v>
      </c>
      <c r="E56" s="246"/>
      <c r="F56" s="361"/>
      <c r="G56" s="361"/>
      <c r="H56" s="361"/>
      <c r="I56" s="246">
        <v>0</v>
      </c>
      <c r="J56" s="246">
        <v>1</v>
      </c>
      <c r="K56" s="246">
        <v>1</v>
      </c>
      <c r="L56" s="248">
        <f t="shared" si="14"/>
        <v>0</v>
      </c>
      <c r="M56" s="248">
        <f t="shared" si="15"/>
        <v>0</v>
      </c>
      <c r="N56" s="248">
        <f t="shared" si="16"/>
        <v>0</v>
      </c>
      <c r="O56" s="263"/>
      <c r="P56" s="246"/>
      <c r="Q56" s="246" t="s">
        <v>355</v>
      </c>
      <c r="R56" s="223"/>
      <c r="S56" s="223"/>
      <c r="T56" s="223"/>
      <c r="U56" s="250"/>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row>
    <row r="57" spans="1:74" ht="45" x14ac:dyDescent="0.25">
      <c r="A57" s="254">
        <v>5.3</v>
      </c>
      <c r="B57" s="246" t="s">
        <v>407</v>
      </c>
      <c r="C57" s="246"/>
      <c r="D57" s="246" t="s">
        <v>500</v>
      </c>
      <c r="E57" s="246" t="s">
        <v>408</v>
      </c>
      <c r="F57" s="361"/>
      <c r="G57" s="361"/>
      <c r="H57" s="361"/>
      <c r="I57" s="246">
        <v>0</v>
      </c>
      <c r="J57" s="246">
        <v>1</v>
      </c>
      <c r="K57" s="246">
        <v>0</v>
      </c>
      <c r="L57" s="248">
        <f t="shared" si="14"/>
        <v>0</v>
      </c>
      <c r="M57" s="248">
        <f t="shared" si="15"/>
        <v>0</v>
      </c>
      <c r="N57" s="248">
        <f t="shared" si="16"/>
        <v>0</v>
      </c>
      <c r="O57" s="263"/>
      <c r="P57" s="246"/>
      <c r="Q57" s="246" t="s">
        <v>355</v>
      </c>
      <c r="R57" s="223"/>
      <c r="S57" s="223"/>
      <c r="T57" s="223"/>
      <c r="U57" s="250"/>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row>
    <row r="58" spans="1:74" ht="45" x14ac:dyDescent="0.25">
      <c r="A58" s="254">
        <v>5.31</v>
      </c>
      <c r="B58" s="246" t="s">
        <v>409</v>
      </c>
      <c r="C58" s="246"/>
      <c r="D58" s="246" t="s">
        <v>500</v>
      </c>
      <c r="E58" s="246" t="s">
        <v>410</v>
      </c>
      <c r="F58" s="361"/>
      <c r="G58" s="361"/>
      <c r="H58" s="361"/>
      <c r="I58" s="246">
        <v>0</v>
      </c>
      <c r="J58" s="246">
        <v>0</v>
      </c>
      <c r="K58" s="246">
        <v>1</v>
      </c>
      <c r="L58" s="248">
        <f t="shared" si="14"/>
        <v>0</v>
      </c>
      <c r="M58" s="248">
        <f t="shared" si="15"/>
        <v>0</v>
      </c>
      <c r="N58" s="248">
        <f t="shared" si="16"/>
        <v>0</v>
      </c>
      <c r="O58" s="263"/>
      <c r="P58" s="246"/>
      <c r="Q58" s="246" t="s">
        <v>355</v>
      </c>
      <c r="R58" s="223"/>
      <c r="S58" s="223"/>
      <c r="T58" s="223"/>
      <c r="U58" s="250"/>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row>
    <row r="59" spans="1:74" ht="45" x14ac:dyDescent="0.25">
      <c r="A59" s="254">
        <v>5.32</v>
      </c>
      <c r="B59" s="246" t="s">
        <v>411</v>
      </c>
      <c r="C59" s="246"/>
      <c r="D59" s="246" t="s">
        <v>509</v>
      </c>
      <c r="E59" s="246" t="s">
        <v>412</v>
      </c>
      <c r="F59" s="361"/>
      <c r="G59" s="361"/>
      <c r="H59" s="361"/>
      <c r="I59" s="246">
        <v>1</v>
      </c>
      <c r="J59" s="246">
        <v>1</v>
      </c>
      <c r="K59" s="246">
        <v>1</v>
      </c>
      <c r="L59" s="248">
        <f t="shared" si="14"/>
        <v>0</v>
      </c>
      <c r="M59" s="248">
        <f t="shared" si="15"/>
        <v>0</v>
      </c>
      <c r="N59" s="248">
        <f t="shared" si="16"/>
        <v>0</v>
      </c>
      <c r="O59" s="263"/>
      <c r="P59" s="246"/>
      <c r="Q59" s="246" t="s">
        <v>355</v>
      </c>
      <c r="R59" s="223"/>
      <c r="S59" s="223"/>
      <c r="T59" s="223"/>
      <c r="U59" s="250"/>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row>
    <row r="60" spans="1:74" ht="60" x14ac:dyDescent="0.25">
      <c r="A60" s="254">
        <v>5.33</v>
      </c>
      <c r="B60" s="246" t="s">
        <v>413</v>
      </c>
      <c r="C60" s="246"/>
      <c r="D60" s="246" t="s">
        <v>510</v>
      </c>
      <c r="E60" s="246" t="s">
        <v>414</v>
      </c>
      <c r="F60" s="361">
        <v>12600</v>
      </c>
      <c r="G60" s="364">
        <f>F60*(1+$G$5)</f>
        <v>13116.599999999999</v>
      </c>
      <c r="H60" s="364">
        <f>G60*(1+$H$5)</f>
        <v>13772.429999999998</v>
      </c>
      <c r="I60" s="246">
        <v>0</v>
      </c>
      <c r="J60" s="246">
        <v>0</v>
      </c>
      <c r="K60" s="246">
        <v>10</v>
      </c>
      <c r="L60" s="248">
        <f t="shared" si="14"/>
        <v>0</v>
      </c>
      <c r="M60" s="248">
        <f t="shared" si="15"/>
        <v>0</v>
      </c>
      <c r="N60" s="248">
        <f t="shared" si="16"/>
        <v>137724.29999999999</v>
      </c>
      <c r="O60" s="249">
        <v>42551</v>
      </c>
      <c r="P60" s="246"/>
      <c r="Q60" s="246" t="s">
        <v>355</v>
      </c>
      <c r="R60" s="223"/>
      <c r="S60" s="223"/>
      <c r="T60" s="223"/>
      <c r="U60" s="250"/>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row>
    <row r="61" spans="1:74" x14ac:dyDescent="0.25">
      <c r="A61" s="567" t="s">
        <v>511</v>
      </c>
      <c r="B61" s="567"/>
      <c r="C61" s="567"/>
      <c r="D61" s="567"/>
      <c r="E61" s="567"/>
      <c r="F61" s="567"/>
      <c r="G61" s="567"/>
      <c r="H61" s="567"/>
      <c r="I61" s="567"/>
      <c r="J61" s="567"/>
      <c r="K61" s="567"/>
      <c r="L61" s="567"/>
      <c r="M61" s="567"/>
      <c r="N61" s="567"/>
      <c r="O61" s="567"/>
      <c r="P61" s="567"/>
      <c r="Q61" s="567"/>
      <c r="R61" s="223"/>
      <c r="S61" s="223"/>
      <c r="T61" s="223"/>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row>
    <row r="62" spans="1:74" ht="45" x14ac:dyDescent="0.25">
      <c r="A62" s="246">
        <v>6.7</v>
      </c>
      <c r="B62" s="246" t="s">
        <v>415</v>
      </c>
      <c r="C62" s="246"/>
      <c r="D62" s="246" t="s">
        <v>512</v>
      </c>
      <c r="E62" s="246" t="s">
        <v>416</v>
      </c>
      <c r="F62" s="361">
        <v>6000</v>
      </c>
      <c r="G62" s="364">
        <f>F62*(1+$G$5)</f>
        <v>6246</v>
      </c>
      <c r="H62" s="364">
        <f>G62*(1+$H$5)</f>
        <v>6558.3</v>
      </c>
      <c r="I62" s="246"/>
      <c r="J62" s="361">
        <v>3500</v>
      </c>
      <c r="K62" s="246"/>
      <c r="L62" s="248">
        <f>H62*I62</f>
        <v>0</v>
      </c>
      <c r="M62" s="248">
        <f>H62*J62</f>
        <v>22954050</v>
      </c>
      <c r="N62" s="248">
        <f>H62*K62</f>
        <v>0</v>
      </c>
      <c r="O62" s="249">
        <v>42216</v>
      </c>
      <c r="P62" s="246"/>
      <c r="Q62" s="246" t="s">
        <v>417</v>
      </c>
      <c r="R62" s="223"/>
      <c r="S62" s="223"/>
      <c r="T62" s="223"/>
      <c r="U62" s="250"/>
      <c r="V62" s="246"/>
      <c r="W62" s="246"/>
      <c r="X62" s="246"/>
      <c r="Y62" s="246"/>
      <c r="Z62" s="246"/>
      <c r="AA62" s="246"/>
      <c r="AB62" s="246"/>
      <c r="AC62" s="251"/>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row>
    <row r="63" spans="1:74" ht="45" x14ac:dyDescent="0.25">
      <c r="A63" s="254">
        <v>6.1</v>
      </c>
      <c r="B63" s="246" t="s">
        <v>513</v>
      </c>
      <c r="C63" s="246"/>
      <c r="D63" s="246" t="s">
        <v>514</v>
      </c>
      <c r="E63" s="246" t="s">
        <v>418</v>
      </c>
      <c r="F63" s="361">
        <v>5000</v>
      </c>
      <c r="G63" s="364">
        <f>F63*(1+$G$5)</f>
        <v>5205</v>
      </c>
      <c r="H63" s="364">
        <f>G63*(1+$H$5)</f>
        <v>5465.25</v>
      </c>
      <c r="I63" s="247">
        <v>24596</v>
      </c>
      <c r="J63" s="247">
        <v>21458</v>
      </c>
      <c r="K63" s="247">
        <v>17906</v>
      </c>
      <c r="L63" s="248">
        <f>H63*I63</f>
        <v>134423289</v>
      </c>
      <c r="M63" s="248">
        <f>H63*J63</f>
        <v>117273334.5</v>
      </c>
      <c r="N63" s="248">
        <f>H63*K63</f>
        <v>97860766.5</v>
      </c>
      <c r="O63" s="249">
        <v>42216</v>
      </c>
      <c r="P63" s="246"/>
      <c r="Q63" s="246" t="s">
        <v>417</v>
      </c>
      <c r="R63" s="223"/>
      <c r="S63" s="223"/>
      <c r="T63" s="223"/>
      <c r="U63" s="250"/>
      <c r="V63" s="246"/>
      <c r="W63" s="246"/>
      <c r="X63" s="246"/>
      <c r="Y63" s="246"/>
      <c r="Z63" s="246"/>
      <c r="AA63" s="246"/>
      <c r="AB63" s="246"/>
      <c r="AC63" s="251"/>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row>
    <row r="64" spans="1:74" x14ac:dyDescent="0.25">
      <c r="A64" s="567" t="s">
        <v>581</v>
      </c>
      <c r="B64" s="567"/>
      <c r="C64" s="567"/>
      <c r="D64" s="567"/>
      <c r="E64" s="567"/>
      <c r="F64" s="567"/>
      <c r="G64" s="567"/>
      <c r="H64" s="567"/>
      <c r="I64" s="574"/>
      <c r="J64" s="574"/>
      <c r="K64" s="574"/>
      <c r="L64" s="567"/>
      <c r="M64" s="567"/>
      <c r="N64" s="567"/>
      <c r="O64" s="567"/>
      <c r="P64" s="567"/>
      <c r="Q64" s="567"/>
      <c r="R64" s="223"/>
      <c r="S64" s="223"/>
      <c r="T64" s="223"/>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row>
    <row r="65" spans="1:69" ht="90" x14ac:dyDescent="0.25">
      <c r="A65" s="246">
        <v>7.1</v>
      </c>
      <c r="B65" s="246" t="s">
        <v>515</v>
      </c>
      <c r="C65" s="246"/>
      <c r="D65" s="246" t="s">
        <v>516</v>
      </c>
      <c r="E65" s="246" t="s">
        <v>517</v>
      </c>
      <c r="F65" s="361">
        <v>0</v>
      </c>
      <c r="G65" s="361"/>
      <c r="H65" s="361">
        <v>0</v>
      </c>
      <c r="I65" s="246"/>
      <c r="J65" s="246">
        <v>1</v>
      </c>
      <c r="K65" s="246"/>
      <c r="L65" s="248">
        <f>H65*I65</f>
        <v>0</v>
      </c>
      <c r="M65" s="248">
        <f>H65*J65</f>
        <v>0</v>
      </c>
      <c r="N65" s="248">
        <f>H65*K65</f>
        <v>0</v>
      </c>
      <c r="O65" s="249">
        <v>42277</v>
      </c>
      <c r="P65" s="246"/>
      <c r="Q65" s="246" t="s">
        <v>417</v>
      </c>
      <c r="R65" s="223"/>
      <c r="S65" s="223"/>
      <c r="T65" s="223"/>
      <c r="U65" s="250"/>
      <c r="V65" s="246"/>
      <c r="W65" s="246"/>
      <c r="X65" s="246"/>
      <c r="Y65" s="246"/>
      <c r="Z65" s="246"/>
      <c r="AA65" s="246"/>
      <c r="AB65" s="246"/>
      <c r="AC65" s="246"/>
      <c r="AD65" s="264"/>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row>
    <row r="66" spans="1:69" ht="60" x14ac:dyDescent="0.25">
      <c r="A66" s="246">
        <v>7.2</v>
      </c>
      <c r="B66" s="246" t="s">
        <v>518</v>
      </c>
      <c r="C66" s="246"/>
      <c r="D66" s="246" t="s">
        <v>519</v>
      </c>
      <c r="E66" s="246" t="s">
        <v>520</v>
      </c>
      <c r="F66" s="361">
        <v>0</v>
      </c>
      <c r="G66" s="361"/>
      <c r="H66" s="361">
        <v>0</v>
      </c>
      <c r="I66" s="246"/>
      <c r="J66" s="246">
        <v>1</v>
      </c>
      <c r="K66" s="246"/>
      <c r="L66" s="248">
        <f t="shared" ref="L66:L85" si="17">H66*I66</f>
        <v>0</v>
      </c>
      <c r="M66" s="248">
        <f t="shared" ref="M66:M85" si="18">H66*J66</f>
        <v>0</v>
      </c>
      <c r="N66" s="248">
        <f t="shared" ref="N66:N85" si="19">H66*K66</f>
        <v>0</v>
      </c>
      <c r="O66" s="249">
        <v>42277</v>
      </c>
      <c r="P66" s="246"/>
      <c r="Q66" s="246" t="s">
        <v>417</v>
      </c>
      <c r="R66" s="223"/>
      <c r="S66" s="223"/>
      <c r="T66" s="223"/>
      <c r="U66" s="250"/>
      <c r="V66" s="246"/>
      <c r="W66" s="246"/>
      <c r="X66" s="246"/>
      <c r="Y66" s="246"/>
      <c r="Z66" s="246"/>
      <c r="AA66" s="246"/>
      <c r="AB66" s="246"/>
      <c r="AC66" s="246"/>
      <c r="AD66" s="264"/>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row>
    <row r="67" spans="1:69" ht="60" x14ac:dyDescent="0.25">
      <c r="A67" s="246">
        <v>7.3</v>
      </c>
      <c r="B67" s="246" t="s">
        <v>521</v>
      </c>
      <c r="C67" s="246"/>
      <c r="D67" s="246" t="s">
        <v>522</v>
      </c>
      <c r="E67" s="246"/>
      <c r="F67" s="361">
        <v>47000</v>
      </c>
      <c r="G67" s="361"/>
      <c r="H67" s="361">
        <v>0</v>
      </c>
      <c r="I67" s="246"/>
      <c r="J67" s="246">
        <v>6000</v>
      </c>
      <c r="K67" s="246"/>
      <c r="L67" s="248">
        <f t="shared" si="17"/>
        <v>0</v>
      </c>
      <c r="M67" s="248">
        <f t="shared" si="18"/>
        <v>0</v>
      </c>
      <c r="N67" s="248">
        <f t="shared" si="19"/>
        <v>0</v>
      </c>
      <c r="O67" s="249">
        <v>42613</v>
      </c>
      <c r="P67" s="246"/>
      <c r="Q67" s="246" t="s">
        <v>417</v>
      </c>
      <c r="R67" s="223"/>
      <c r="S67" s="223"/>
      <c r="T67" s="223"/>
      <c r="U67" s="250"/>
      <c r="V67" s="246"/>
      <c r="W67" s="246"/>
      <c r="X67" s="246"/>
      <c r="Y67" s="246"/>
      <c r="Z67" s="246"/>
      <c r="AA67" s="246"/>
      <c r="AB67" s="246"/>
      <c r="AC67" s="250"/>
      <c r="AD67" s="246"/>
      <c r="AE67" s="246"/>
      <c r="AF67" s="246"/>
      <c r="AG67" s="246"/>
      <c r="AH67" s="246"/>
      <c r="AI67" s="246"/>
      <c r="AJ67" s="246"/>
      <c r="AK67" s="246"/>
      <c r="AL67" s="246"/>
      <c r="AM67" s="246"/>
      <c r="AN67" s="246"/>
      <c r="AO67" s="251"/>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row>
    <row r="68" spans="1:69" ht="45" x14ac:dyDescent="0.25">
      <c r="A68" s="246">
        <v>7.4</v>
      </c>
      <c r="B68" s="246" t="s">
        <v>523</v>
      </c>
      <c r="C68" s="246"/>
      <c r="D68" s="246" t="s">
        <v>524</v>
      </c>
      <c r="E68" s="246" t="s">
        <v>525</v>
      </c>
      <c r="F68" s="361">
        <v>90000</v>
      </c>
      <c r="G68" s="361"/>
      <c r="H68" s="361"/>
      <c r="I68" s="246">
        <v>0</v>
      </c>
      <c r="J68" s="246">
        <v>30</v>
      </c>
      <c r="K68" s="246">
        <v>0</v>
      </c>
      <c r="L68" s="248">
        <f t="shared" si="17"/>
        <v>0</v>
      </c>
      <c r="M68" s="248">
        <f t="shared" si="18"/>
        <v>0</v>
      </c>
      <c r="N68" s="248">
        <f t="shared" si="19"/>
        <v>0</v>
      </c>
      <c r="O68" s="249">
        <v>42674</v>
      </c>
      <c r="P68" s="246"/>
      <c r="Q68" s="246" t="s">
        <v>417</v>
      </c>
      <c r="R68" s="223"/>
      <c r="S68" s="223"/>
      <c r="T68" s="223"/>
      <c r="U68" s="250"/>
      <c r="V68" s="246"/>
      <c r="W68" s="246"/>
      <c r="X68" s="246"/>
      <c r="Y68" s="246"/>
      <c r="Z68" s="246"/>
      <c r="AA68" s="246"/>
      <c r="AB68" s="246"/>
      <c r="AC68" s="250"/>
      <c r="AD68" s="246"/>
      <c r="AE68" s="246"/>
      <c r="AF68" s="246"/>
      <c r="AG68" s="246"/>
      <c r="AH68" s="246"/>
      <c r="AI68" s="246"/>
      <c r="AJ68" s="246"/>
      <c r="AK68" s="246"/>
      <c r="AL68" s="246"/>
      <c r="AM68" s="246"/>
      <c r="AN68" s="246"/>
      <c r="AO68" s="246"/>
      <c r="AP68" s="246"/>
      <c r="AQ68" s="251"/>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row>
    <row r="69" spans="1:69" ht="75" x14ac:dyDescent="0.25">
      <c r="A69" s="246">
        <v>7.5</v>
      </c>
      <c r="B69" s="246" t="s">
        <v>526</v>
      </c>
      <c r="C69" s="246"/>
      <c r="D69" s="246" t="s">
        <v>527</v>
      </c>
      <c r="E69" s="246" t="s">
        <v>528</v>
      </c>
      <c r="F69" s="361">
        <v>47000</v>
      </c>
      <c r="G69" s="361"/>
      <c r="H69" s="361"/>
      <c r="I69" s="246">
        <v>0</v>
      </c>
      <c r="J69" s="246">
        <v>6000</v>
      </c>
      <c r="K69" s="246">
        <v>0</v>
      </c>
      <c r="L69" s="248">
        <f t="shared" si="17"/>
        <v>0</v>
      </c>
      <c r="M69" s="248">
        <f t="shared" si="18"/>
        <v>0</v>
      </c>
      <c r="N69" s="248">
        <f t="shared" si="19"/>
        <v>0</v>
      </c>
      <c r="O69" s="249">
        <v>42674</v>
      </c>
      <c r="P69" s="246"/>
      <c r="Q69" s="246" t="s">
        <v>417</v>
      </c>
      <c r="R69" s="223"/>
      <c r="S69" s="223"/>
      <c r="T69" s="223"/>
      <c r="U69" s="250"/>
      <c r="V69" s="246"/>
      <c r="W69" s="246"/>
      <c r="X69" s="246"/>
      <c r="Y69" s="246"/>
      <c r="Z69" s="246"/>
      <c r="AA69" s="246"/>
      <c r="AB69" s="246"/>
      <c r="AC69" s="250"/>
      <c r="AD69" s="246"/>
      <c r="AE69" s="246"/>
      <c r="AF69" s="246"/>
      <c r="AG69" s="246"/>
      <c r="AH69" s="246"/>
      <c r="AI69" s="246"/>
      <c r="AJ69" s="246"/>
      <c r="AK69" s="246"/>
      <c r="AL69" s="246"/>
      <c r="AM69" s="246"/>
      <c r="AN69" s="246"/>
      <c r="AO69" s="246"/>
      <c r="AP69" s="246"/>
      <c r="AQ69" s="251"/>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row>
    <row r="70" spans="1:69" ht="105" x14ac:dyDescent="0.25">
      <c r="A70" s="246">
        <v>7.6</v>
      </c>
      <c r="B70" s="246" t="s">
        <v>529</v>
      </c>
      <c r="C70" s="246"/>
      <c r="D70" s="246" t="s">
        <v>530</v>
      </c>
      <c r="E70" s="246" t="s">
        <v>692</v>
      </c>
      <c r="F70" s="361">
        <f>300054</f>
        <v>300054</v>
      </c>
      <c r="G70" s="361"/>
      <c r="H70" s="361"/>
      <c r="I70" s="246">
        <v>0</v>
      </c>
      <c r="J70" s="246">
        <v>0</v>
      </c>
      <c r="K70" s="246">
        <f>54</f>
        <v>54</v>
      </c>
      <c r="L70" s="248">
        <f t="shared" si="17"/>
        <v>0</v>
      </c>
      <c r="M70" s="248">
        <f t="shared" si="18"/>
        <v>0</v>
      </c>
      <c r="N70" s="248">
        <f t="shared" si="19"/>
        <v>0</v>
      </c>
      <c r="O70" s="249">
        <v>42825</v>
      </c>
      <c r="P70" s="246"/>
      <c r="Q70" s="246" t="s">
        <v>417</v>
      </c>
      <c r="R70" s="223"/>
      <c r="S70" s="223"/>
      <c r="T70" s="223"/>
      <c r="U70" s="250"/>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51"/>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1:69" ht="105" x14ac:dyDescent="0.25">
      <c r="A71" s="246">
        <v>7.7</v>
      </c>
      <c r="B71" s="246" t="s">
        <v>532</v>
      </c>
      <c r="C71" s="246"/>
      <c r="D71" s="246"/>
      <c r="E71" s="246"/>
      <c r="F71" s="361">
        <v>1132</v>
      </c>
      <c r="G71" s="361"/>
      <c r="H71" s="361"/>
      <c r="I71" s="246"/>
      <c r="J71" s="246"/>
      <c r="K71" s="247">
        <f>SUM(Proj!F14:F18)+SUM(Proj!N14:N18)+SUM(Proj!F34:F35)+Proj!F37+Proj!F38+Proj!N34+Proj!N35+Proj!N37+Proj!N38</f>
        <v>3194860.6917557232</v>
      </c>
      <c r="L71" s="248">
        <f t="shared" si="17"/>
        <v>0</v>
      </c>
      <c r="M71" s="248">
        <f t="shared" si="18"/>
        <v>0</v>
      </c>
      <c r="N71" s="248">
        <f t="shared" si="19"/>
        <v>0</v>
      </c>
      <c r="O71" s="249">
        <v>43039</v>
      </c>
      <c r="P71" s="246"/>
      <c r="Q71" s="246" t="s">
        <v>417</v>
      </c>
      <c r="R71" s="223"/>
      <c r="S71" s="223"/>
      <c r="T71" s="223"/>
      <c r="U71" s="250"/>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51"/>
      <c r="BD71" s="246"/>
      <c r="BE71" s="246"/>
      <c r="BF71" s="246"/>
      <c r="BG71" s="246"/>
      <c r="BH71" s="246"/>
      <c r="BI71" s="246"/>
      <c r="BJ71" s="246"/>
      <c r="BK71" s="246"/>
      <c r="BL71" s="246"/>
      <c r="BM71" s="246"/>
      <c r="BN71" s="246"/>
      <c r="BO71" s="246"/>
      <c r="BP71" s="246"/>
      <c r="BQ71" s="246"/>
    </row>
    <row r="72" spans="1:69" ht="45" x14ac:dyDescent="0.25">
      <c r="A72" s="246">
        <v>7.8</v>
      </c>
      <c r="B72" s="246" t="s">
        <v>533</v>
      </c>
      <c r="C72" s="246"/>
      <c r="D72" s="246" t="s">
        <v>534</v>
      </c>
      <c r="E72" s="246" t="s">
        <v>528</v>
      </c>
      <c r="F72" s="361">
        <f>F69</f>
        <v>47000</v>
      </c>
      <c r="G72" s="361"/>
      <c r="H72" s="361">
        <v>0</v>
      </c>
      <c r="I72" s="246"/>
      <c r="J72" s="246"/>
      <c r="K72" s="246">
        <f>J69</f>
        <v>6000</v>
      </c>
      <c r="L72" s="248">
        <f t="shared" si="17"/>
        <v>0</v>
      </c>
      <c r="M72" s="248">
        <f t="shared" si="18"/>
        <v>0</v>
      </c>
      <c r="N72" s="248">
        <f t="shared" si="19"/>
        <v>0</v>
      </c>
      <c r="O72" s="249">
        <v>43039</v>
      </c>
      <c r="P72" s="246"/>
      <c r="Q72" s="246" t="s">
        <v>417</v>
      </c>
      <c r="R72" s="223"/>
      <c r="S72" s="223"/>
      <c r="T72" s="223"/>
      <c r="U72" s="250"/>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51"/>
      <c r="BD72" s="246"/>
      <c r="BE72" s="246"/>
      <c r="BF72" s="246"/>
      <c r="BG72" s="246"/>
      <c r="BH72" s="246"/>
      <c r="BI72" s="246"/>
      <c r="BJ72" s="246"/>
      <c r="BK72" s="246"/>
      <c r="BL72" s="246"/>
      <c r="BM72" s="246"/>
      <c r="BN72" s="246"/>
      <c r="BO72" s="246"/>
      <c r="BP72" s="246"/>
      <c r="BQ72" s="246"/>
    </row>
    <row r="73" spans="1:69" ht="30" x14ac:dyDescent="0.25">
      <c r="A73" s="246">
        <v>7.9</v>
      </c>
      <c r="B73" s="246" t="s">
        <v>535</v>
      </c>
      <c r="C73" s="246"/>
      <c r="D73" s="246" t="s">
        <v>536</v>
      </c>
      <c r="E73" s="246" t="s">
        <v>537</v>
      </c>
      <c r="F73" s="361"/>
      <c r="G73" s="361"/>
      <c r="H73" s="361">
        <v>0</v>
      </c>
      <c r="I73" s="246"/>
      <c r="J73" s="246"/>
      <c r="K73" s="246"/>
      <c r="L73" s="248">
        <f t="shared" si="17"/>
        <v>0</v>
      </c>
      <c r="M73" s="248">
        <f t="shared" si="18"/>
        <v>0</v>
      </c>
      <c r="N73" s="248">
        <f t="shared" si="19"/>
        <v>0</v>
      </c>
      <c r="O73" s="249">
        <v>43190</v>
      </c>
      <c r="P73" s="246"/>
      <c r="Q73" s="246" t="s">
        <v>417</v>
      </c>
      <c r="R73" s="223"/>
      <c r="S73" s="223"/>
      <c r="T73" s="223"/>
      <c r="U73" s="250"/>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51"/>
      <c r="BI73" s="246"/>
      <c r="BJ73" s="246"/>
      <c r="BK73" s="246"/>
      <c r="BL73" s="246"/>
      <c r="BM73" s="246"/>
      <c r="BN73" s="246"/>
      <c r="BO73" s="246"/>
      <c r="BP73" s="246"/>
      <c r="BQ73" s="246"/>
    </row>
    <row r="74" spans="1:69" s="460" customFormat="1" ht="45" x14ac:dyDescent="0.25">
      <c r="A74" s="455">
        <v>7.1</v>
      </c>
      <c r="B74" s="456" t="s">
        <v>538</v>
      </c>
      <c r="C74" s="456"/>
      <c r="D74" s="456"/>
      <c r="E74" s="456" t="s">
        <v>691</v>
      </c>
      <c r="F74" s="457">
        <v>9500</v>
      </c>
      <c r="G74" s="457"/>
      <c r="H74" s="457"/>
      <c r="I74" s="457">
        <f>348515</f>
        <v>348515</v>
      </c>
      <c r="J74" s="457">
        <v>358971</v>
      </c>
      <c r="K74" s="457">
        <v>369740</v>
      </c>
      <c r="L74" s="458">
        <f t="shared" si="17"/>
        <v>0</v>
      </c>
      <c r="M74" s="458">
        <f t="shared" si="18"/>
        <v>0</v>
      </c>
      <c r="N74" s="458">
        <f t="shared" si="19"/>
        <v>0</v>
      </c>
      <c r="O74" s="459">
        <v>43404</v>
      </c>
      <c r="P74" s="456"/>
      <c r="Q74" s="456" t="s">
        <v>417</v>
      </c>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row>
    <row r="75" spans="1:69" ht="30" x14ac:dyDescent="0.25">
      <c r="A75" s="254"/>
      <c r="B75" s="246" t="s">
        <v>539</v>
      </c>
      <c r="C75" s="246"/>
      <c r="D75" s="246"/>
      <c r="E75" s="246"/>
      <c r="F75" s="361">
        <v>5418</v>
      </c>
      <c r="G75" s="364">
        <f>F75*(1+$G$5)</f>
        <v>5640.1379999999999</v>
      </c>
      <c r="H75" s="364">
        <f>G75*(1+$H$5)</f>
        <v>5922.1449000000002</v>
      </c>
      <c r="I75" s="247">
        <v>192000</v>
      </c>
      <c r="J75" s="247">
        <v>199000</v>
      </c>
      <c r="K75" s="247">
        <v>206000</v>
      </c>
      <c r="L75" s="248">
        <f t="shared" si="17"/>
        <v>1137051820.8</v>
      </c>
      <c r="M75" s="248">
        <f t="shared" si="18"/>
        <v>1178506835.1000001</v>
      </c>
      <c r="N75" s="248">
        <f t="shared" si="19"/>
        <v>1219961849.4000001</v>
      </c>
      <c r="O75" s="249"/>
      <c r="P75" s="246"/>
      <c r="Q75" s="246"/>
      <c r="R75" s="223"/>
      <c r="S75" s="223"/>
      <c r="T75" s="223"/>
      <c r="U75" s="250"/>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51"/>
      <c r="BD75" s="246"/>
      <c r="BE75" s="246"/>
      <c r="BF75" s="246"/>
      <c r="BG75" s="246"/>
      <c r="BH75" s="246"/>
      <c r="BI75" s="246"/>
      <c r="BJ75" s="246"/>
      <c r="BK75" s="246"/>
      <c r="BL75" s="246"/>
      <c r="BM75" s="246"/>
      <c r="BN75" s="246"/>
      <c r="BO75" s="246"/>
      <c r="BP75" s="246"/>
      <c r="BQ75" s="246"/>
    </row>
    <row r="76" spans="1:69" ht="30" x14ac:dyDescent="0.25">
      <c r="A76" s="254"/>
      <c r="B76" s="246" t="s">
        <v>540</v>
      </c>
      <c r="C76" s="246"/>
      <c r="D76" s="246"/>
      <c r="E76" s="246"/>
      <c r="F76" s="361">
        <v>19165</v>
      </c>
      <c r="G76" s="364">
        <f>F76*(1+$G$5)</f>
        <v>19950.764999999999</v>
      </c>
      <c r="H76" s="364">
        <f>G76*(1+$H$5)</f>
        <v>20948.303250000001</v>
      </c>
      <c r="I76" s="247"/>
      <c r="J76" s="247"/>
      <c r="K76" s="247"/>
      <c r="L76" s="248">
        <f t="shared" si="17"/>
        <v>0</v>
      </c>
      <c r="M76" s="248">
        <f t="shared" si="18"/>
        <v>0</v>
      </c>
      <c r="N76" s="248">
        <f t="shared" si="19"/>
        <v>0</v>
      </c>
      <c r="O76" s="249"/>
      <c r="P76" s="246"/>
      <c r="Q76" s="246"/>
      <c r="R76" s="223"/>
      <c r="S76" s="223"/>
      <c r="T76" s="223"/>
      <c r="U76" s="250"/>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51"/>
      <c r="BD76" s="246"/>
      <c r="BE76" s="246"/>
      <c r="BF76" s="246"/>
      <c r="BG76" s="246"/>
      <c r="BH76" s="246"/>
      <c r="BI76" s="246"/>
      <c r="BJ76" s="246"/>
      <c r="BK76" s="246"/>
      <c r="BL76" s="246"/>
      <c r="BM76" s="246"/>
      <c r="BN76" s="246"/>
      <c r="BO76" s="246"/>
      <c r="BP76" s="246"/>
      <c r="BQ76" s="246"/>
    </row>
    <row r="77" spans="1:69" ht="30" x14ac:dyDescent="0.25">
      <c r="A77" s="254"/>
      <c r="B77" s="246" t="s">
        <v>541</v>
      </c>
      <c r="C77" s="246"/>
      <c r="D77" s="246"/>
      <c r="E77" s="246"/>
      <c r="F77" s="361">
        <v>16520</v>
      </c>
      <c r="G77" s="364">
        <f>F77*(1+$G$5)</f>
        <v>17197.32</v>
      </c>
      <c r="H77" s="364">
        <f>G77*(1+$H$5)</f>
        <v>18057.186000000002</v>
      </c>
      <c r="I77" s="247"/>
      <c r="J77" s="247"/>
      <c r="K77" s="247"/>
      <c r="L77" s="248">
        <f t="shared" si="17"/>
        <v>0</v>
      </c>
      <c r="M77" s="248">
        <f t="shared" si="18"/>
        <v>0</v>
      </c>
      <c r="N77" s="248">
        <f t="shared" si="19"/>
        <v>0</v>
      </c>
      <c r="O77" s="249"/>
      <c r="P77" s="246"/>
      <c r="Q77" s="246"/>
      <c r="R77" s="223"/>
      <c r="S77" s="223"/>
      <c r="T77" s="223"/>
      <c r="U77" s="250"/>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51"/>
      <c r="BD77" s="246"/>
      <c r="BE77" s="246"/>
      <c r="BF77" s="246"/>
      <c r="BG77" s="246"/>
      <c r="BH77" s="246"/>
      <c r="BI77" s="246"/>
      <c r="BJ77" s="246"/>
      <c r="BK77" s="246"/>
      <c r="BL77" s="246"/>
      <c r="BM77" s="246"/>
      <c r="BN77" s="246"/>
      <c r="BO77" s="246"/>
      <c r="BP77" s="246"/>
      <c r="BQ77" s="246"/>
    </row>
    <row r="78" spans="1:69" x14ac:dyDescent="0.25">
      <c r="A78" s="254"/>
      <c r="B78" s="246" t="s">
        <v>542</v>
      </c>
      <c r="C78" s="246"/>
      <c r="D78" s="246"/>
      <c r="E78" s="246"/>
      <c r="F78" s="361">
        <v>1101197730</v>
      </c>
      <c r="G78" s="364">
        <f>F78*(1+$G$5)</f>
        <v>1146346836.9299998</v>
      </c>
      <c r="H78" s="364">
        <f>G78*(1+$H$5)</f>
        <v>1203664178.7765</v>
      </c>
      <c r="I78" s="247">
        <v>1</v>
      </c>
      <c r="J78" s="265">
        <f>SUM(J75:J77)/SUM(I75:I77)</f>
        <v>1.0364583333333333</v>
      </c>
      <c r="K78" s="265">
        <f>SUM(K75:K77)/SUM(I75:I77)</f>
        <v>1.0729166666666667</v>
      </c>
      <c r="L78" s="248">
        <f t="shared" si="17"/>
        <v>1203664178.7765</v>
      </c>
      <c r="M78" s="248">
        <f t="shared" si="18"/>
        <v>1247547768.6277266</v>
      </c>
      <c r="N78" s="248">
        <f t="shared" si="19"/>
        <v>1291431358.4789531</v>
      </c>
      <c r="O78" s="249"/>
      <c r="P78" s="246"/>
      <c r="Q78" s="246"/>
      <c r="R78" s="223"/>
      <c r="S78" s="223"/>
      <c r="T78" s="223"/>
      <c r="U78" s="250"/>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51"/>
      <c r="BD78" s="246"/>
      <c r="BE78" s="246"/>
      <c r="BF78" s="246"/>
      <c r="BG78" s="246"/>
      <c r="BH78" s="246"/>
      <c r="BI78" s="246"/>
      <c r="BJ78" s="246"/>
      <c r="BK78" s="246"/>
      <c r="BL78" s="246"/>
      <c r="BM78" s="246"/>
      <c r="BN78" s="246"/>
      <c r="BO78" s="246"/>
      <c r="BP78" s="246"/>
      <c r="BQ78" s="246"/>
    </row>
    <row r="79" spans="1:69" ht="60" x14ac:dyDescent="0.25">
      <c r="A79" s="254">
        <v>7.11</v>
      </c>
      <c r="B79" s="246" t="s">
        <v>543</v>
      </c>
      <c r="C79" s="246"/>
      <c r="D79" s="246" t="s">
        <v>544</v>
      </c>
      <c r="E79" s="246" t="s">
        <v>545</v>
      </c>
      <c r="F79" s="361"/>
      <c r="G79" s="361"/>
      <c r="H79" s="361"/>
      <c r="I79" s="246"/>
      <c r="J79" s="246"/>
      <c r="K79" s="246"/>
      <c r="L79" s="248">
        <f t="shared" si="17"/>
        <v>0</v>
      </c>
      <c r="M79" s="248">
        <f t="shared" si="18"/>
        <v>0</v>
      </c>
      <c r="N79" s="248">
        <f t="shared" si="19"/>
        <v>0</v>
      </c>
      <c r="O79" s="249">
        <v>43131</v>
      </c>
      <c r="P79" s="246"/>
      <c r="Q79" s="246" t="s">
        <v>417</v>
      </c>
      <c r="R79" s="223"/>
      <c r="S79" s="223"/>
      <c r="T79" s="223"/>
      <c r="U79" s="250"/>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51"/>
      <c r="BG79" s="246"/>
      <c r="BH79" s="246"/>
      <c r="BI79" s="246"/>
      <c r="BJ79" s="246"/>
      <c r="BK79" s="246"/>
      <c r="BL79" s="246"/>
      <c r="BM79" s="246"/>
      <c r="BN79" s="246"/>
      <c r="BO79" s="246"/>
      <c r="BP79" s="246"/>
      <c r="BQ79" s="246"/>
    </row>
    <row r="80" spans="1:69" ht="60" x14ac:dyDescent="0.25">
      <c r="A80" s="254">
        <v>7.12</v>
      </c>
      <c r="B80" s="246" t="s">
        <v>546</v>
      </c>
      <c r="C80" s="246"/>
      <c r="D80" s="246"/>
      <c r="E80" s="246" t="s">
        <v>547</v>
      </c>
      <c r="F80" s="361"/>
      <c r="G80" s="361"/>
      <c r="H80" s="361">
        <v>0</v>
      </c>
      <c r="I80" s="246">
        <v>1</v>
      </c>
      <c r="J80" s="246"/>
      <c r="K80" s="246"/>
      <c r="L80" s="248">
        <f t="shared" si="17"/>
        <v>0</v>
      </c>
      <c r="M80" s="248">
        <f t="shared" si="18"/>
        <v>0</v>
      </c>
      <c r="N80" s="248">
        <f t="shared" si="19"/>
        <v>0</v>
      </c>
      <c r="O80" s="263"/>
      <c r="P80" s="246"/>
      <c r="Q80" s="246" t="s">
        <v>417</v>
      </c>
      <c r="R80" s="223"/>
      <c r="S80" s="223"/>
      <c r="T80" s="223"/>
      <c r="U80" s="250"/>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row>
    <row r="81" spans="1:69" ht="105" x14ac:dyDescent="0.25">
      <c r="A81" s="254">
        <v>7.13</v>
      </c>
      <c r="B81" s="246" t="s">
        <v>548</v>
      </c>
      <c r="C81" s="246"/>
      <c r="D81" s="246" t="s">
        <v>549</v>
      </c>
      <c r="E81" s="246" t="s">
        <v>550</v>
      </c>
      <c r="F81" s="361"/>
      <c r="G81" s="361"/>
      <c r="H81" s="361"/>
      <c r="I81" s="246"/>
      <c r="J81" s="246"/>
      <c r="K81" s="246">
        <v>1</v>
      </c>
      <c r="L81" s="248">
        <f t="shared" si="17"/>
        <v>0</v>
      </c>
      <c r="M81" s="248">
        <f t="shared" si="18"/>
        <v>0</v>
      </c>
      <c r="N81" s="248">
        <f t="shared" si="19"/>
        <v>0</v>
      </c>
      <c r="O81" s="263"/>
      <c r="P81" s="246"/>
      <c r="Q81" s="246" t="s">
        <v>417</v>
      </c>
      <c r="R81" s="223"/>
      <c r="S81" s="223"/>
      <c r="T81" s="223"/>
      <c r="U81" s="250"/>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row>
    <row r="82" spans="1:69" ht="60" x14ac:dyDescent="0.25">
      <c r="A82" s="254">
        <v>7.14</v>
      </c>
      <c r="B82" s="246" t="s">
        <v>551</v>
      </c>
      <c r="C82" s="246"/>
      <c r="D82" s="246" t="s">
        <v>552</v>
      </c>
      <c r="E82" s="246" t="s">
        <v>553</v>
      </c>
      <c r="F82" s="361"/>
      <c r="G82" s="361"/>
      <c r="H82" s="361"/>
      <c r="I82" s="246"/>
      <c r="J82" s="246"/>
      <c r="K82" s="246"/>
      <c r="L82" s="248">
        <f t="shared" si="17"/>
        <v>0</v>
      </c>
      <c r="M82" s="248">
        <f t="shared" si="18"/>
        <v>0</v>
      </c>
      <c r="N82" s="248">
        <f t="shared" si="19"/>
        <v>0</v>
      </c>
      <c r="O82" s="263"/>
      <c r="P82" s="246"/>
      <c r="Q82" s="246" t="s">
        <v>417</v>
      </c>
      <c r="R82" s="223"/>
      <c r="S82" s="223"/>
      <c r="T82" s="223"/>
      <c r="U82" s="250"/>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row>
    <row r="83" spans="1:69" ht="45" x14ac:dyDescent="0.25">
      <c r="A83" s="254">
        <v>7.15</v>
      </c>
      <c r="B83" s="246" t="s">
        <v>554</v>
      </c>
      <c r="C83" s="246"/>
      <c r="D83" s="246" t="s">
        <v>555</v>
      </c>
      <c r="E83" s="246" t="s">
        <v>556</v>
      </c>
      <c r="F83" s="361"/>
      <c r="G83" s="361"/>
      <c r="H83" s="361"/>
      <c r="I83" s="246"/>
      <c r="J83" s="246"/>
      <c r="K83" s="246"/>
      <c r="L83" s="248">
        <f t="shared" si="17"/>
        <v>0</v>
      </c>
      <c r="M83" s="248">
        <f t="shared" si="18"/>
        <v>0</v>
      </c>
      <c r="N83" s="248">
        <f t="shared" si="19"/>
        <v>0</v>
      </c>
      <c r="O83" s="263"/>
      <c r="P83" s="246"/>
      <c r="Q83" s="246" t="s">
        <v>417</v>
      </c>
      <c r="R83" s="223"/>
      <c r="S83" s="223"/>
      <c r="T83" s="223"/>
      <c r="U83" s="250"/>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row>
    <row r="84" spans="1:69" ht="45" x14ac:dyDescent="0.25">
      <c r="A84" s="254">
        <v>7.16</v>
      </c>
      <c r="B84" s="246" t="s">
        <v>557</v>
      </c>
      <c r="C84" s="246"/>
      <c r="D84" s="246" t="s">
        <v>558</v>
      </c>
      <c r="E84" s="246" t="s">
        <v>559</v>
      </c>
      <c r="F84" s="361">
        <v>0</v>
      </c>
      <c r="G84" s="361"/>
      <c r="H84" s="361">
        <v>0</v>
      </c>
      <c r="I84" s="246"/>
      <c r="J84" s="246"/>
      <c r="K84" s="246"/>
      <c r="L84" s="248">
        <f t="shared" si="17"/>
        <v>0</v>
      </c>
      <c r="M84" s="248">
        <f t="shared" si="18"/>
        <v>0</v>
      </c>
      <c r="N84" s="248">
        <f t="shared" si="19"/>
        <v>0</v>
      </c>
      <c r="O84" s="249">
        <v>43769</v>
      </c>
      <c r="P84" s="246"/>
      <c r="Q84" s="246" t="s">
        <v>417</v>
      </c>
      <c r="R84" s="223"/>
      <c r="S84" s="223"/>
      <c r="T84" s="223"/>
      <c r="U84" s="250"/>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row>
    <row r="85" spans="1:69" s="273" customFormat="1" ht="60" x14ac:dyDescent="0.25">
      <c r="A85" s="379">
        <v>7.17</v>
      </c>
      <c r="B85" s="250" t="s">
        <v>425</v>
      </c>
      <c r="C85" s="250"/>
      <c r="D85" s="250" t="s">
        <v>577</v>
      </c>
      <c r="E85" s="250" t="s">
        <v>426</v>
      </c>
      <c r="F85" s="364">
        <v>80000000</v>
      </c>
      <c r="G85" s="250"/>
      <c r="H85" s="250"/>
      <c r="I85" s="250">
        <v>0</v>
      </c>
      <c r="J85" s="250">
        <v>0</v>
      </c>
      <c r="K85" s="250">
        <v>1</v>
      </c>
      <c r="L85" s="293">
        <f t="shared" si="17"/>
        <v>0</v>
      </c>
      <c r="M85" s="293">
        <f t="shared" si="18"/>
        <v>0</v>
      </c>
      <c r="N85" s="293">
        <f t="shared" si="19"/>
        <v>0</v>
      </c>
      <c r="O85" s="380">
        <v>43039</v>
      </c>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row>
    <row r="86" spans="1:69" x14ac:dyDescent="0.25">
      <c r="A86" s="567" t="s">
        <v>560</v>
      </c>
      <c r="B86" s="567"/>
      <c r="C86" s="567"/>
      <c r="D86" s="567"/>
      <c r="E86" s="567"/>
      <c r="F86" s="567"/>
      <c r="G86" s="567"/>
      <c r="H86" s="567"/>
      <c r="I86" s="567"/>
      <c r="J86" s="567"/>
      <c r="K86" s="567"/>
      <c r="L86" s="567"/>
      <c r="M86" s="567"/>
      <c r="N86" s="567"/>
      <c r="O86" s="567"/>
      <c r="P86" s="567"/>
      <c r="Q86" s="567"/>
      <c r="R86" s="223"/>
      <c r="S86" s="223"/>
      <c r="T86" s="223"/>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row>
    <row r="87" spans="1:69" ht="75" x14ac:dyDescent="0.25">
      <c r="A87" s="246">
        <v>8.1</v>
      </c>
      <c r="B87" s="246" t="s">
        <v>561</v>
      </c>
      <c r="C87" s="246"/>
      <c r="D87" s="246" t="s">
        <v>562</v>
      </c>
      <c r="E87" s="246" t="s">
        <v>563</v>
      </c>
      <c r="F87" s="246"/>
      <c r="G87" s="246"/>
      <c r="H87" s="246"/>
      <c r="I87" s="246"/>
      <c r="J87" s="246">
        <v>1</v>
      </c>
      <c r="K87" s="246"/>
      <c r="L87" s="248">
        <f>H87*I87</f>
        <v>0</v>
      </c>
      <c r="M87" s="248">
        <f>H87*J87</f>
        <v>0</v>
      </c>
      <c r="N87" s="248">
        <f>H87*K87</f>
        <v>0</v>
      </c>
      <c r="O87" s="249">
        <v>42735</v>
      </c>
      <c r="P87" s="246"/>
      <c r="Q87" s="246"/>
      <c r="R87" s="223"/>
      <c r="S87" s="223"/>
      <c r="T87" s="223"/>
      <c r="U87" s="250"/>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51"/>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row>
    <row r="88" spans="1:69" ht="60" x14ac:dyDescent="0.25">
      <c r="A88" s="246">
        <v>8.1999999999999993</v>
      </c>
      <c r="B88" s="246" t="s">
        <v>564</v>
      </c>
      <c r="C88" s="246"/>
      <c r="D88" s="246" t="s">
        <v>565</v>
      </c>
      <c r="E88" s="246" t="s">
        <v>566</v>
      </c>
      <c r="F88" s="461">
        <f>1600/42</f>
        <v>38.095238095238095</v>
      </c>
      <c r="G88" s="246"/>
      <c r="H88" s="246"/>
      <c r="I88" s="246"/>
      <c r="J88" s="246"/>
      <c r="K88" s="247">
        <f>SUM(Proj!E6)</f>
        <v>240280.06588763261</v>
      </c>
      <c r="L88" s="248">
        <f>H88*I88</f>
        <v>0</v>
      </c>
      <c r="M88" s="248">
        <f>H88*J88</f>
        <v>0</v>
      </c>
      <c r="N88" s="248">
        <f>H88*K88</f>
        <v>0</v>
      </c>
      <c r="O88" s="249">
        <v>43039</v>
      </c>
      <c r="P88" s="246"/>
      <c r="Q88" s="246"/>
      <c r="R88" s="223"/>
      <c r="S88" s="223"/>
      <c r="T88" s="223"/>
      <c r="U88" s="250"/>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51"/>
      <c r="BD88" s="246"/>
      <c r="BE88" s="246"/>
      <c r="BF88" s="246"/>
      <c r="BG88" s="246"/>
      <c r="BH88" s="246"/>
      <c r="BI88" s="246"/>
      <c r="BJ88" s="246"/>
      <c r="BK88" s="246"/>
      <c r="BL88" s="246"/>
      <c r="BM88" s="246"/>
      <c r="BN88" s="246"/>
      <c r="BO88" s="246"/>
      <c r="BP88" s="246"/>
      <c r="BQ88" s="246"/>
    </row>
    <row r="89" spans="1:69" ht="60" x14ac:dyDescent="0.25">
      <c r="A89" s="246">
        <v>8.3000000000000007</v>
      </c>
      <c r="B89" s="246" t="s">
        <v>567</v>
      </c>
      <c r="C89" s="246"/>
      <c r="D89" s="246" t="s">
        <v>568</v>
      </c>
      <c r="E89" s="246" t="s">
        <v>569</v>
      </c>
      <c r="F89" s="246"/>
      <c r="G89" s="246"/>
      <c r="H89" s="246"/>
      <c r="I89" s="246"/>
      <c r="J89" s="246">
        <v>1</v>
      </c>
      <c r="K89" s="246"/>
      <c r="L89" s="248">
        <f>H89*I89</f>
        <v>0</v>
      </c>
      <c r="M89" s="248">
        <f>H89*J89</f>
        <v>0</v>
      </c>
      <c r="N89" s="248">
        <f>H89*K89</f>
        <v>0</v>
      </c>
      <c r="O89" s="249">
        <v>42735</v>
      </c>
      <c r="P89" s="246"/>
      <c r="Q89" s="246"/>
      <c r="R89" s="223"/>
      <c r="S89" s="223"/>
      <c r="T89" s="223"/>
      <c r="U89" s="250"/>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51"/>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row>
    <row r="90" spans="1:69" ht="60" x14ac:dyDescent="0.25">
      <c r="A90" s="246">
        <v>8.4</v>
      </c>
      <c r="B90" s="246" t="s">
        <v>570</v>
      </c>
      <c r="C90" s="246"/>
      <c r="D90" s="246" t="s">
        <v>571</v>
      </c>
      <c r="E90" s="246" t="s">
        <v>572</v>
      </c>
      <c r="F90" s="246">
        <v>1642</v>
      </c>
      <c r="G90" s="246"/>
      <c r="H90" s="246"/>
      <c r="I90" s="247">
        <f>Proj!D16</f>
        <v>486588.01175000006</v>
      </c>
      <c r="J90" s="247">
        <f>Proj!E16</f>
        <v>495279.33294437511</v>
      </c>
      <c r="K90" s="247">
        <f>Proj!F16</f>
        <v>501504.76366691611</v>
      </c>
      <c r="L90" s="248">
        <f>H90*I90</f>
        <v>0</v>
      </c>
      <c r="M90" s="248">
        <f>H90*J90</f>
        <v>0</v>
      </c>
      <c r="N90" s="248">
        <f>H90*K90</f>
        <v>0</v>
      </c>
      <c r="O90" s="249">
        <v>43039</v>
      </c>
      <c r="P90" s="246"/>
      <c r="Q90" s="246"/>
      <c r="R90" s="223"/>
      <c r="S90" s="223"/>
      <c r="T90" s="223"/>
      <c r="U90" s="250"/>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51"/>
      <c r="BD90" s="246"/>
      <c r="BE90" s="246"/>
      <c r="BF90" s="246"/>
      <c r="BG90" s="246"/>
      <c r="BH90" s="246"/>
      <c r="BI90" s="246"/>
      <c r="BJ90" s="246"/>
      <c r="BK90" s="246"/>
      <c r="BL90" s="246"/>
      <c r="BM90" s="246"/>
      <c r="BN90" s="246"/>
      <c r="BO90" s="246"/>
      <c r="BP90" s="246"/>
      <c r="BQ90" s="246"/>
    </row>
    <row r="91" spans="1:69" x14ac:dyDescent="0.25">
      <c r="A91" s="567" t="s">
        <v>573</v>
      </c>
      <c r="B91" s="567"/>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224"/>
      <c r="AY91" s="224"/>
      <c r="AZ91" s="224"/>
      <c r="BA91" s="224"/>
      <c r="BB91" s="224"/>
      <c r="BC91" s="224"/>
      <c r="BD91" s="224"/>
      <c r="BE91" s="224"/>
      <c r="BF91" s="224"/>
      <c r="BG91" s="224"/>
      <c r="BH91" s="224"/>
      <c r="BI91" s="224"/>
      <c r="BJ91" s="224"/>
      <c r="BK91" s="224"/>
      <c r="BL91" s="224"/>
      <c r="BM91" s="224"/>
      <c r="BN91" s="224"/>
      <c r="BO91" s="224"/>
      <c r="BP91" s="224"/>
      <c r="BQ91" s="224"/>
    </row>
    <row r="92" spans="1:69" ht="45" x14ac:dyDescent="0.25">
      <c r="A92" s="246">
        <v>9.1</v>
      </c>
      <c r="B92" s="246" t="s">
        <v>419</v>
      </c>
      <c r="C92" s="246"/>
      <c r="D92" s="255" t="s">
        <v>420</v>
      </c>
      <c r="E92" s="255" t="s">
        <v>420</v>
      </c>
      <c r="F92" s="255">
        <v>0</v>
      </c>
      <c r="G92" s="255"/>
      <c r="H92" s="266"/>
      <c r="I92" s="255">
        <v>1</v>
      </c>
      <c r="J92" s="255">
        <v>0</v>
      </c>
      <c r="K92" s="255">
        <v>0</v>
      </c>
      <c r="L92" s="248">
        <f t="shared" ref="L92:L97" si="20">H92*I92</f>
        <v>0</v>
      </c>
      <c r="M92" s="248">
        <f t="shared" ref="M92:M97" si="21">H92*J92</f>
        <v>0</v>
      </c>
      <c r="N92" s="248">
        <f t="shared" ref="N92:N97" si="22">H92*K92</f>
        <v>0</v>
      </c>
      <c r="O92" s="267">
        <v>42308</v>
      </c>
      <c r="P92" s="266"/>
      <c r="Q92" s="266"/>
      <c r="R92" s="223"/>
      <c r="S92" s="223"/>
      <c r="T92" s="223"/>
      <c r="U92" s="268"/>
      <c r="V92" s="246"/>
      <c r="W92" s="246"/>
      <c r="X92" s="246"/>
      <c r="Y92" s="246"/>
      <c r="Z92" s="246"/>
      <c r="AA92" s="246"/>
      <c r="AB92" s="246"/>
      <c r="AC92" s="246"/>
      <c r="AD92" s="246"/>
      <c r="AE92" s="251"/>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row>
    <row r="93" spans="1:69" ht="45" x14ac:dyDescent="0.25">
      <c r="A93" s="246"/>
      <c r="B93" s="246" t="s">
        <v>421</v>
      </c>
      <c r="C93" s="246"/>
      <c r="D93" s="255" t="s">
        <v>574</v>
      </c>
      <c r="E93" s="255" t="s">
        <v>709</v>
      </c>
      <c r="F93" s="255"/>
      <c r="G93" s="255"/>
      <c r="H93" s="266"/>
      <c r="I93" s="255">
        <v>1</v>
      </c>
      <c r="J93" s="255">
        <v>0</v>
      </c>
      <c r="K93" s="255">
        <v>0</v>
      </c>
      <c r="L93" s="248">
        <f t="shared" si="20"/>
        <v>0</v>
      </c>
      <c r="M93" s="248">
        <f t="shared" si="21"/>
        <v>0</v>
      </c>
      <c r="N93" s="248">
        <f t="shared" si="22"/>
        <v>0</v>
      </c>
      <c r="O93" s="267">
        <v>42369</v>
      </c>
      <c r="P93" s="266"/>
      <c r="Q93" s="266"/>
      <c r="R93" s="223"/>
      <c r="S93" s="223"/>
      <c r="T93" s="223"/>
      <c r="U93" s="268"/>
      <c r="V93" s="246"/>
      <c r="W93" s="246"/>
      <c r="X93" s="246"/>
      <c r="Y93" s="246"/>
      <c r="Z93" s="246"/>
      <c r="AA93" s="246"/>
      <c r="AB93" s="246"/>
      <c r="AC93" s="246"/>
      <c r="AD93" s="246"/>
      <c r="AE93" s="251"/>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row>
    <row r="94" spans="1:69" ht="60" x14ac:dyDescent="0.2">
      <c r="A94" s="246">
        <v>9.1999999999999993</v>
      </c>
      <c r="B94" s="246" t="s">
        <v>422</v>
      </c>
      <c r="C94" s="246"/>
      <c r="D94" s="255" t="s">
        <v>575</v>
      </c>
      <c r="E94" s="255" t="s">
        <v>423</v>
      </c>
      <c r="F94" s="462">
        <v>30000</v>
      </c>
      <c r="G94" s="255"/>
      <c r="H94" s="266"/>
      <c r="I94" s="49"/>
      <c r="J94" s="49"/>
      <c r="K94" s="49"/>
      <c r="L94" s="248">
        <f t="shared" si="20"/>
        <v>0</v>
      </c>
      <c r="M94" s="248">
        <f t="shared" si="21"/>
        <v>0</v>
      </c>
      <c r="N94" s="248">
        <f t="shared" si="22"/>
        <v>0</v>
      </c>
      <c r="O94" s="267">
        <v>42247</v>
      </c>
      <c r="P94" s="266"/>
      <c r="Q94" s="266"/>
      <c r="R94" s="223"/>
      <c r="S94" s="223"/>
      <c r="T94" s="223"/>
      <c r="U94" s="268"/>
      <c r="V94" s="246"/>
      <c r="W94" s="246"/>
      <c r="X94" s="246"/>
      <c r="Y94" s="246"/>
      <c r="Z94" s="246"/>
      <c r="AA94" s="246"/>
      <c r="AB94" s="246"/>
      <c r="AC94" s="251"/>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row>
    <row r="95" spans="1:69" s="269" customFormat="1" ht="75" x14ac:dyDescent="0.25">
      <c r="A95" s="246">
        <v>9.3000000000000007</v>
      </c>
      <c r="B95" s="246" t="s">
        <v>424</v>
      </c>
      <c r="C95" s="246"/>
      <c r="D95" s="246" t="s">
        <v>576</v>
      </c>
      <c r="E95" s="246" t="s">
        <v>710</v>
      </c>
      <c r="F95" s="463">
        <v>700000</v>
      </c>
      <c r="G95" s="246"/>
      <c r="H95" s="246"/>
      <c r="I95" s="246">
        <v>7</v>
      </c>
      <c r="J95" s="246">
        <v>7</v>
      </c>
      <c r="K95" s="246">
        <v>7</v>
      </c>
      <c r="L95" s="248">
        <f t="shared" si="20"/>
        <v>0</v>
      </c>
      <c r="M95" s="248">
        <f t="shared" si="21"/>
        <v>0</v>
      </c>
      <c r="N95" s="248">
        <f t="shared" si="22"/>
        <v>0</v>
      </c>
      <c r="O95" s="249">
        <v>42674</v>
      </c>
      <c r="P95" s="246"/>
      <c r="Q95" s="246"/>
      <c r="R95" s="223"/>
      <c r="S95" s="223"/>
      <c r="T95" s="223"/>
      <c r="U95" s="246"/>
      <c r="V95" s="246"/>
      <c r="W95" s="246"/>
      <c r="X95" s="246"/>
      <c r="Y95" s="246"/>
      <c r="Z95" s="246"/>
      <c r="AA95" s="246"/>
      <c r="AB95" s="246"/>
      <c r="AC95" s="246"/>
      <c r="AD95" s="246"/>
      <c r="AE95" s="251"/>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row>
    <row r="96" spans="1:69" ht="105" x14ac:dyDescent="0.25">
      <c r="A96" s="246">
        <v>9.4</v>
      </c>
      <c r="B96" s="246" t="s">
        <v>427</v>
      </c>
      <c r="C96" s="246"/>
      <c r="D96" s="246"/>
      <c r="E96" s="246" t="s">
        <v>710</v>
      </c>
      <c r="F96" s="463">
        <v>700000</v>
      </c>
      <c r="G96" s="246"/>
      <c r="H96" s="246">
        <v>0</v>
      </c>
      <c r="I96" s="246">
        <v>0</v>
      </c>
      <c r="J96" s="246">
        <v>0</v>
      </c>
      <c r="K96" s="246">
        <v>7</v>
      </c>
      <c r="L96" s="248">
        <f t="shared" si="20"/>
        <v>0</v>
      </c>
      <c r="M96" s="248">
        <f t="shared" si="21"/>
        <v>0</v>
      </c>
      <c r="N96" s="248">
        <f t="shared" si="22"/>
        <v>0</v>
      </c>
      <c r="O96" s="249">
        <v>42916</v>
      </c>
      <c r="P96" s="246"/>
      <c r="Q96" s="246"/>
      <c r="R96" s="223"/>
      <c r="S96" s="223"/>
      <c r="T96" s="223"/>
      <c r="U96" s="250"/>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51"/>
      <c r="AZ96" s="246"/>
      <c r="BA96" s="246"/>
      <c r="BB96" s="246"/>
      <c r="BC96" s="246"/>
      <c r="BD96" s="246"/>
      <c r="BE96" s="246"/>
      <c r="BF96" s="246"/>
      <c r="BG96" s="246"/>
      <c r="BH96" s="246"/>
      <c r="BI96" s="246"/>
      <c r="BJ96" s="246"/>
      <c r="BK96" s="246"/>
      <c r="BL96" s="246"/>
      <c r="BM96" s="246"/>
      <c r="BN96" s="246"/>
      <c r="BO96" s="246"/>
      <c r="BP96" s="246"/>
      <c r="BQ96" s="246"/>
    </row>
    <row r="97" spans="1:69" ht="45" x14ac:dyDescent="0.25">
      <c r="A97" s="246">
        <v>9.5</v>
      </c>
      <c r="B97" s="246" t="s">
        <v>428</v>
      </c>
      <c r="C97" s="246"/>
      <c r="D97" s="246" t="s">
        <v>578</v>
      </c>
      <c r="E97" s="246" t="s">
        <v>710</v>
      </c>
      <c r="F97" s="463">
        <v>700000</v>
      </c>
      <c r="G97" s="246"/>
      <c r="H97" s="246"/>
      <c r="I97" s="246">
        <v>0</v>
      </c>
      <c r="J97" s="246">
        <v>0</v>
      </c>
      <c r="K97" s="246">
        <v>15</v>
      </c>
      <c r="L97" s="248">
        <f t="shared" si="20"/>
        <v>0</v>
      </c>
      <c r="M97" s="248">
        <f t="shared" si="21"/>
        <v>0</v>
      </c>
      <c r="N97" s="248">
        <f t="shared" si="22"/>
        <v>0</v>
      </c>
      <c r="O97" s="263"/>
      <c r="P97" s="246"/>
      <c r="Q97" s="246"/>
      <c r="R97" s="223"/>
      <c r="S97" s="223"/>
      <c r="T97" s="223"/>
      <c r="U97" s="250"/>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row>
    <row r="98" spans="1:69" s="204" customFormat="1" x14ac:dyDescent="0.25">
      <c r="L98" s="218"/>
      <c r="M98" s="218"/>
      <c r="N98" s="218"/>
      <c r="O98" s="270"/>
    </row>
    <row r="99" spans="1:69" s="204" customFormat="1" x14ac:dyDescent="0.25">
      <c r="L99" s="218"/>
      <c r="M99" s="218"/>
      <c r="N99" s="218"/>
      <c r="O99" s="270"/>
    </row>
    <row r="100" spans="1:69" s="204" customFormat="1" ht="18.75" x14ac:dyDescent="0.25">
      <c r="B100" s="271"/>
      <c r="C100" s="271"/>
      <c r="D100" s="271"/>
      <c r="E100" s="271"/>
      <c r="F100" s="271"/>
      <c r="G100" s="271"/>
      <c r="H100" s="271"/>
      <c r="I100" s="271"/>
      <c r="J100" s="271"/>
      <c r="K100" s="271"/>
      <c r="L100" s="272"/>
      <c r="M100" s="272"/>
      <c r="N100" s="272"/>
      <c r="O100" s="270"/>
    </row>
    <row r="101" spans="1:69" s="204" customFormat="1" x14ac:dyDescent="0.25">
      <c r="L101" s="218"/>
      <c r="M101" s="218"/>
      <c r="N101" s="218"/>
      <c r="O101" s="270"/>
    </row>
    <row r="102" spans="1:69" s="204" customFormat="1" x14ac:dyDescent="0.25">
      <c r="L102" s="218"/>
      <c r="M102" s="218"/>
      <c r="N102" s="218"/>
      <c r="O102" s="270"/>
    </row>
    <row r="103" spans="1:69" s="204" customFormat="1" x14ac:dyDescent="0.25">
      <c r="L103" s="218"/>
      <c r="M103" s="218"/>
      <c r="N103" s="218"/>
      <c r="O103" s="270"/>
    </row>
    <row r="104" spans="1:69" s="204" customFormat="1" x14ac:dyDescent="0.25">
      <c r="L104" s="218"/>
      <c r="M104" s="218"/>
      <c r="N104" s="218"/>
      <c r="O104" s="270"/>
    </row>
    <row r="105" spans="1:69" s="204" customFormat="1" x14ac:dyDescent="0.25">
      <c r="L105" s="218"/>
      <c r="M105" s="218"/>
      <c r="N105" s="218"/>
      <c r="O105" s="270"/>
    </row>
    <row r="106" spans="1:69" s="204" customFormat="1" x14ac:dyDescent="0.25">
      <c r="L106" s="218"/>
      <c r="M106" s="218"/>
      <c r="N106" s="218"/>
      <c r="O106" s="270"/>
    </row>
    <row r="107" spans="1:69" s="204" customFormat="1" x14ac:dyDescent="0.25">
      <c r="L107" s="218"/>
      <c r="M107" s="218"/>
      <c r="N107" s="218"/>
      <c r="O107" s="270"/>
    </row>
    <row r="108" spans="1:69" s="204" customFormat="1" x14ac:dyDescent="0.25">
      <c r="L108" s="218"/>
      <c r="M108" s="218"/>
      <c r="N108" s="218"/>
      <c r="O108" s="270"/>
    </row>
    <row r="109" spans="1:69" s="204" customFormat="1" x14ac:dyDescent="0.25">
      <c r="L109" s="218"/>
      <c r="M109" s="218"/>
      <c r="N109" s="218"/>
      <c r="O109" s="270"/>
    </row>
    <row r="110" spans="1:69" s="204" customFormat="1" x14ac:dyDescent="0.25">
      <c r="L110" s="218"/>
      <c r="M110" s="218"/>
      <c r="N110" s="218"/>
      <c r="O110" s="270"/>
    </row>
    <row r="111" spans="1:69" s="204" customFormat="1" x14ac:dyDescent="0.25">
      <c r="L111" s="218"/>
      <c r="M111" s="218"/>
      <c r="N111" s="218"/>
      <c r="O111" s="270"/>
    </row>
    <row r="112" spans="1:69" s="204" customFormat="1" x14ac:dyDescent="0.25">
      <c r="L112" s="218"/>
      <c r="M112" s="218"/>
      <c r="N112" s="218"/>
      <c r="O112" s="270"/>
    </row>
    <row r="113" spans="1:71" s="204" customFormat="1" x14ac:dyDescent="0.25">
      <c r="L113" s="218"/>
      <c r="M113" s="218"/>
      <c r="N113" s="218"/>
      <c r="O113" s="270"/>
    </row>
    <row r="114" spans="1:71" s="204" customFormat="1" x14ac:dyDescent="0.25">
      <c r="L114" s="218"/>
      <c r="M114" s="218"/>
      <c r="N114" s="218"/>
      <c r="O114" s="270"/>
    </row>
    <row r="115" spans="1:71" s="204" customFormat="1" x14ac:dyDescent="0.25">
      <c r="L115" s="218"/>
      <c r="M115" s="218"/>
      <c r="N115" s="218"/>
      <c r="O115" s="270"/>
    </row>
    <row r="116" spans="1:71" s="204" customFormat="1" x14ac:dyDescent="0.25">
      <c r="L116" s="218"/>
      <c r="M116" s="218"/>
      <c r="N116" s="218"/>
      <c r="O116" s="270"/>
    </row>
    <row r="117" spans="1:71" s="204" customFormat="1" x14ac:dyDescent="0.25">
      <c r="L117" s="218"/>
      <c r="M117" s="218"/>
      <c r="N117" s="218"/>
      <c r="O117" s="270"/>
    </row>
    <row r="118" spans="1:71" s="204" customFormat="1" x14ac:dyDescent="0.25">
      <c r="L118" s="218"/>
      <c r="M118" s="218"/>
      <c r="N118" s="218"/>
      <c r="O118" s="270"/>
    </row>
    <row r="119" spans="1:71" s="204" customFormat="1" x14ac:dyDescent="0.25">
      <c r="L119" s="218"/>
      <c r="M119" s="218"/>
      <c r="N119" s="218"/>
      <c r="O119" s="270"/>
    </row>
    <row r="120" spans="1:71" s="204" customFormat="1" x14ac:dyDescent="0.25">
      <c r="L120" s="218"/>
      <c r="M120" s="218"/>
      <c r="N120" s="218"/>
      <c r="O120" s="270"/>
    </row>
    <row r="121" spans="1:71" s="204" customFormat="1" x14ac:dyDescent="0.25">
      <c r="L121" s="218"/>
      <c r="M121" s="218"/>
      <c r="N121" s="218"/>
      <c r="O121" s="270"/>
    </row>
    <row r="122" spans="1:71" s="204" customFormat="1" x14ac:dyDescent="0.25">
      <c r="L122" s="218"/>
      <c r="M122" s="218"/>
      <c r="N122" s="218"/>
      <c r="O122" s="270"/>
    </row>
    <row r="123" spans="1:71" s="204" customFormat="1" x14ac:dyDescent="0.25">
      <c r="L123" s="218"/>
      <c r="M123" s="218"/>
      <c r="N123" s="218"/>
      <c r="O123" s="270"/>
    </row>
    <row r="124" spans="1:71" s="204" customFormat="1" x14ac:dyDescent="0.25">
      <c r="L124" s="218"/>
      <c r="M124" s="218"/>
      <c r="N124" s="218"/>
      <c r="O124" s="270"/>
    </row>
    <row r="125" spans="1:71" s="204" customFormat="1" x14ac:dyDescent="0.25">
      <c r="L125" s="218"/>
      <c r="M125" s="218"/>
      <c r="N125" s="218"/>
      <c r="O125" s="270"/>
    </row>
    <row r="126" spans="1:71" s="204" customFormat="1" x14ac:dyDescent="0.25">
      <c r="L126" s="218"/>
      <c r="M126" s="218"/>
      <c r="N126" s="218"/>
      <c r="O126" s="270"/>
    </row>
    <row r="127" spans="1:71" s="273" customFormat="1" x14ac:dyDescent="0.25">
      <c r="A127" s="204"/>
      <c r="B127" s="204"/>
      <c r="C127" s="204"/>
      <c r="D127" s="204"/>
      <c r="E127" s="204"/>
      <c r="F127" s="204"/>
      <c r="G127" s="204"/>
      <c r="H127" s="204"/>
      <c r="I127" s="204"/>
      <c r="J127" s="204"/>
      <c r="K127" s="204"/>
      <c r="L127" s="218"/>
      <c r="M127" s="218"/>
      <c r="N127" s="218"/>
      <c r="O127" s="270"/>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c r="BM127" s="204"/>
      <c r="BN127" s="204"/>
      <c r="BO127" s="204"/>
      <c r="BP127" s="204"/>
      <c r="BQ127" s="204"/>
      <c r="BR127" s="204"/>
      <c r="BS127" s="204"/>
    </row>
    <row r="128" spans="1:71" s="273" customFormat="1" x14ac:dyDescent="0.25">
      <c r="A128" s="204"/>
      <c r="B128" s="204"/>
      <c r="C128" s="204"/>
      <c r="D128" s="204"/>
      <c r="E128" s="204"/>
      <c r="F128" s="204"/>
      <c r="G128" s="204"/>
      <c r="H128" s="204"/>
      <c r="I128" s="204"/>
      <c r="J128" s="204"/>
      <c r="K128" s="204"/>
      <c r="L128" s="218"/>
      <c r="M128" s="218"/>
      <c r="N128" s="218"/>
      <c r="O128" s="270"/>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4"/>
      <c r="BO128" s="204"/>
      <c r="BP128" s="204"/>
      <c r="BQ128" s="204"/>
      <c r="BR128" s="204"/>
      <c r="BS128" s="204"/>
    </row>
    <row r="129" spans="1:71" s="273" customFormat="1" x14ac:dyDescent="0.25">
      <c r="A129" s="204"/>
      <c r="B129" s="204"/>
      <c r="C129" s="204"/>
      <c r="D129" s="204"/>
      <c r="E129" s="204"/>
      <c r="F129" s="204"/>
      <c r="G129" s="204"/>
      <c r="H129" s="204"/>
      <c r="I129" s="204"/>
      <c r="J129" s="204"/>
      <c r="K129" s="204"/>
      <c r="L129" s="218"/>
      <c r="M129" s="218"/>
      <c r="N129" s="218"/>
      <c r="O129" s="270"/>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c r="BM129" s="204"/>
      <c r="BN129" s="204"/>
      <c r="BO129" s="204"/>
      <c r="BP129" s="204"/>
      <c r="BQ129" s="204"/>
      <c r="BR129" s="204"/>
      <c r="BS129" s="204"/>
    </row>
    <row r="130" spans="1:71" s="273" customFormat="1" x14ac:dyDescent="0.25">
      <c r="A130" s="204"/>
      <c r="B130" s="204"/>
      <c r="C130" s="204"/>
      <c r="D130" s="204"/>
      <c r="E130" s="204"/>
      <c r="F130" s="204"/>
      <c r="G130" s="204"/>
      <c r="H130" s="204"/>
      <c r="I130" s="204"/>
      <c r="J130" s="204"/>
      <c r="K130" s="204"/>
      <c r="L130" s="218"/>
      <c r="M130" s="218"/>
      <c r="N130" s="218"/>
      <c r="O130" s="270"/>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4"/>
      <c r="BR130" s="204"/>
      <c r="BS130" s="204"/>
    </row>
    <row r="131" spans="1:71" s="273" customFormat="1" x14ac:dyDescent="0.25">
      <c r="A131" s="204"/>
      <c r="B131" s="204"/>
      <c r="C131" s="204"/>
      <c r="D131" s="204"/>
      <c r="E131" s="204"/>
      <c r="F131" s="204"/>
      <c r="G131" s="204"/>
      <c r="H131" s="204"/>
      <c r="I131" s="204"/>
      <c r="J131" s="204"/>
      <c r="K131" s="204"/>
      <c r="L131" s="218"/>
      <c r="M131" s="218"/>
      <c r="N131" s="218"/>
      <c r="O131" s="270"/>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4"/>
    </row>
    <row r="132" spans="1:71" s="273" customFormat="1" x14ac:dyDescent="0.25">
      <c r="A132" s="204"/>
      <c r="B132" s="204"/>
      <c r="C132" s="204"/>
      <c r="D132" s="204"/>
      <c r="E132" s="204"/>
      <c r="F132" s="204"/>
      <c r="G132" s="204"/>
      <c r="H132" s="204"/>
      <c r="I132" s="204"/>
      <c r="J132" s="204"/>
      <c r="K132" s="204"/>
      <c r="L132" s="218"/>
      <c r="M132" s="218"/>
      <c r="N132" s="218"/>
      <c r="O132" s="270"/>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c r="BM132" s="204"/>
      <c r="BN132" s="204"/>
      <c r="BO132" s="204"/>
      <c r="BP132" s="204"/>
      <c r="BQ132" s="204"/>
      <c r="BR132" s="204"/>
      <c r="BS132" s="204"/>
    </row>
    <row r="133" spans="1:71" s="273" customFormat="1" x14ac:dyDescent="0.25">
      <c r="A133" s="204"/>
      <c r="B133" s="204"/>
      <c r="C133" s="204"/>
      <c r="D133" s="204"/>
      <c r="E133" s="204"/>
      <c r="F133" s="204"/>
      <c r="G133" s="204"/>
      <c r="H133" s="204"/>
      <c r="I133" s="204"/>
      <c r="J133" s="204"/>
      <c r="K133" s="204"/>
      <c r="L133" s="218"/>
      <c r="M133" s="218"/>
      <c r="N133" s="218"/>
      <c r="O133" s="270"/>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c r="BM133" s="204"/>
      <c r="BN133" s="204"/>
      <c r="BO133" s="204"/>
      <c r="BP133" s="204"/>
      <c r="BQ133" s="204"/>
      <c r="BR133" s="204"/>
      <c r="BS133" s="204"/>
    </row>
    <row r="134" spans="1:71" s="273" customFormat="1" x14ac:dyDescent="0.25">
      <c r="A134" s="204"/>
      <c r="B134" s="204"/>
      <c r="C134" s="204"/>
      <c r="D134" s="204"/>
      <c r="E134" s="204"/>
      <c r="F134" s="204"/>
      <c r="G134" s="204"/>
      <c r="H134" s="204"/>
      <c r="I134" s="204"/>
      <c r="J134" s="204"/>
      <c r="K134" s="204"/>
      <c r="L134" s="218"/>
      <c r="M134" s="218"/>
      <c r="N134" s="218"/>
      <c r="O134" s="270"/>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c r="BM134" s="204"/>
      <c r="BN134" s="204"/>
      <c r="BO134" s="204"/>
      <c r="BP134" s="204"/>
      <c r="BQ134" s="204"/>
      <c r="BR134" s="204"/>
      <c r="BS134" s="204"/>
    </row>
    <row r="135" spans="1:71" s="273" customFormat="1" x14ac:dyDescent="0.25">
      <c r="A135" s="204"/>
      <c r="B135" s="204"/>
      <c r="C135" s="204"/>
      <c r="D135" s="204"/>
      <c r="E135" s="204"/>
      <c r="F135" s="204"/>
      <c r="G135" s="204"/>
      <c r="H135" s="204"/>
      <c r="I135" s="204"/>
      <c r="J135" s="204"/>
      <c r="K135" s="204"/>
      <c r="L135" s="218"/>
      <c r="M135" s="218"/>
      <c r="N135" s="218"/>
      <c r="O135" s="270"/>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4"/>
      <c r="BM135" s="204"/>
      <c r="BN135" s="204"/>
      <c r="BO135" s="204"/>
      <c r="BP135" s="204"/>
      <c r="BQ135" s="204"/>
      <c r="BR135" s="204"/>
      <c r="BS135" s="204"/>
    </row>
    <row r="136" spans="1:71" s="273" customFormat="1" x14ac:dyDescent="0.25">
      <c r="A136" s="204"/>
      <c r="B136" s="204"/>
      <c r="C136" s="204"/>
      <c r="D136" s="204"/>
      <c r="E136" s="204"/>
      <c r="F136" s="204"/>
      <c r="G136" s="204"/>
      <c r="H136" s="204"/>
      <c r="I136" s="204"/>
      <c r="J136" s="204"/>
      <c r="K136" s="204"/>
      <c r="L136" s="218"/>
      <c r="M136" s="218"/>
      <c r="N136" s="218"/>
      <c r="O136" s="270"/>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4"/>
      <c r="BR136" s="204"/>
      <c r="BS136" s="204"/>
    </row>
    <row r="137" spans="1:71" s="273" customFormat="1" x14ac:dyDescent="0.25">
      <c r="A137" s="204"/>
      <c r="B137" s="204"/>
      <c r="C137" s="204"/>
      <c r="D137" s="204"/>
      <c r="E137" s="204"/>
      <c r="F137" s="204"/>
      <c r="G137" s="204"/>
      <c r="H137" s="204"/>
      <c r="I137" s="204"/>
      <c r="J137" s="204"/>
      <c r="K137" s="204"/>
      <c r="L137" s="218"/>
      <c r="M137" s="218"/>
      <c r="N137" s="218"/>
      <c r="O137" s="270"/>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c r="BM137" s="204"/>
      <c r="BN137" s="204"/>
      <c r="BO137" s="204"/>
      <c r="BP137" s="204"/>
      <c r="BQ137" s="204"/>
      <c r="BR137" s="204"/>
      <c r="BS137" s="204"/>
    </row>
    <row r="138" spans="1:71" s="273" customFormat="1" x14ac:dyDescent="0.25">
      <c r="A138" s="204"/>
      <c r="B138" s="204"/>
      <c r="C138" s="204"/>
      <c r="D138" s="204"/>
      <c r="E138" s="204"/>
      <c r="F138" s="204"/>
      <c r="G138" s="204"/>
      <c r="H138" s="204"/>
      <c r="I138" s="204"/>
      <c r="J138" s="204"/>
      <c r="K138" s="204"/>
      <c r="L138" s="218"/>
      <c r="M138" s="218"/>
      <c r="N138" s="218"/>
      <c r="O138" s="270"/>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c r="BO138" s="204"/>
      <c r="BP138" s="204"/>
      <c r="BQ138" s="204"/>
      <c r="BR138" s="204"/>
      <c r="BS138" s="204"/>
    </row>
    <row r="139" spans="1:71" s="273" customFormat="1" x14ac:dyDescent="0.25">
      <c r="A139" s="204"/>
      <c r="B139" s="204"/>
      <c r="C139" s="204"/>
      <c r="D139" s="204"/>
      <c r="E139" s="204"/>
      <c r="F139" s="204"/>
      <c r="G139" s="204"/>
      <c r="H139" s="204"/>
      <c r="I139" s="204"/>
      <c r="J139" s="204"/>
      <c r="K139" s="204"/>
      <c r="L139" s="218"/>
      <c r="M139" s="218"/>
      <c r="N139" s="218"/>
      <c r="O139" s="270"/>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c r="BM139" s="204"/>
      <c r="BN139" s="204"/>
      <c r="BO139" s="204"/>
      <c r="BP139" s="204"/>
      <c r="BQ139" s="204"/>
      <c r="BR139" s="204"/>
      <c r="BS139" s="204"/>
    </row>
    <row r="140" spans="1:71" s="273" customFormat="1" x14ac:dyDescent="0.25">
      <c r="A140" s="204"/>
      <c r="B140" s="204"/>
      <c r="C140" s="204"/>
      <c r="D140" s="204"/>
      <c r="E140" s="204"/>
      <c r="F140" s="204"/>
      <c r="G140" s="204"/>
      <c r="H140" s="204"/>
      <c r="I140" s="204"/>
      <c r="J140" s="204"/>
      <c r="K140" s="204"/>
      <c r="L140" s="218"/>
      <c r="M140" s="218"/>
      <c r="N140" s="218"/>
      <c r="O140" s="270"/>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c r="BM140" s="204"/>
      <c r="BN140" s="204"/>
      <c r="BO140" s="204"/>
      <c r="BP140" s="204"/>
      <c r="BQ140" s="204"/>
      <c r="BR140" s="204"/>
      <c r="BS140" s="204"/>
    </row>
    <row r="141" spans="1:71" s="273" customFormat="1" x14ac:dyDescent="0.25">
      <c r="A141" s="204"/>
      <c r="B141" s="204"/>
      <c r="C141" s="204"/>
      <c r="D141" s="204"/>
      <c r="E141" s="204"/>
      <c r="F141" s="204"/>
      <c r="G141" s="204"/>
      <c r="H141" s="204"/>
      <c r="I141" s="204"/>
      <c r="J141" s="204"/>
      <c r="K141" s="204"/>
      <c r="L141" s="218"/>
      <c r="M141" s="218"/>
      <c r="N141" s="218"/>
      <c r="O141" s="270"/>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row>
    <row r="142" spans="1:71" s="273" customFormat="1" x14ac:dyDescent="0.25">
      <c r="A142" s="204"/>
      <c r="B142" s="204"/>
      <c r="C142" s="204"/>
      <c r="D142" s="204"/>
      <c r="E142" s="204"/>
      <c r="F142" s="204"/>
      <c r="G142" s="204"/>
      <c r="H142" s="204"/>
      <c r="I142" s="204"/>
      <c r="J142" s="204"/>
      <c r="K142" s="204"/>
      <c r="L142" s="218"/>
      <c r="M142" s="218"/>
      <c r="N142" s="218"/>
      <c r="O142" s="270"/>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row>
    <row r="143" spans="1:71" s="273" customFormat="1" x14ac:dyDescent="0.25">
      <c r="A143" s="204"/>
      <c r="B143" s="204"/>
      <c r="C143" s="204"/>
      <c r="D143" s="204"/>
      <c r="E143" s="204"/>
      <c r="F143" s="204"/>
      <c r="G143" s="204"/>
      <c r="H143" s="204"/>
      <c r="I143" s="204"/>
      <c r="J143" s="204"/>
      <c r="K143" s="204"/>
      <c r="L143" s="218"/>
      <c r="M143" s="218"/>
      <c r="N143" s="218"/>
      <c r="O143" s="270"/>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row>
    <row r="144" spans="1:71" s="273" customFormat="1" x14ac:dyDescent="0.25">
      <c r="A144" s="204"/>
      <c r="B144" s="204"/>
      <c r="C144" s="204"/>
      <c r="D144" s="204"/>
      <c r="E144" s="204"/>
      <c r="F144" s="204"/>
      <c r="G144" s="204"/>
      <c r="H144" s="204"/>
      <c r="I144" s="204"/>
      <c r="J144" s="204"/>
      <c r="K144" s="204"/>
      <c r="L144" s="218"/>
      <c r="M144" s="218"/>
      <c r="N144" s="218"/>
      <c r="O144" s="270"/>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c r="BM144" s="204"/>
      <c r="BN144" s="204"/>
      <c r="BO144" s="204"/>
      <c r="BP144" s="204"/>
      <c r="BQ144" s="204"/>
      <c r="BR144" s="204"/>
      <c r="BS144" s="204"/>
    </row>
    <row r="145" spans="1:71" s="273" customFormat="1" x14ac:dyDescent="0.25">
      <c r="A145" s="204"/>
      <c r="B145" s="204"/>
      <c r="C145" s="204"/>
      <c r="D145" s="204"/>
      <c r="E145" s="204"/>
      <c r="F145" s="204"/>
      <c r="G145" s="204"/>
      <c r="H145" s="204"/>
      <c r="I145" s="204"/>
      <c r="J145" s="204"/>
      <c r="K145" s="204"/>
      <c r="L145" s="218"/>
      <c r="M145" s="218"/>
      <c r="N145" s="218"/>
      <c r="O145" s="270"/>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row>
    <row r="146" spans="1:71" s="273" customFormat="1" x14ac:dyDescent="0.25">
      <c r="A146" s="204"/>
      <c r="B146" s="204"/>
      <c r="C146" s="204"/>
      <c r="D146" s="204"/>
      <c r="E146" s="204"/>
      <c r="F146" s="204"/>
      <c r="G146" s="204"/>
      <c r="H146" s="204"/>
      <c r="I146" s="204"/>
      <c r="J146" s="204"/>
      <c r="K146" s="204"/>
      <c r="L146" s="218"/>
      <c r="M146" s="218"/>
      <c r="N146" s="218"/>
      <c r="O146" s="270"/>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row>
    <row r="147" spans="1:71" s="273" customFormat="1" x14ac:dyDescent="0.25">
      <c r="A147" s="204"/>
      <c r="B147" s="204"/>
      <c r="C147" s="204"/>
      <c r="D147" s="204"/>
      <c r="E147" s="204"/>
      <c r="F147" s="204"/>
      <c r="G147" s="204"/>
      <c r="H147" s="204"/>
      <c r="I147" s="204"/>
      <c r="J147" s="204"/>
      <c r="K147" s="204"/>
      <c r="L147" s="218"/>
      <c r="M147" s="218"/>
      <c r="N147" s="218"/>
      <c r="O147" s="270"/>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row>
    <row r="148" spans="1:71" s="273" customFormat="1" x14ac:dyDescent="0.25">
      <c r="A148" s="204"/>
      <c r="B148" s="204"/>
      <c r="C148" s="204"/>
      <c r="D148" s="204"/>
      <c r="E148" s="204"/>
      <c r="F148" s="204"/>
      <c r="G148" s="204"/>
      <c r="H148" s="204"/>
      <c r="I148" s="204"/>
      <c r="J148" s="204"/>
      <c r="K148" s="204"/>
      <c r="L148" s="218"/>
      <c r="M148" s="218"/>
      <c r="N148" s="218"/>
      <c r="O148" s="270"/>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row>
    <row r="149" spans="1:71" s="273" customFormat="1" x14ac:dyDescent="0.25">
      <c r="A149" s="204"/>
      <c r="B149" s="204"/>
      <c r="C149" s="204"/>
      <c r="D149" s="204"/>
      <c r="E149" s="204"/>
      <c r="F149" s="204"/>
      <c r="G149" s="204"/>
      <c r="H149" s="204"/>
      <c r="I149" s="204"/>
      <c r="J149" s="204"/>
      <c r="K149" s="204"/>
      <c r="L149" s="218"/>
      <c r="M149" s="218"/>
      <c r="N149" s="218"/>
      <c r="O149" s="270"/>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c r="BM149" s="204"/>
      <c r="BN149" s="204"/>
      <c r="BO149" s="204"/>
      <c r="BP149" s="204"/>
      <c r="BQ149" s="204"/>
      <c r="BR149" s="204"/>
      <c r="BS149" s="204"/>
    </row>
    <row r="150" spans="1:71" s="273" customFormat="1" x14ac:dyDescent="0.25">
      <c r="A150" s="204"/>
      <c r="B150" s="204"/>
      <c r="C150" s="204"/>
      <c r="D150" s="204"/>
      <c r="E150" s="204"/>
      <c r="F150" s="204"/>
      <c r="G150" s="204"/>
      <c r="H150" s="204"/>
      <c r="I150" s="204"/>
      <c r="J150" s="204"/>
      <c r="K150" s="204"/>
      <c r="L150" s="218"/>
      <c r="M150" s="218"/>
      <c r="N150" s="218"/>
      <c r="O150" s="270"/>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c r="BI150" s="204"/>
      <c r="BJ150" s="204"/>
      <c r="BK150" s="204"/>
      <c r="BL150" s="204"/>
      <c r="BM150" s="204"/>
      <c r="BN150" s="204"/>
      <c r="BO150" s="204"/>
      <c r="BP150" s="204"/>
      <c r="BQ150" s="204"/>
      <c r="BR150" s="204"/>
      <c r="BS150" s="204"/>
    </row>
    <row r="151" spans="1:71" s="273" customFormat="1" x14ac:dyDescent="0.25">
      <c r="A151" s="204"/>
      <c r="B151" s="204"/>
      <c r="C151" s="204"/>
      <c r="D151" s="204"/>
      <c r="E151" s="204"/>
      <c r="F151" s="204"/>
      <c r="G151" s="204"/>
      <c r="H151" s="204"/>
      <c r="I151" s="204"/>
      <c r="J151" s="204"/>
      <c r="K151" s="204"/>
      <c r="L151" s="218"/>
      <c r="M151" s="218"/>
      <c r="N151" s="218"/>
      <c r="O151" s="270"/>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row>
    <row r="152" spans="1:71" s="273" customFormat="1" x14ac:dyDescent="0.25">
      <c r="A152" s="204"/>
      <c r="B152" s="204"/>
      <c r="C152" s="204"/>
      <c r="D152" s="204"/>
      <c r="E152" s="204"/>
      <c r="F152" s="204"/>
      <c r="G152" s="204"/>
      <c r="H152" s="204"/>
      <c r="I152" s="204"/>
      <c r="J152" s="204"/>
      <c r="K152" s="204"/>
      <c r="L152" s="218"/>
      <c r="M152" s="218"/>
      <c r="N152" s="218"/>
      <c r="O152" s="270"/>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4"/>
      <c r="BS152" s="204"/>
    </row>
    <row r="153" spans="1:71" s="273" customFormat="1" x14ac:dyDescent="0.25">
      <c r="A153" s="204"/>
      <c r="B153" s="204"/>
      <c r="C153" s="204"/>
      <c r="D153" s="204"/>
      <c r="E153" s="204"/>
      <c r="F153" s="204"/>
      <c r="G153" s="204"/>
      <c r="H153" s="204"/>
      <c r="I153" s="204"/>
      <c r="J153" s="204"/>
      <c r="K153" s="204"/>
      <c r="L153" s="218"/>
      <c r="M153" s="218"/>
      <c r="N153" s="218"/>
      <c r="O153" s="270"/>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c r="BI153" s="204"/>
      <c r="BJ153" s="204"/>
      <c r="BK153" s="204"/>
      <c r="BL153" s="204"/>
      <c r="BM153" s="204"/>
      <c r="BN153" s="204"/>
      <c r="BO153" s="204"/>
      <c r="BP153" s="204"/>
      <c r="BQ153" s="204"/>
      <c r="BR153" s="204"/>
      <c r="BS153" s="204"/>
    </row>
    <row r="154" spans="1:71" s="273" customFormat="1" x14ac:dyDescent="0.25">
      <c r="A154" s="204"/>
      <c r="B154" s="204"/>
      <c r="C154" s="204"/>
      <c r="D154" s="204"/>
      <c r="E154" s="204"/>
      <c r="F154" s="204"/>
      <c r="G154" s="204"/>
      <c r="H154" s="204"/>
      <c r="I154" s="204"/>
      <c r="J154" s="204"/>
      <c r="K154" s="204"/>
      <c r="L154" s="218"/>
      <c r="M154" s="218"/>
      <c r="N154" s="218"/>
      <c r="O154" s="270"/>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c r="BI154" s="204"/>
      <c r="BJ154" s="204"/>
      <c r="BK154" s="204"/>
      <c r="BL154" s="204"/>
      <c r="BM154" s="204"/>
      <c r="BN154" s="204"/>
      <c r="BO154" s="204"/>
      <c r="BP154" s="204"/>
      <c r="BQ154" s="204"/>
      <c r="BR154" s="204"/>
      <c r="BS154" s="204"/>
    </row>
    <row r="155" spans="1:71" s="273" customFormat="1" x14ac:dyDescent="0.25">
      <c r="A155" s="204"/>
      <c r="B155" s="204"/>
      <c r="C155" s="204"/>
      <c r="D155" s="204"/>
      <c r="E155" s="204"/>
      <c r="F155" s="204"/>
      <c r="G155" s="204"/>
      <c r="H155" s="204"/>
      <c r="I155" s="204"/>
      <c r="J155" s="204"/>
      <c r="K155" s="204"/>
      <c r="L155" s="218"/>
      <c r="M155" s="218"/>
      <c r="N155" s="218"/>
      <c r="O155" s="270"/>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row>
    <row r="156" spans="1:71" s="273" customFormat="1" x14ac:dyDescent="0.25">
      <c r="A156" s="204"/>
      <c r="B156" s="204"/>
      <c r="C156" s="204"/>
      <c r="D156" s="204"/>
      <c r="E156" s="204"/>
      <c r="F156" s="204"/>
      <c r="G156" s="204"/>
      <c r="H156" s="204"/>
      <c r="I156" s="204"/>
      <c r="J156" s="204"/>
      <c r="K156" s="204"/>
      <c r="L156" s="218"/>
      <c r="M156" s="218"/>
      <c r="N156" s="218"/>
      <c r="O156" s="270"/>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row>
    <row r="157" spans="1:71" s="273" customFormat="1" x14ac:dyDescent="0.25">
      <c r="A157" s="204"/>
      <c r="B157" s="204"/>
      <c r="C157" s="204"/>
      <c r="D157" s="204"/>
      <c r="E157" s="204"/>
      <c r="F157" s="204"/>
      <c r="G157" s="204"/>
      <c r="H157" s="204"/>
      <c r="I157" s="204"/>
      <c r="J157" s="204"/>
      <c r="K157" s="204"/>
      <c r="L157" s="218"/>
      <c r="M157" s="218"/>
      <c r="N157" s="218"/>
      <c r="O157" s="270"/>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c r="BI157" s="204"/>
      <c r="BJ157" s="204"/>
      <c r="BK157" s="204"/>
      <c r="BL157" s="204"/>
      <c r="BM157" s="204"/>
      <c r="BN157" s="204"/>
      <c r="BO157" s="204"/>
      <c r="BP157" s="204"/>
      <c r="BQ157" s="204"/>
      <c r="BR157" s="204"/>
      <c r="BS157" s="204"/>
    </row>
    <row r="158" spans="1:71" s="273" customFormat="1" x14ac:dyDescent="0.25">
      <c r="A158" s="204"/>
      <c r="B158" s="204"/>
      <c r="C158" s="204"/>
      <c r="D158" s="204"/>
      <c r="E158" s="204"/>
      <c r="F158" s="204"/>
      <c r="G158" s="204"/>
      <c r="H158" s="204"/>
      <c r="I158" s="204"/>
      <c r="J158" s="204"/>
      <c r="K158" s="204"/>
      <c r="L158" s="218"/>
      <c r="M158" s="218"/>
      <c r="N158" s="218"/>
      <c r="O158" s="270"/>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row>
    <row r="159" spans="1:71" s="273" customFormat="1" x14ac:dyDescent="0.25">
      <c r="A159" s="204"/>
      <c r="B159" s="204"/>
      <c r="C159" s="204"/>
      <c r="D159" s="204"/>
      <c r="E159" s="204"/>
      <c r="F159" s="204"/>
      <c r="G159" s="204"/>
      <c r="H159" s="204"/>
      <c r="I159" s="204"/>
      <c r="J159" s="204"/>
      <c r="K159" s="204"/>
      <c r="L159" s="218"/>
      <c r="M159" s="218"/>
      <c r="N159" s="218"/>
      <c r="O159" s="270"/>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row>
    <row r="160" spans="1:71" s="273" customFormat="1" x14ac:dyDescent="0.25">
      <c r="A160" s="204"/>
      <c r="B160" s="204"/>
      <c r="C160" s="204"/>
      <c r="D160" s="204"/>
      <c r="E160" s="204"/>
      <c r="F160" s="204"/>
      <c r="G160" s="204"/>
      <c r="H160" s="204"/>
      <c r="I160" s="204"/>
      <c r="J160" s="204"/>
      <c r="K160" s="204"/>
      <c r="L160" s="218"/>
      <c r="M160" s="218"/>
      <c r="N160" s="218"/>
      <c r="O160" s="270"/>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row>
    <row r="161" spans="1:71" s="273" customFormat="1" x14ac:dyDescent="0.25">
      <c r="A161" s="204"/>
      <c r="B161" s="204"/>
      <c r="C161" s="204"/>
      <c r="D161" s="204"/>
      <c r="E161" s="204"/>
      <c r="F161" s="204"/>
      <c r="G161" s="204"/>
      <c r="H161" s="204"/>
      <c r="I161" s="204"/>
      <c r="J161" s="204"/>
      <c r="K161" s="204"/>
      <c r="L161" s="218"/>
      <c r="M161" s="218"/>
      <c r="N161" s="218"/>
      <c r="O161" s="270"/>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row>
    <row r="162" spans="1:71" s="273" customFormat="1" x14ac:dyDescent="0.25">
      <c r="A162" s="204"/>
      <c r="B162" s="204"/>
      <c r="C162" s="204"/>
      <c r="D162" s="204"/>
      <c r="E162" s="204"/>
      <c r="F162" s="204"/>
      <c r="G162" s="204"/>
      <c r="H162" s="204"/>
      <c r="I162" s="204"/>
      <c r="J162" s="204"/>
      <c r="K162" s="204"/>
      <c r="L162" s="218"/>
      <c r="M162" s="218"/>
      <c r="N162" s="218"/>
      <c r="O162" s="270"/>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c r="BI162" s="204"/>
      <c r="BJ162" s="204"/>
      <c r="BK162" s="204"/>
      <c r="BL162" s="204"/>
      <c r="BM162" s="204"/>
      <c r="BN162" s="204"/>
      <c r="BO162" s="204"/>
      <c r="BP162" s="204"/>
      <c r="BQ162" s="204"/>
      <c r="BR162" s="204"/>
      <c r="BS162" s="204"/>
    </row>
    <row r="163" spans="1:71" s="273" customFormat="1" x14ac:dyDescent="0.25">
      <c r="A163" s="204"/>
      <c r="B163" s="204"/>
      <c r="C163" s="204"/>
      <c r="D163" s="204"/>
      <c r="E163" s="204"/>
      <c r="F163" s="204"/>
      <c r="G163" s="204"/>
      <c r="H163" s="204"/>
      <c r="I163" s="204"/>
      <c r="J163" s="204"/>
      <c r="K163" s="204"/>
      <c r="L163" s="218"/>
      <c r="M163" s="218"/>
      <c r="N163" s="218"/>
      <c r="O163" s="270"/>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c r="BI163" s="204"/>
      <c r="BJ163" s="204"/>
      <c r="BK163" s="204"/>
      <c r="BL163" s="204"/>
      <c r="BM163" s="204"/>
      <c r="BN163" s="204"/>
      <c r="BO163" s="204"/>
      <c r="BP163" s="204"/>
      <c r="BQ163" s="204"/>
      <c r="BR163" s="204"/>
      <c r="BS163" s="204"/>
    </row>
    <row r="164" spans="1:71" s="273" customFormat="1" x14ac:dyDescent="0.25">
      <c r="A164" s="204"/>
      <c r="B164" s="204"/>
      <c r="C164" s="204"/>
      <c r="D164" s="204"/>
      <c r="E164" s="204"/>
      <c r="F164" s="204"/>
      <c r="G164" s="204"/>
      <c r="H164" s="204"/>
      <c r="I164" s="204"/>
      <c r="J164" s="204"/>
      <c r="K164" s="204"/>
      <c r="L164" s="218"/>
      <c r="M164" s="218"/>
      <c r="N164" s="218"/>
      <c r="O164" s="270"/>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c r="BI164" s="204"/>
      <c r="BJ164" s="204"/>
      <c r="BK164" s="204"/>
      <c r="BL164" s="204"/>
      <c r="BM164" s="204"/>
      <c r="BN164" s="204"/>
      <c r="BO164" s="204"/>
      <c r="BP164" s="204"/>
      <c r="BQ164" s="204"/>
      <c r="BR164" s="204"/>
      <c r="BS164" s="204"/>
    </row>
    <row r="165" spans="1:71" s="273" customFormat="1" x14ac:dyDescent="0.25">
      <c r="A165" s="204"/>
      <c r="B165" s="204"/>
      <c r="C165" s="204"/>
      <c r="D165" s="204"/>
      <c r="E165" s="204"/>
      <c r="F165" s="204"/>
      <c r="G165" s="204"/>
      <c r="H165" s="204"/>
      <c r="I165" s="204"/>
      <c r="J165" s="204"/>
      <c r="K165" s="204"/>
      <c r="L165" s="218"/>
      <c r="M165" s="218"/>
      <c r="N165" s="218"/>
      <c r="O165" s="270"/>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c r="BI165" s="204"/>
      <c r="BJ165" s="204"/>
      <c r="BK165" s="204"/>
      <c r="BL165" s="204"/>
      <c r="BM165" s="204"/>
      <c r="BN165" s="204"/>
      <c r="BO165" s="204"/>
      <c r="BP165" s="204"/>
      <c r="BQ165" s="204"/>
      <c r="BR165" s="204"/>
      <c r="BS165" s="204"/>
    </row>
    <row r="166" spans="1:71" s="273" customFormat="1" x14ac:dyDescent="0.25">
      <c r="A166" s="204"/>
      <c r="B166" s="204"/>
      <c r="C166" s="204"/>
      <c r="D166" s="204"/>
      <c r="E166" s="204"/>
      <c r="F166" s="204"/>
      <c r="G166" s="204"/>
      <c r="H166" s="204"/>
      <c r="I166" s="204"/>
      <c r="J166" s="204"/>
      <c r="K166" s="204"/>
      <c r="L166" s="218"/>
      <c r="M166" s="218"/>
      <c r="N166" s="218"/>
      <c r="O166" s="270"/>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c r="BI166" s="204"/>
      <c r="BJ166" s="204"/>
      <c r="BK166" s="204"/>
      <c r="BL166" s="204"/>
      <c r="BM166" s="204"/>
      <c r="BN166" s="204"/>
      <c r="BO166" s="204"/>
      <c r="BP166" s="204"/>
      <c r="BQ166" s="204"/>
      <c r="BR166" s="204"/>
      <c r="BS166" s="204"/>
    </row>
    <row r="167" spans="1:71" s="273" customFormat="1" x14ac:dyDescent="0.25">
      <c r="A167" s="204"/>
      <c r="B167" s="204"/>
      <c r="C167" s="204"/>
      <c r="D167" s="204"/>
      <c r="E167" s="204"/>
      <c r="F167" s="204"/>
      <c r="G167" s="204"/>
      <c r="H167" s="204"/>
      <c r="I167" s="204"/>
      <c r="J167" s="204"/>
      <c r="K167" s="204"/>
      <c r="L167" s="218"/>
      <c r="M167" s="218"/>
      <c r="N167" s="218"/>
      <c r="O167" s="270"/>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4"/>
      <c r="BR167" s="204"/>
      <c r="BS167" s="204"/>
    </row>
    <row r="168" spans="1:71" s="273" customFormat="1" x14ac:dyDescent="0.25">
      <c r="A168" s="204"/>
      <c r="B168" s="204"/>
      <c r="C168" s="204"/>
      <c r="D168" s="204"/>
      <c r="E168" s="204"/>
      <c r="F168" s="204"/>
      <c r="G168" s="204"/>
      <c r="H168" s="204"/>
      <c r="I168" s="204"/>
      <c r="J168" s="204"/>
      <c r="K168" s="204"/>
      <c r="L168" s="218"/>
      <c r="M168" s="218"/>
      <c r="N168" s="218"/>
      <c r="O168" s="270"/>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c r="BI168" s="204"/>
      <c r="BJ168" s="204"/>
      <c r="BK168" s="204"/>
      <c r="BL168" s="204"/>
      <c r="BM168" s="204"/>
      <c r="BN168" s="204"/>
      <c r="BO168" s="204"/>
      <c r="BP168" s="204"/>
      <c r="BQ168" s="204"/>
      <c r="BR168" s="204"/>
      <c r="BS168" s="204"/>
    </row>
    <row r="169" spans="1:71" s="273" customFormat="1" x14ac:dyDescent="0.25">
      <c r="A169" s="204"/>
      <c r="B169" s="204"/>
      <c r="C169" s="204"/>
      <c r="D169" s="204"/>
      <c r="E169" s="204"/>
      <c r="F169" s="204"/>
      <c r="G169" s="204"/>
      <c r="H169" s="204"/>
      <c r="I169" s="204"/>
      <c r="J169" s="204"/>
      <c r="K169" s="204"/>
      <c r="L169" s="218"/>
      <c r="M169" s="218"/>
      <c r="N169" s="218"/>
      <c r="O169" s="270"/>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c r="BI169" s="204"/>
      <c r="BJ169" s="204"/>
      <c r="BK169" s="204"/>
      <c r="BL169" s="204"/>
      <c r="BM169" s="204"/>
      <c r="BN169" s="204"/>
      <c r="BO169" s="204"/>
      <c r="BP169" s="204"/>
      <c r="BQ169" s="204"/>
      <c r="BR169" s="204"/>
      <c r="BS169" s="204"/>
    </row>
    <row r="170" spans="1:71" s="273" customFormat="1" x14ac:dyDescent="0.25">
      <c r="A170" s="204"/>
      <c r="B170" s="204"/>
      <c r="C170" s="204"/>
      <c r="D170" s="204"/>
      <c r="E170" s="204"/>
      <c r="F170" s="204"/>
      <c r="G170" s="204"/>
      <c r="H170" s="204"/>
      <c r="I170" s="204"/>
      <c r="J170" s="204"/>
      <c r="K170" s="204"/>
      <c r="L170" s="218"/>
      <c r="M170" s="218"/>
      <c r="N170" s="218"/>
      <c r="O170" s="270"/>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c r="BI170" s="204"/>
      <c r="BJ170" s="204"/>
      <c r="BK170" s="204"/>
      <c r="BL170" s="204"/>
      <c r="BM170" s="204"/>
      <c r="BN170" s="204"/>
      <c r="BO170" s="204"/>
      <c r="BP170" s="204"/>
      <c r="BQ170" s="204"/>
      <c r="BR170" s="204"/>
      <c r="BS170" s="204"/>
    </row>
    <row r="171" spans="1:71" s="273" customFormat="1" x14ac:dyDescent="0.25">
      <c r="A171" s="204"/>
      <c r="B171" s="204"/>
      <c r="C171" s="204"/>
      <c r="D171" s="204"/>
      <c r="E171" s="204"/>
      <c r="F171" s="204"/>
      <c r="G171" s="204"/>
      <c r="H171" s="204"/>
      <c r="I171" s="204"/>
      <c r="J171" s="204"/>
      <c r="K171" s="204"/>
      <c r="L171" s="218"/>
      <c r="M171" s="218"/>
      <c r="N171" s="218"/>
      <c r="O171" s="270"/>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c r="BI171" s="204"/>
      <c r="BJ171" s="204"/>
      <c r="BK171" s="204"/>
      <c r="BL171" s="204"/>
      <c r="BM171" s="204"/>
      <c r="BN171" s="204"/>
      <c r="BO171" s="204"/>
      <c r="BP171" s="204"/>
      <c r="BQ171" s="204"/>
      <c r="BR171" s="204"/>
      <c r="BS171" s="204"/>
    </row>
    <row r="172" spans="1:71" s="273" customFormat="1" x14ac:dyDescent="0.25">
      <c r="A172" s="204"/>
      <c r="B172" s="204"/>
      <c r="C172" s="204"/>
      <c r="D172" s="204"/>
      <c r="E172" s="204"/>
      <c r="F172" s="204"/>
      <c r="G172" s="204"/>
      <c r="H172" s="204"/>
      <c r="I172" s="204"/>
      <c r="J172" s="204"/>
      <c r="K172" s="204"/>
      <c r="L172" s="218"/>
      <c r="M172" s="218"/>
      <c r="N172" s="218"/>
      <c r="O172" s="270"/>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c r="BI172" s="204"/>
      <c r="BJ172" s="204"/>
      <c r="BK172" s="204"/>
      <c r="BL172" s="204"/>
      <c r="BM172" s="204"/>
      <c r="BN172" s="204"/>
      <c r="BO172" s="204"/>
      <c r="BP172" s="204"/>
      <c r="BQ172" s="204"/>
      <c r="BR172" s="204"/>
      <c r="BS172" s="204"/>
    </row>
    <row r="173" spans="1:71" s="273" customFormat="1" x14ac:dyDescent="0.25">
      <c r="A173" s="204"/>
      <c r="B173" s="204"/>
      <c r="C173" s="204"/>
      <c r="D173" s="204"/>
      <c r="E173" s="204"/>
      <c r="F173" s="204"/>
      <c r="G173" s="204"/>
      <c r="H173" s="204"/>
      <c r="I173" s="204"/>
      <c r="J173" s="204"/>
      <c r="K173" s="204"/>
      <c r="L173" s="218"/>
      <c r="M173" s="218"/>
      <c r="N173" s="218"/>
      <c r="O173" s="270"/>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c r="BI173" s="204"/>
      <c r="BJ173" s="204"/>
      <c r="BK173" s="204"/>
      <c r="BL173" s="204"/>
      <c r="BM173" s="204"/>
      <c r="BN173" s="204"/>
      <c r="BO173" s="204"/>
      <c r="BP173" s="204"/>
      <c r="BQ173" s="204"/>
      <c r="BR173" s="204"/>
      <c r="BS173" s="204"/>
    </row>
    <row r="174" spans="1:71" s="273" customFormat="1" x14ac:dyDescent="0.25">
      <c r="A174" s="204"/>
      <c r="B174" s="204"/>
      <c r="C174" s="204"/>
      <c r="D174" s="204"/>
      <c r="E174" s="204"/>
      <c r="F174" s="204"/>
      <c r="G174" s="204"/>
      <c r="H174" s="204"/>
      <c r="I174" s="204"/>
      <c r="J174" s="204"/>
      <c r="K174" s="204"/>
      <c r="L174" s="218"/>
      <c r="M174" s="218"/>
      <c r="N174" s="218"/>
      <c r="O174" s="270"/>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c r="BI174" s="204"/>
      <c r="BJ174" s="204"/>
      <c r="BK174" s="204"/>
      <c r="BL174" s="204"/>
      <c r="BM174" s="204"/>
      <c r="BN174" s="204"/>
      <c r="BO174" s="204"/>
      <c r="BP174" s="204"/>
      <c r="BQ174" s="204"/>
      <c r="BR174" s="204"/>
      <c r="BS174" s="204"/>
    </row>
    <row r="175" spans="1:71" s="273" customFormat="1" x14ac:dyDescent="0.25">
      <c r="A175" s="204"/>
      <c r="B175" s="204"/>
      <c r="C175" s="204"/>
      <c r="D175" s="204"/>
      <c r="E175" s="204"/>
      <c r="F175" s="204"/>
      <c r="G175" s="204"/>
      <c r="H175" s="204"/>
      <c r="I175" s="204"/>
      <c r="J175" s="204"/>
      <c r="K175" s="204"/>
      <c r="L175" s="218"/>
      <c r="M175" s="218"/>
      <c r="N175" s="218"/>
      <c r="O175" s="270"/>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c r="BI175" s="204"/>
      <c r="BJ175" s="204"/>
      <c r="BK175" s="204"/>
      <c r="BL175" s="204"/>
      <c r="BM175" s="204"/>
      <c r="BN175" s="204"/>
      <c r="BO175" s="204"/>
      <c r="BP175" s="204"/>
      <c r="BQ175" s="204"/>
      <c r="BR175" s="204"/>
      <c r="BS175" s="204"/>
    </row>
    <row r="176" spans="1:71" s="273" customFormat="1" x14ac:dyDescent="0.25">
      <c r="A176" s="204"/>
      <c r="B176" s="204"/>
      <c r="C176" s="204"/>
      <c r="D176" s="204"/>
      <c r="E176" s="204"/>
      <c r="F176" s="204"/>
      <c r="G176" s="204"/>
      <c r="H176" s="204"/>
      <c r="I176" s="204"/>
      <c r="J176" s="204"/>
      <c r="K176" s="204"/>
      <c r="L176" s="218"/>
      <c r="M176" s="218"/>
      <c r="N176" s="218"/>
      <c r="O176" s="270"/>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c r="BI176" s="204"/>
      <c r="BJ176" s="204"/>
      <c r="BK176" s="204"/>
      <c r="BL176" s="204"/>
      <c r="BM176" s="204"/>
      <c r="BN176" s="204"/>
      <c r="BO176" s="204"/>
      <c r="BP176" s="204"/>
      <c r="BQ176" s="204"/>
      <c r="BR176" s="204"/>
      <c r="BS176" s="204"/>
    </row>
    <row r="177" spans="1:71" s="273" customFormat="1" x14ac:dyDescent="0.25">
      <c r="A177" s="204"/>
      <c r="B177" s="204"/>
      <c r="C177" s="204"/>
      <c r="D177" s="204"/>
      <c r="E177" s="204"/>
      <c r="F177" s="204"/>
      <c r="G177" s="204"/>
      <c r="H177" s="204"/>
      <c r="I177" s="204"/>
      <c r="J177" s="204"/>
      <c r="K177" s="204"/>
      <c r="L177" s="218"/>
      <c r="M177" s="218"/>
      <c r="N177" s="218"/>
      <c r="O177" s="270"/>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c r="BI177" s="204"/>
      <c r="BJ177" s="204"/>
      <c r="BK177" s="204"/>
      <c r="BL177" s="204"/>
      <c r="BM177" s="204"/>
      <c r="BN177" s="204"/>
      <c r="BO177" s="204"/>
      <c r="BP177" s="204"/>
      <c r="BQ177" s="204"/>
      <c r="BR177" s="204"/>
      <c r="BS177" s="204"/>
    </row>
    <row r="178" spans="1:71" s="273" customFormat="1" x14ac:dyDescent="0.25">
      <c r="A178" s="204"/>
      <c r="B178" s="204"/>
      <c r="C178" s="204"/>
      <c r="D178" s="204"/>
      <c r="E178" s="204"/>
      <c r="F178" s="204"/>
      <c r="G178" s="204"/>
      <c r="H178" s="204"/>
      <c r="I178" s="204"/>
      <c r="J178" s="204"/>
      <c r="K178" s="204"/>
      <c r="L178" s="218"/>
      <c r="M178" s="218"/>
      <c r="N178" s="218"/>
      <c r="O178" s="270"/>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row>
    <row r="179" spans="1:71" s="273" customFormat="1" x14ac:dyDescent="0.25">
      <c r="A179" s="204"/>
      <c r="B179" s="204"/>
      <c r="C179" s="204"/>
      <c r="D179" s="204"/>
      <c r="E179" s="204"/>
      <c r="F179" s="204"/>
      <c r="G179" s="204"/>
      <c r="H179" s="204"/>
      <c r="I179" s="204"/>
      <c r="J179" s="204"/>
      <c r="K179" s="204"/>
      <c r="L179" s="218"/>
      <c r="M179" s="218"/>
      <c r="N179" s="218"/>
      <c r="O179" s="270"/>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c r="BI179" s="204"/>
      <c r="BJ179" s="204"/>
      <c r="BK179" s="204"/>
      <c r="BL179" s="204"/>
      <c r="BM179" s="204"/>
      <c r="BN179" s="204"/>
      <c r="BO179" s="204"/>
      <c r="BP179" s="204"/>
      <c r="BQ179" s="204"/>
      <c r="BR179" s="204"/>
      <c r="BS179" s="204"/>
    </row>
    <row r="180" spans="1:71" s="273" customFormat="1" x14ac:dyDescent="0.25">
      <c r="A180" s="204"/>
      <c r="B180" s="204"/>
      <c r="C180" s="204"/>
      <c r="D180" s="204"/>
      <c r="E180" s="204"/>
      <c r="F180" s="204"/>
      <c r="G180" s="204"/>
      <c r="H180" s="204"/>
      <c r="I180" s="204"/>
      <c r="J180" s="204"/>
      <c r="K180" s="204"/>
      <c r="L180" s="218"/>
      <c r="M180" s="218"/>
      <c r="N180" s="218"/>
      <c r="O180" s="270"/>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c r="BI180" s="204"/>
      <c r="BJ180" s="204"/>
      <c r="BK180" s="204"/>
      <c r="BL180" s="204"/>
      <c r="BM180" s="204"/>
      <c r="BN180" s="204"/>
      <c r="BO180" s="204"/>
      <c r="BP180" s="204"/>
      <c r="BQ180" s="204"/>
      <c r="BR180" s="204"/>
      <c r="BS180" s="204"/>
    </row>
    <row r="181" spans="1:71" s="273" customFormat="1" x14ac:dyDescent="0.25">
      <c r="A181" s="204"/>
      <c r="B181" s="204"/>
      <c r="C181" s="204"/>
      <c r="D181" s="204"/>
      <c r="E181" s="204"/>
      <c r="F181" s="204"/>
      <c r="G181" s="204"/>
      <c r="H181" s="204"/>
      <c r="I181" s="204"/>
      <c r="J181" s="204"/>
      <c r="K181" s="204"/>
      <c r="L181" s="218"/>
      <c r="M181" s="218"/>
      <c r="N181" s="218"/>
      <c r="O181" s="270"/>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c r="BI181" s="204"/>
      <c r="BJ181" s="204"/>
      <c r="BK181" s="204"/>
      <c r="BL181" s="204"/>
      <c r="BM181" s="204"/>
      <c r="BN181" s="204"/>
      <c r="BO181" s="204"/>
      <c r="BP181" s="204"/>
      <c r="BQ181" s="204"/>
      <c r="BR181" s="204"/>
      <c r="BS181" s="204"/>
    </row>
    <row r="182" spans="1:71" s="273" customFormat="1" x14ac:dyDescent="0.25">
      <c r="A182" s="204"/>
      <c r="B182" s="204"/>
      <c r="C182" s="204"/>
      <c r="D182" s="204"/>
      <c r="E182" s="204"/>
      <c r="F182" s="204"/>
      <c r="G182" s="204"/>
      <c r="H182" s="204"/>
      <c r="I182" s="204"/>
      <c r="J182" s="204"/>
      <c r="K182" s="204"/>
      <c r="L182" s="218"/>
      <c r="M182" s="218"/>
      <c r="N182" s="218"/>
      <c r="O182" s="270"/>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c r="BO182" s="204"/>
      <c r="BP182" s="204"/>
      <c r="BQ182" s="204"/>
      <c r="BR182" s="204"/>
      <c r="BS182" s="204"/>
    </row>
    <row r="183" spans="1:71" s="273" customFormat="1" x14ac:dyDescent="0.25">
      <c r="A183" s="204"/>
      <c r="B183" s="204"/>
      <c r="C183" s="204"/>
      <c r="D183" s="204"/>
      <c r="E183" s="204"/>
      <c r="F183" s="204"/>
      <c r="G183" s="204"/>
      <c r="H183" s="204"/>
      <c r="I183" s="204"/>
      <c r="J183" s="204"/>
      <c r="K183" s="204"/>
      <c r="L183" s="218"/>
      <c r="M183" s="218"/>
      <c r="N183" s="218"/>
      <c r="O183" s="270"/>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c r="BI183" s="204"/>
      <c r="BJ183" s="204"/>
      <c r="BK183" s="204"/>
      <c r="BL183" s="204"/>
      <c r="BM183" s="204"/>
      <c r="BN183" s="204"/>
      <c r="BO183" s="204"/>
      <c r="BP183" s="204"/>
      <c r="BQ183" s="204"/>
      <c r="BR183" s="204"/>
      <c r="BS183" s="204"/>
    </row>
    <row r="184" spans="1:71" s="273" customFormat="1" x14ac:dyDescent="0.25">
      <c r="A184" s="204"/>
      <c r="B184" s="204"/>
      <c r="C184" s="204"/>
      <c r="D184" s="204"/>
      <c r="E184" s="204"/>
      <c r="F184" s="204"/>
      <c r="G184" s="204"/>
      <c r="H184" s="204"/>
      <c r="I184" s="204"/>
      <c r="J184" s="204"/>
      <c r="K184" s="204"/>
      <c r="L184" s="218"/>
      <c r="M184" s="218"/>
      <c r="N184" s="218"/>
      <c r="O184" s="270"/>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c r="BI184" s="204"/>
      <c r="BJ184" s="204"/>
      <c r="BK184" s="204"/>
      <c r="BL184" s="204"/>
      <c r="BM184" s="204"/>
      <c r="BN184" s="204"/>
      <c r="BO184" s="204"/>
      <c r="BP184" s="204"/>
      <c r="BQ184" s="204"/>
      <c r="BR184" s="204"/>
      <c r="BS184" s="204"/>
    </row>
    <row r="185" spans="1:71" s="273" customFormat="1" x14ac:dyDescent="0.25">
      <c r="A185" s="204"/>
      <c r="B185" s="204"/>
      <c r="C185" s="204"/>
      <c r="D185" s="204"/>
      <c r="E185" s="204"/>
      <c r="F185" s="204"/>
      <c r="G185" s="204"/>
      <c r="H185" s="204"/>
      <c r="I185" s="204"/>
      <c r="J185" s="204"/>
      <c r="K185" s="204"/>
      <c r="L185" s="218"/>
      <c r="M185" s="218"/>
      <c r="N185" s="218"/>
      <c r="O185" s="270"/>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c r="BI185" s="204"/>
      <c r="BJ185" s="204"/>
      <c r="BK185" s="204"/>
      <c r="BL185" s="204"/>
      <c r="BM185" s="204"/>
      <c r="BN185" s="204"/>
      <c r="BO185" s="204"/>
      <c r="BP185" s="204"/>
      <c r="BQ185" s="204"/>
      <c r="BR185" s="204"/>
      <c r="BS185" s="204"/>
    </row>
    <row r="186" spans="1:71" s="273" customFormat="1" x14ac:dyDescent="0.25">
      <c r="A186" s="204"/>
      <c r="B186" s="204"/>
      <c r="C186" s="204"/>
      <c r="D186" s="204"/>
      <c r="E186" s="204"/>
      <c r="F186" s="204"/>
      <c r="G186" s="204"/>
      <c r="H186" s="204"/>
      <c r="I186" s="204"/>
      <c r="J186" s="204"/>
      <c r="K186" s="204"/>
      <c r="L186" s="218"/>
      <c r="M186" s="218"/>
      <c r="N186" s="218"/>
      <c r="O186" s="270"/>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row>
    <row r="187" spans="1:71" s="273" customFormat="1" x14ac:dyDescent="0.25">
      <c r="A187" s="204"/>
      <c r="B187" s="204"/>
      <c r="C187" s="204"/>
      <c r="D187" s="204"/>
      <c r="E187" s="204"/>
      <c r="F187" s="204"/>
      <c r="G187" s="204"/>
      <c r="H187" s="204"/>
      <c r="I187" s="204"/>
      <c r="J187" s="204"/>
      <c r="K187" s="204"/>
      <c r="L187" s="218"/>
      <c r="M187" s="218"/>
      <c r="N187" s="218"/>
      <c r="O187" s="270"/>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4"/>
      <c r="BK187" s="204"/>
      <c r="BL187" s="204"/>
      <c r="BM187" s="204"/>
      <c r="BN187" s="204"/>
      <c r="BO187" s="204"/>
      <c r="BP187" s="204"/>
      <c r="BQ187" s="204"/>
      <c r="BR187" s="204"/>
      <c r="BS187" s="204"/>
    </row>
    <row r="188" spans="1:71" s="273" customFormat="1" x14ac:dyDescent="0.25">
      <c r="A188" s="204"/>
      <c r="B188" s="204"/>
      <c r="C188" s="204"/>
      <c r="D188" s="204"/>
      <c r="E188" s="204"/>
      <c r="F188" s="204"/>
      <c r="G188" s="204"/>
      <c r="H188" s="204"/>
      <c r="I188" s="204"/>
      <c r="J188" s="204"/>
      <c r="K188" s="204"/>
      <c r="L188" s="218"/>
      <c r="M188" s="218"/>
      <c r="N188" s="218"/>
      <c r="O188" s="270"/>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c r="BP188" s="204"/>
      <c r="BQ188" s="204"/>
      <c r="BR188" s="204"/>
      <c r="BS188" s="204"/>
    </row>
    <row r="189" spans="1:71" s="273" customFormat="1" x14ac:dyDescent="0.25">
      <c r="A189" s="204"/>
      <c r="B189" s="204"/>
      <c r="C189" s="204"/>
      <c r="D189" s="204"/>
      <c r="E189" s="204"/>
      <c r="F189" s="204"/>
      <c r="G189" s="204"/>
      <c r="H189" s="204"/>
      <c r="I189" s="204"/>
      <c r="J189" s="204"/>
      <c r="K189" s="204"/>
      <c r="L189" s="218"/>
      <c r="M189" s="218"/>
      <c r="N189" s="218"/>
      <c r="O189" s="270"/>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row>
    <row r="190" spans="1:71" s="273" customFormat="1" x14ac:dyDescent="0.25">
      <c r="A190" s="204"/>
      <c r="B190" s="204"/>
      <c r="C190" s="204"/>
      <c r="D190" s="204"/>
      <c r="E190" s="204"/>
      <c r="F190" s="204"/>
      <c r="G190" s="204"/>
      <c r="H190" s="204"/>
      <c r="I190" s="204"/>
      <c r="J190" s="204"/>
      <c r="K190" s="204"/>
      <c r="L190" s="218"/>
      <c r="M190" s="218"/>
      <c r="N190" s="218"/>
      <c r="O190" s="270"/>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row>
    <row r="191" spans="1:71" s="273" customFormat="1" x14ac:dyDescent="0.25">
      <c r="A191" s="204"/>
      <c r="B191" s="204"/>
      <c r="C191" s="204"/>
      <c r="D191" s="204"/>
      <c r="E191" s="204"/>
      <c r="F191" s="204"/>
      <c r="G191" s="204"/>
      <c r="H191" s="204"/>
      <c r="I191" s="204"/>
      <c r="J191" s="204"/>
      <c r="K191" s="204"/>
      <c r="L191" s="218"/>
      <c r="M191" s="218"/>
      <c r="N191" s="218"/>
      <c r="O191" s="270"/>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row>
    <row r="192" spans="1:71" s="273" customFormat="1" x14ac:dyDescent="0.25">
      <c r="A192" s="204"/>
      <c r="B192" s="204"/>
      <c r="C192" s="204"/>
      <c r="D192" s="204"/>
      <c r="E192" s="204"/>
      <c r="F192" s="204"/>
      <c r="G192" s="204"/>
      <c r="H192" s="204"/>
      <c r="I192" s="204"/>
      <c r="J192" s="204"/>
      <c r="K192" s="204"/>
      <c r="L192" s="218"/>
      <c r="M192" s="218"/>
      <c r="N192" s="218"/>
      <c r="O192" s="270"/>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row>
    <row r="193" spans="1:71" s="273" customFormat="1" x14ac:dyDescent="0.25">
      <c r="A193" s="204"/>
      <c r="B193" s="204"/>
      <c r="C193" s="204"/>
      <c r="D193" s="204"/>
      <c r="E193" s="204"/>
      <c r="F193" s="204"/>
      <c r="G193" s="204"/>
      <c r="H193" s="204"/>
      <c r="I193" s="204"/>
      <c r="J193" s="204"/>
      <c r="K193" s="204"/>
      <c r="L193" s="218"/>
      <c r="M193" s="218"/>
      <c r="N193" s="218"/>
      <c r="O193" s="270"/>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row>
    <row r="194" spans="1:71" s="273" customFormat="1" x14ac:dyDescent="0.25">
      <c r="A194" s="204"/>
      <c r="B194" s="204"/>
      <c r="C194" s="204"/>
      <c r="D194" s="204"/>
      <c r="E194" s="204"/>
      <c r="F194" s="204"/>
      <c r="G194" s="204"/>
      <c r="H194" s="204"/>
      <c r="I194" s="204"/>
      <c r="J194" s="204"/>
      <c r="K194" s="204"/>
      <c r="L194" s="218"/>
      <c r="M194" s="218"/>
      <c r="N194" s="218"/>
      <c r="O194" s="270"/>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4"/>
      <c r="BK194" s="204"/>
      <c r="BL194" s="204"/>
      <c r="BM194" s="204"/>
      <c r="BN194" s="204"/>
      <c r="BO194" s="204"/>
      <c r="BP194" s="204"/>
      <c r="BQ194" s="204"/>
      <c r="BR194" s="204"/>
      <c r="BS194" s="204"/>
    </row>
    <row r="195" spans="1:71" s="273" customFormat="1" x14ac:dyDescent="0.25">
      <c r="A195" s="204"/>
      <c r="B195" s="204"/>
      <c r="C195" s="204"/>
      <c r="D195" s="204"/>
      <c r="E195" s="204"/>
      <c r="F195" s="204"/>
      <c r="G195" s="204"/>
      <c r="H195" s="204"/>
      <c r="I195" s="204"/>
      <c r="J195" s="204"/>
      <c r="K195" s="204"/>
      <c r="L195" s="218"/>
      <c r="M195" s="218"/>
      <c r="N195" s="218"/>
      <c r="O195" s="270"/>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row>
    <row r="196" spans="1:71" s="273" customFormat="1" x14ac:dyDescent="0.25">
      <c r="A196" s="204"/>
      <c r="B196" s="204"/>
      <c r="C196" s="204"/>
      <c r="D196" s="204"/>
      <c r="E196" s="204"/>
      <c r="F196" s="204"/>
      <c r="G196" s="204"/>
      <c r="H196" s="204"/>
      <c r="I196" s="204"/>
      <c r="J196" s="204"/>
      <c r="K196" s="204"/>
      <c r="L196" s="218"/>
      <c r="M196" s="218"/>
      <c r="N196" s="218"/>
      <c r="O196" s="270"/>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c r="BO196" s="204"/>
      <c r="BP196" s="204"/>
      <c r="BQ196" s="204"/>
      <c r="BR196" s="204"/>
      <c r="BS196" s="204"/>
    </row>
    <row r="197" spans="1:71" s="273" customFormat="1" x14ac:dyDescent="0.25">
      <c r="A197" s="204"/>
      <c r="B197" s="204"/>
      <c r="C197" s="204"/>
      <c r="D197" s="204"/>
      <c r="E197" s="204"/>
      <c r="F197" s="204"/>
      <c r="G197" s="204"/>
      <c r="H197" s="204"/>
      <c r="I197" s="204"/>
      <c r="J197" s="204"/>
      <c r="K197" s="204"/>
      <c r="L197" s="218"/>
      <c r="M197" s="218"/>
      <c r="N197" s="218"/>
      <c r="O197" s="270"/>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row>
    <row r="198" spans="1:71" s="273" customFormat="1" x14ac:dyDescent="0.25">
      <c r="A198" s="204"/>
      <c r="B198" s="204"/>
      <c r="C198" s="204"/>
      <c r="D198" s="204"/>
      <c r="E198" s="204"/>
      <c r="F198" s="204"/>
      <c r="G198" s="204"/>
      <c r="H198" s="204"/>
      <c r="I198" s="204"/>
      <c r="J198" s="204"/>
      <c r="K198" s="204"/>
      <c r="L198" s="218"/>
      <c r="M198" s="218"/>
      <c r="N198" s="218"/>
      <c r="O198" s="270"/>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4"/>
      <c r="BK198" s="204"/>
      <c r="BL198" s="204"/>
      <c r="BM198" s="204"/>
      <c r="BN198" s="204"/>
      <c r="BO198" s="204"/>
      <c r="BP198" s="204"/>
      <c r="BQ198" s="204"/>
      <c r="BR198" s="204"/>
      <c r="BS198" s="204"/>
    </row>
    <row r="199" spans="1:71" s="273" customFormat="1" x14ac:dyDescent="0.25">
      <c r="A199" s="204"/>
      <c r="B199" s="204"/>
      <c r="C199" s="204"/>
      <c r="D199" s="204"/>
      <c r="E199" s="204"/>
      <c r="F199" s="204"/>
      <c r="G199" s="204"/>
      <c r="H199" s="204"/>
      <c r="I199" s="204"/>
      <c r="J199" s="204"/>
      <c r="K199" s="204"/>
      <c r="L199" s="218"/>
      <c r="M199" s="218"/>
      <c r="N199" s="218"/>
      <c r="O199" s="270"/>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4"/>
      <c r="BK199" s="204"/>
      <c r="BL199" s="204"/>
      <c r="BM199" s="204"/>
      <c r="BN199" s="204"/>
      <c r="BO199" s="204"/>
      <c r="BP199" s="204"/>
      <c r="BQ199" s="204"/>
      <c r="BR199" s="204"/>
      <c r="BS199" s="204"/>
    </row>
    <row r="200" spans="1:71" s="273" customFormat="1" x14ac:dyDescent="0.25">
      <c r="A200" s="204"/>
      <c r="B200" s="204"/>
      <c r="C200" s="204"/>
      <c r="D200" s="204"/>
      <c r="E200" s="204"/>
      <c r="F200" s="204"/>
      <c r="G200" s="204"/>
      <c r="H200" s="204"/>
      <c r="I200" s="204"/>
      <c r="J200" s="204"/>
      <c r="K200" s="204"/>
      <c r="L200" s="218"/>
      <c r="M200" s="218"/>
      <c r="N200" s="218"/>
      <c r="O200" s="270"/>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c r="BO200" s="204"/>
      <c r="BP200" s="204"/>
      <c r="BQ200" s="204"/>
      <c r="BR200" s="204"/>
      <c r="BS200" s="204"/>
    </row>
    <row r="201" spans="1:71" s="273" customFormat="1" x14ac:dyDescent="0.25">
      <c r="A201" s="204"/>
      <c r="B201" s="204"/>
      <c r="C201" s="204"/>
      <c r="D201" s="204"/>
      <c r="E201" s="204"/>
      <c r="F201" s="204"/>
      <c r="G201" s="204"/>
      <c r="H201" s="204"/>
      <c r="I201" s="204"/>
      <c r="J201" s="204"/>
      <c r="K201" s="204"/>
      <c r="L201" s="218"/>
      <c r="M201" s="218"/>
      <c r="N201" s="218"/>
      <c r="O201" s="270"/>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c r="BI201" s="204"/>
      <c r="BJ201" s="204"/>
      <c r="BK201" s="204"/>
      <c r="BL201" s="204"/>
      <c r="BM201" s="204"/>
      <c r="BN201" s="204"/>
      <c r="BO201" s="204"/>
      <c r="BP201" s="204"/>
      <c r="BQ201" s="204"/>
      <c r="BR201" s="204"/>
      <c r="BS201" s="204"/>
    </row>
    <row r="202" spans="1:71" s="273" customFormat="1" x14ac:dyDescent="0.25">
      <c r="A202" s="204"/>
      <c r="B202" s="204"/>
      <c r="C202" s="204"/>
      <c r="D202" s="204"/>
      <c r="E202" s="204"/>
      <c r="F202" s="204"/>
      <c r="G202" s="204"/>
      <c r="H202" s="204"/>
      <c r="I202" s="204"/>
      <c r="J202" s="204"/>
      <c r="K202" s="204"/>
      <c r="L202" s="218"/>
      <c r="M202" s="218"/>
      <c r="N202" s="218"/>
      <c r="O202" s="270"/>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4"/>
      <c r="BK202" s="204"/>
      <c r="BL202" s="204"/>
      <c r="BM202" s="204"/>
      <c r="BN202" s="204"/>
      <c r="BO202" s="204"/>
      <c r="BP202" s="204"/>
      <c r="BQ202" s="204"/>
      <c r="BR202" s="204"/>
      <c r="BS202" s="204"/>
    </row>
    <row r="203" spans="1:71" s="273" customFormat="1" x14ac:dyDescent="0.25">
      <c r="A203" s="204"/>
      <c r="B203" s="204"/>
      <c r="C203" s="204"/>
      <c r="D203" s="204"/>
      <c r="E203" s="204"/>
      <c r="F203" s="204"/>
      <c r="G203" s="204"/>
      <c r="H203" s="204"/>
      <c r="I203" s="204"/>
      <c r="J203" s="204"/>
      <c r="K203" s="204"/>
      <c r="L203" s="218"/>
      <c r="M203" s="218"/>
      <c r="N203" s="218"/>
      <c r="O203" s="270"/>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4"/>
      <c r="BM203" s="204"/>
      <c r="BN203" s="204"/>
      <c r="BO203" s="204"/>
      <c r="BP203" s="204"/>
      <c r="BQ203" s="204"/>
      <c r="BR203" s="204"/>
      <c r="BS203" s="204"/>
    </row>
    <row r="204" spans="1:71" s="273" customFormat="1" x14ac:dyDescent="0.25">
      <c r="A204" s="204"/>
      <c r="B204" s="204"/>
      <c r="C204" s="204"/>
      <c r="D204" s="204"/>
      <c r="E204" s="204"/>
      <c r="F204" s="204"/>
      <c r="G204" s="204"/>
      <c r="H204" s="204"/>
      <c r="I204" s="204"/>
      <c r="J204" s="204"/>
      <c r="K204" s="204"/>
      <c r="L204" s="218"/>
      <c r="M204" s="218"/>
      <c r="N204" s="218"/>
      <c r="O204" s="270"/>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c r="BI204" s="204"/>
      <c r="BJ204" s="204"/>
      <c r="BK204" s="204"/>
      <c r="BL204" s="204"/>
      <c r="BM204" s="204"/>
      <c r="BN204" s="204"/>
      <c r="BO204" s="204"/>
      <c r="BP204" s="204"/>
      <c r="BQ204" s="204"/>
      <c r="BR204" s="204"/>
      <c r="BS204" s="204"/>
    </row>
    <row r="205" spans="1:71" s="273" customFormat="1" x14ac:dyDescent="0.25">
      <c r="A205" s="204"/>
      <c r="B205" s="204"/>
      <c r="C205" s="204"/>
      <c r="D205" s="204"/>
      <c r="E205" s="204"/>
      <c r="F205" s="204"/>
      <c r="G205" s="204"/>
      <c r="H205" s="204"/>
      <c r="I205" s="204"/>
      <c r="J205" s="204"/>
      <c r="K205" s="204"/>
      <c r="L205" s="218"/>
      <c r="M205" s="218"/>
      <c r="N205" s="218"/>
      <c r="O205" s="270"/>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c r="BI205" s="204"/>
      <c r="BJ205" s="204"/>
      <c r="BK205" s="204"/>
      <c r="BL205" s="204"/>
      <c r="BM205" s="204"/>
      <c r="BN205" s="204"/>
      <c r="BO205" s="204"/>
      <c r="BP205" s="204"/>
      <c r="BQ205" s="204"/>
      <c r="BR205" s="204"/>
      <c r="BS205" s="204"/>
    </row>
    <row r="206" spans="1:71" s="273" customFormat="1" x14ac:dyDescent="0.25">
      <c r="A206" s="204"/>
      <c r="B206" s="204"/>
      <c r="C206" s="204"/>
      <c r="D206" s="204"/>
      <c r="E206" s="204"/>
      <c r="F206" s="204"/>
      <c r="G206" s="204"/>
      <c r="H206" s="204"/>
      <c r="I206" s="204"/>
      <c r="J206" s="204"/>
      <c r="K206" s="204"/>
      <c r="L206" s="218"/>
      <c r="M206" s="218"/>
      <c r="N206" s="218"/>
      <c r="O206" s="270"/>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row>
    <row r="207" spans="1:71" s="273" customFormat="1" x14ac:dyDescent="0.25">
      <c r="A207" s="204"/>
      <c r="B207" s="204"/>
      <c r="C207" s="204"/>
      <c r="D207" s="204"/>
      <c r="E207" s="204"/>
      <c r="F207" s="204"/>
      <c r="G207" s="204"/>
      <c r="H207" s="204"/>
      <c r="I207" s="204"/>
      <c r="J207" s="204"/>
      <c r="K207" s="204"/>
      <c r="L207" s="218"/>
      <c r="M207" s="218"/>
      <c r="N207" s="218"/>
      <c r="O207" s="270"/>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4"/>
      <c r="BK207" s="204"/>
      <c r="BL207" s="204"/>
      <c r="BM207" s="204"/>
      <c r="BN207" s="204"/>
      <c r="BO207" s="204"/>
      <c r="BP207" s="204"/>
      <c r="BQ207" s="204"/>
      <c r="BR207" s="204"/>
      <c r="BS207" s="204"/>
    </row>
    <row r="208" spans="1:71" s="273" customFormat="1" x14ac:dyDescent="0.25">
      <c r="A208" s="204"/>
      <c r="B208" s="204"/>
      <c r="C208" s="204"/>
      <c r="D208" s="204"/>
      <c r="E208" s="204"/>
      <c r="F208" s="204"/>
      <c r="G208" s="204"/>
      <c r="H208" s="204"/>
      <c r="I208" s="204"/>
      <c r="J208" s="204"/>
      <c r="K208" s="204"/>
      <c r="L208" s="218"/>
      <c r="M208" s="218"/>
      <c r="N208" s="218"/>
      <c r="O208" s="270"/>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c r="BI208" s="204"/>
      <c r="BJ208" s="204"/>
      <c r="BK208" s="204"/>
      <c r="BL208" s="204"/>
      <c r="BM208" s="204"/>
      <c r="BN208" s="204"/>
      <c r="BO208" s="204"/>
      <c r="BP208" s="204"/>
      <c r="BQ208" s="204"/>
      <c r="BR208" s="204"/>
      <c r="BS208" s="204"/>
    </row>
    <row r="209" spans="1:71" s="273" customFormat="1" x14ac:dyDescent="0.25">
      <c r="A209" s="204"/>
      <c r="B209" s="204"/>
      <c r="C209" s="204"/>
      <c r="D209" s="204"/>
      <c r="E209" s="204"/>
      <c r="F209" s="204"/>
      <c r="G209" s="204"/>
      <c r="H209" s="204"/>
      <c r="I209" s="204"/>
      <c r="J209" s="204"/>
      <c r="K209" s="204"/>
      <c r="L209" s="218"/>
      <c r="M209" s="218"/>
      <c r="N209" s="218"/>
      <c r="O209" s="270"/>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c r="BI209" s="204"/>
      <c r="BJ209" s="204"/>
      <c r="BK209" s="204"/>
      <c r="BL209" s="204"/>
      <c r="BM209" s="204"/>
      <c r="BN209" s="204"/>
      <c r="BO209" s="204"/>
      <c r="BP209" s="204"/>
      <c r="BQ209" s="204"/>
      <c r="BR209" s="204"/>
      <c r="BS209" s="204"/>
    </row>
    <row r="210" spans="1:71" s="273" customFormat="1" x14ac:dyDescent="0.25">
      <c r="A210" s="204"/>
      <c r="B210" s="204"/>
      <c r="C210" s="204"/>
      <c r="D210" s="204"/>
      <c r="E210" s="204"/>
      <c r="F210" s="204"/>
      <c r="G210" s="204"/>
      <c r="H210" s="204"/>
      <c r="I210" s="204"/>
      <c r="J210" s="204"/>
      <c r="K210" s="204"/>
      <c r="L210" s="218"/>
      <c r="M210" s="218"/>
      <c r="N210" s="218"/>
      <c r="O210" s="270"/>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c r="BI210" s="204"/>
      <c r="BJ210" s="204"/>
      <c r="BK210" s="204"/>
      <c r="BL210" s="204"/>
      <c r="BM210" s="204"/>
      <c r="BN210" s="204"/>
      <c r="BO210" s="204"/>
      <c r="BP210" s="204"/>
      <c r="BQ210" s="204"/>
      <c r="BR210" s="204"/>
      <c r="BS210" s="204"/>
    </row>
    <row r="211" spans="1:71" s="273" customFormat="1" x14ac:dyDescent="0.25">
      <c r="A211" s="204"/>
      <c r="B211" s="204"/>
      <c r="C211" s="204"/>
      <c r="D211" s="204"/>
      <c r="E211" s="204"/>
      <c r="F211" s="204"/>
      <c r="G211" s="204"/>
      <c r="H211" s="204"/>
      <c r="I211" s="204"/>
      <c r="J211" s="204"/>
      <c r="K211" s="204"/>
      <c r="L211" s="218"/>
      <c r="M211" s="218"/>
      <c r="N211" s="218"/>
      <c r="O211" s="270"/>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c r="BI211" s="204"/>
      <c r="BJ211" s="204"/>
      <c r="BK211" s="204"/>
      <c r="BL211" s="204"/>
      <c r="BM211" s="204"/>
      <c r="BN211" s="204"/>
      <c r="BO211" s="204"/>
      <c r="BP211" s="204"/>
      <c r="BQ211" s="204"/>
      <c r="BR211" s="204"/>
      <c r="BS211" s="204"/>
    </row>
    <row r="212" spans="1:71" s="273" customFormat="1" x14ac:dyDescent="0.25">
      <c r="A212" s="204"/>
      <c r="B212" s="204"/>
      <c r="C212" s="204"/>
      <c r="D212" s="204"/>
      <c r="E212" s="204"/>
      <c r="F212" s="204"/>
      <c r="G212" s="204"/>
      <c r="H212" s="204"/>
      <c r="I212" s="204"/>
      <c r="J212" s="204"/>
      <c r="K212" s="204"/>
      <c r="L212" s="218"/>
      <c r="M212" s="218"/>
      <c r="N212" s="218"/>
      <c r="O212" s="270"/>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c r="BI212" s="204"/>
      <c r="BJ212" s="204"/>
      <c r="BK212" s="204"/>
      <c r="BL212" s="204"/>
      <c r="BM212" s="204"/>
      <c r="BN212" s="204"/>
      <c r="BO212" s="204"/>
      <c r="BP212" s="204"/>
      <c r="BQ212" s="204"/>
      <c r="BR212" s="204"/>
      <c r="BS212" s="204"/>
    </row>
    <row r="213" spans="1:71" s="273" customFormat="1" x14ac:dyDescent="0.25">
      <c r="A213" s="204"/>
      <c r="B213" s="204"/>
      <c r="C213" s="204"/>
      <c r="D213" s="204"/>
      <c r="E213" s="204"/>
      <c r="F213" s="204"/>
      <c r="G213" s="204"/>
      <c r="H213" s="204"/>
      <c r="I213" s="204"/>
      <c r="J213" s="204"/>
      <c r="K213" s="204"/>
      <c r="L213" s="218"/>
      <c r="M213" s="218"/>
      <c r="N213" s="218"/>
      <c r="O213" s="270"/>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c r="BI213" s="204"/>
      <c r="BJ213" s="204"/>
      <c r="BK213" s="204"/>
      <c r="BL213" s="204"/>
      <c r="BM213" s="204"/>
      <c r="BN213" s="204"/>
      <c r="BO213" s="204"/>
      <c r="BP213" s="204"/>
      <c r="BQ213" s="204"/>
      <c r="BR213" s="204"/>
      <c r="BS213" s="204"/>
    </row>
    <row r="214" spans="1:71" s="273" customFormat="1" x14ac:dyDescent="0.25">
      <c r="A214" s="204"/>
      <c r="B214" s="204"/>
      <c r="C214" s="204"/>
      <c r="D214" s="204"/>
      <c r="E214" s="204"/>
      <c r="F214" s="204"/>
      <c r="G214" s="204"/>
      <c r="H214" s="204"/>
      <c r="I214" s="204"/>
      <c r="J214" s="204"/>
      <c r="K214" s="204"/>
      <c r="L214" s="218"/>
      <c r="M214" s="218"/>
      <c r="N214" s="218"/>
      <c r="O214" s="270"/>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c r="BI214" s="204"/>
      <c r="BJ214" s="204"/>
      <c r="BK214" s="204"/>
      <c r="BL214" s="204"/>
      <c r="BM214" s="204"/>
      <c r="BN214" s="204"/>
      <c r="BO214" s="204"/>
      <c r="BP214" s="204"/>
      <c r="BQ214" s="204"/>
      <c r="BR214" s="204"/>
      <c r="BS214" s="204"/>
    </row>
    <row r="215" spans="1:71" s="273" customFormat="1" x14ac:dyDescent="0.25">
      <c r="A215" s="204"/>
      <c r="B215" s="204"/>
      <c r="C215" s="204"/>
      <c r="D215" s="204"/>
      <c r="E215" s="204"/>
      <c r="F215" s="204"/>
      <c r="G215" s="204"/>
      <c r="H215" s="204"/>
      <c r="I215" s="204"/>
      <c r="J215" s="204"/>
      <c r="K215" s="204"/>
      <c r="L215" s="218"/>
      <c r="M215" s="218"/>
      <c r="N215" s="218"/>
      <c r="O215" s="270"/>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4"/>
      <c r="BR215" s="204"/>
      <c r="BS215" s="204"/>
    </row>
    <row r="216" spans="1:71" s="273" customFormat="1" x14ac:dyDescent="0.25">
      <c r="A216" s="204"/>
      <c r="B216" s="204"/>
      <c r="C216" s="204"/>
      <c r="D216" s="204"/>
      <c r="E216" s="204"/>
      <c r="F216" s="204"/>
      <c r="G216" s="204"/>
      <c r="H216" s="204"/>
      <c r="I216" s="204"/>
      <c r="J216" s="204"/>
      <c r="K216" s="204"/>
      <c r="L216" s="218"/>
      <c r="M216" s="218"/>
      <c r="N216" s="218"/>
      <c r="O216" s="270"/>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c r="BI216" s="204"/>
      <c r="BJ216" s="204"/>
      <c r="BK216" s="204"/>
      <c r="BL216" s="204"/>
      <c r="BM216" s="204"/>
      <c r="BN216" s="204"/>
      <c r="BO216" s="204"/>
      <c r="BP216" s="204"/>
      <c r="BQ216" s="204"/>
      <c r="BR216" s="204"/>
      <c r="BS216" s="204"/>
    </row>
    <row r="217" spans="1:71" s="273" customFormat="1" x14ac:dyDescent="0.25">
      <c r="A217" s="204"/>
      <c r="B217" s="204"/>
      <c r="C217" s="204"/>
      <c r="D217" s="204"/>
      <c r="E217" s="204"/>
      <c r="F217" s="204"/>
      <c r="G217" s="204"/>
      <c r="H217" s="204"/>
      <c r="I217" s="204"/>
      <c r="J217" s="204"/>
      <c r="K217" s="204"/>
      <c r="L217" s="218"/>
      <c r="M217" s="218"/>
      <c r="N217" s="218"/>
      <c r="O217" s="270"/>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c r="BO217" s="204"/>
      <c r="BP217" s="204"/>
      <c r="BQ217" s="204"/>
      <c r="BR217" s="204"/>
      <c r="BS217" s="204"/>
    </row>
    <row r="218" spans="1:71" s="273" customFormat="1" x14ac:dyDescent="0.25">
      <c r="A218" s="204"/>
      <c r="B218" s="204"/>
      <c r="C218" s="204"/>
      <c r="D218" s="204"/>
      <c r="E218" s="204"/>
      <c r="F218" s="204"/>
      <c r="G218" s="204"/>
      <c r="H218" s="204"/>
      <c r="I218" s="204"/>
      <c r="J218" s="204"/>
      <c r="K218" s="204"/>
      <c r="L218" s="218"/>
      <c r="M218" s="218"/>
      <c r="N218" s="218"/>
      <c r="O218" s="270"/>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row>
    <row r="219" spans="1:71" s="273" customFormat="1" x14ac:dyDescent="0.25">
      <c r="A219" s="204"/>
      <c r="B219" s="204"/>
      <c r="C219" s="204"/>
      <c r="D219" s="204"/>
      <c r="E219" s="204"/>
      <c r="F219" s="204"/>
      <c r="G219" s="204"/>
      <c r="H219" s="204"/>
      <c r="I219" s="204"/>
      <c r="J219" s="204"/>
      <c r="K219" s="204"/>
      <c r="L219" s="218"/>
      <c r="M219" s="218"/>
      <c r="N219" s="218"/>
      <c r="O219" s="270"/>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c r="BI219" s="204"/>
      <c r="BJ219" s="204"/>
      <c r="BK219" s="204"/>
      <c r="BL219" s="204"/>
      <c r="BM219" s="204"/>
      <c r="BN219" s="204"/>
      <c r="BO219" s="204"/>
      <c r="BP219" s="204"/>
      <c r="BQ219" s="204"/>
      <c r="BR219" s="204"/>
      <c r="BS219" s="204"/>
    </row>
    <row r="220" spans="1:71" s="273" customFormat="1" x14ac:dyDescent="0.25">
      <c r="A220" s="204"/>
      <c r="B220" s="204"/>
      <c r="C220" s="204"/>
      <c r="D220" s="204"/>
      <c r="E220" s="204"/>
      <c r="F220" s="204"/>
      <c r="G220" s="204"/>
      <c r="H220" s="204"/>
      <c r="I220" s="204"/>
      <c r="J220" s="204"/>
      <c r="K220" s="204"/>
      <c r="L220" s="218"/>
      <c r="M220" s="218"/>
      <c r="N220" s="218"/>
      <c r="O220" s="270"/>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c r="BI220" s="204"/>
      <c r="BJ220" s="204"/>
      <c r="BK220" s="204"/>
      <c r="BL220" s="204"/>
      <c r="BM220" s="204"/>
      <c r="BN220" s="204"/>
      <c r="BO220" s="204"/>
      <c r="BP220" s="204"/>
      <c r="BQ220" s="204"/>
      <c r="BR220" s="204"/>
      <c r="BS220" s="204"/>
    </row>
    <row r="221" spans="1:71" s="273" customFormat="1" x14ac:dyDescent="0.25">
      <c r="A221" s="204"/>
      <c r="B221" s="204"/>
      <c r="C221" s="204"/>
      <c r="D221" s="204"/>
      <c r="E221" s="204"/>
      <c r="F221" s="204"/>
      <c r="G221" s="204"/>
      <c r="H221" s="204"/>
      <c r="I221" s="204"/>
      <c r="J221" s="204"/>
      <c r="K221" s="204"/>
      <c r="L221" s="218"/>
      <c r="M221" s="218"/>
      <c r="N221" s="218"/>
      <c r="O221" s="270"/>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row>
    <row r="222" spans="1:71" s="273" customFormat="1" x14ac:dyDescent="0.25">
      <c r="A222" s="204"/>
      <c r="B222" s="204"/>
      <c r="C222" s="204"/>
      <c r="D222" s="204"/>
      <c r="E222" s="204"/>
      <c r="F222" s="204"/>
      <c r="G222" s="204"/>
      <c r="H222" s="204"/>
      <c r="I222" s="204"/>
      <c r="J222" s="204"/>
      <c r="K222" s="204"/>
      <c r="L222" s="218"/>
      <c r="M222" s="218"/>
      <c r="N222" s="218"/>
      <c r="O222" s="270"/>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row>
    <row r="223" spans="1:71" s="273" customFormat="1" x14ac:dyDescent="0.25">
      <c r="A223" s="204"/>
      <c r="B223" s="204"/>
      <c r="C223" s="204"/>
      <c r="D223" s="204"/>
      <c r="E223" s="204"/>
      <c r="F223" s="204"/>
      <c r="G223" s="204"/>
      <c r="H223" s="204"/>
      <c r="I223" s="204"/>
      <c r="J223" s="204"/>
      <c r="K223" s="204"/>
      <c r="L223" s="218"/>
      <c r="M223" s="218"/>
      <c r="N223" s="218"/>
      <c r="O223" s="270"/>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c r="BI223" s="204"/>
      <c r="BJ223" s="204"/>
      <c r="BK223" s="204"/>
      <c r="BL223" s="204"/>
      <c r="BM223" s="204"/>
      <c r="BN223" s="204"/>
      <c r="BO223" s="204"/>
      <c r="BP223" s="204"/>
      <c r="BQ223" s="204"/>
      <c r="BR223" s="204"/>
      <c r="BS223" s="204"/>
    </row>
    <row r="224" spans="1:71" s="273" customFormat="1" x14ac:dyDescent="0.25">
      <c r="A224" s="204"/>
      <c r="B224" s="204"/>
      <c r="C224" s="204"/>
      <c r="D224" s="204"/>
      <c r="E224" s="204"/>
      <c r="F224" s="204"/>
      <c r="G224" s="204"/>
      <c r="H224" s="204"/>
      <c r="I224" s="204"/>
      <c r="J224" s="204"/>
      <c r="K224" s="204"/>
      <c r="L224" s="218"/>
      <c r="M224" s="218"/>
      <c r="N224" s="218"/>
      <c r="O224" s="270"/>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c r="BO224" s="204"/>
      <c r="BP224" s="204"/>
      <c r="BQ224" s="204"/>
      <c r="BR224" s="204"/>
      <c r="BS224" s="204"/>
    </row>
    <row r="225" spans="1:71" s="273" customFormat="1" x14ac:dyDescent="0.25">
      <c r="A225" s="204"/>
      <c r="B225" s="204"/>
      <c r="C225" s="204"/>
      <c r="D225" s="204"/>
      <c r="E225" s="204"/>
      <c r="F225" s="204"/>
      <c r="G225" s="204"/>
      <c r="H225" s="204"/>
      <c r="I225" s="204"/>
      <c r="J225" s="204"/>
      <c r="K225" s="204"/>
      <c r="L225" s="218"/>
      <c r="M225" s="218"/>
      <c r="N225" s="218"/>
      <c r="O225" s="270"/>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c r="BO225" s="204"/>
      <c r="BP225" s="204"/>
      <c r="BQ225" s="204"/>
      <c r="BR225" s="204"/>
      <c r="BS225" s="204"/>
    </row>
    <row r="226" spans="1:71" s="273" customFormat="1" x14ac:dyDescent="0.25">
      <c r="A226" s="204"/>
      <c r="B226" s="204"/>
      <c r="C226" s="204"/>
      <c r="D226" s="204"/>
      <c r="E226" s="204"/>
      <c r="F226" s="204"/>
      <c r="G226" s="204"/>
      <c r="H226" s="204"/>
      <c r="I226" s="204"/>
      <c r="J226" s="204"/>
      <c r="K226" s="204"/>
      <c r="L226" s="218"/>
      <c r="M226" s="218"/>
      <c r="N226" s="218"/>
      <c r="O226" s="270"/>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c r="BI226" s="204"/>
      <c r="BJ226" s="204"/>
      <c r="BK226" s="204"/>
      <c r="BL226" s="204"/>
      <c r="BM226" s="204"/>
      <c r="BN226" s="204"/>
      <c r="BO226" s="204"/>
      <c r="BP226" s="204"/>
      <c r="BQ226" s="204"/>
      <c r="BR226" s="204"/>
      <c r="BS226" s="204"/>
    </row>
    <row r="227" spans="1:71" s="273" customFormat="1" x14ac:dyDescent="0.25">
      <c r="A227" s="204"/>
      <c r="B227" s="204"/>
      <c r="C227" s="204"/>
      <c r="D227" s="204"/>
      <c r="E227" s="204"/>
      <c r="F227" s="204"/>
      <c r="G227" s="204"/>
      <c r="H227" s="204"/>
      <c r="I227" s="204"/>
      <c r="J227" s="204"/>
      <c r="K227" s="204"/>
      <c r="L227" s="218"/>
      <c r="M227" s="218"/>
      <c r="N227" s="218"/>
      <c r="O227" s="270"/>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c r="BI227" s="204"/>
      <c r="BJ227" s="204"/>
      <c r="BK227" s="204"/>
      <c r="BL227" s="204"/>
      <c r="BM227" s="204"/>
      <c r="BN227" s="204"/>
      <c r="BO227" s="204"/>
      <c r="BP227" s="204"/>
      <c r="BQ227" s="204"/>
      <c r="BR227" s="204"/>
      <c r="BS227" s="204"/>
    </row>
    <row r="228" spans="1:71" s="273" customFormat="1" x14ac:dyDescent="0.25">
      <c r="A228" s="204"/>
      <c r="B228" s="204"/>
      <c r="C228" s="204"/>
      <c r="D228" s="204"/>
      <c r="E228" s="204"/>
      <c r="F228" s="204"/>
      <c r="G228" s="204"/>
      <c r="H228" s="204"/>
      <c r="I228" s="204"/>
      <c r="J228" s="204"/>
      <c r="K228" s="204"/>
      <c r="L228" s="218"/>
      <c r="M228" s="218"/>
      <c r="N228" s="218"/>
      <c r="O228" s="270"/>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row>
    <row r="229" spans="1:71" s="273" customFormat="1" x14ac:dyDescent="0.25">
      <c r="A229" s="204"/>
      <c r="B229" s="204"/>
      <c r="C229" s="204"/>
      <c r="D229" s="204"/>
      <c r="E229" s="204"/>
      <c r="F229" s="204"/>
      <c r="G229" s="204"/>
      <c r="H229" s="204"/>
      <c r="I229" s="204"/>
      <c r="J229" s="204"/>
      <c r="K229" s="204"/>
      <c r="L229" s="218"/>
      <c r="M229" s="218"/>
      <c r="N229" s="218"/>
      <c r="O229" s="270"/>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row>
    <row r="230" spans="1:71" s="273" customFormat="1" x14ac:dyDescent="0.25">
      <c r="A230" s="204"/>
      <c r="B230" s="204"/>
      <c r="C230" s="204"/>
      <c r="D230" s="204"/>
      <c r="E230" s="204"/>
      <c r="F230" s="204"/>
      <c r="G230" s="204"/>
      <c r="H230" s="204"/>
      <c r="I230" s="204"/>
      <c r="J230" s="204"/>
      <c r="K230" s="204"/>
      <c r="L230" s="218"/>
      <c r="M230" s="218"/>
      <c r="N230" s="218"/>
      <c r="O230" s="270"/>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c r="BI230" s="204"/>
      <c r="BJ230" s="204"/>
      <c r="BK230" s="204"/>
      <c r="BL230" s="204"/>
      <c r="BM230" s="204"/>
      <c r="BN230" s="204"/>
      <c r="BO230" s="204"/>
      <c r="BP230" s="204"/>
      <c r="BQ230" s="204"/>
      <c r="BR230" s="204"/>
      <c r="BS230" s="204"/>
    </row>
    <row r="231" spans="1:71" s="273" customFormat="1" x14ac:dyDescent="0.25">
      <c r="A231" s="204"/>
      <c r="B231" s="204"/>
      <c r="C231" s="204"/>
      <c r="D231" s="204"/>
      <c r="E231" s="204"/>
      <c r="F231" s="204"/>
      <c r="G231" s="204"/>
      <c r="H231" s="204"/>
      <c r="I231" s="204"/>
      <c r="J231" s="204"/>
      <c r="K231" s="204"/>
      <c r="L231" s="218"/>
      <c r="M231" s="218"/>
      <c r="N231" s="218"/>
      <c r="O231" s="270"/>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c r="BO231" s="204"/>
      <c r="BP231" s="204"/>
      <c r="BQ231" s="204"/>
      <c r="BR231" s="204"/>
      <c r="BS231" s="204"/>
    </row>
    <row r="232" spans="1:71" s="273" customFormat="1" x14ac:dyDescent="0.25">
      <c r="A232" s="204"/>
      <c r="B232" s="204"/>
      <c r="C232" s="204"/>
      <c r="D232" s="204"/>
      <c r="E232" s="204"/>
      <c r="F232" s="204"/>
      <c r="G232" s="204"/>
      <c r="H232" s="204"/>
      <c r="I232" s="204"/>
      <c r="J232" s="204"/>
      <c r="K232" s="204"/>
      <c r="L232" s="218"/>
      <c r="M232" s="218"/>
      <c r="N232" s="218"/>
      <c r="O232" s="270"/>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4"/>
      <c r="BS232" s="204"/>
    </row>
    <row r="233" spans="1:71" s="273" customFormat="1" x14ac:dyDescent="0.25">
      <c r="A233" s="204"/>
      <c r="B233" s="204"/>
      <c r="C233" s="204"/>
      <c r="D233" s="204"/>
      <c r="E233" s="204"/>
      <c r="F233" s="204"/>
      <c r="G233" s="204"/>
      <c r="H233" s="204"/>
      <c r="I233" s="204"/>
      <c r="J233" s="204"/>
      <c r="K233" s="204"/>
      <c r="L233" s="218"/>
      <c r="M233" s="218"/>
      <c r="N233" s="218"/>
      <c r="O233" s="270"/>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c r="BI233" s="204"/>
      <c r="BJ233" s="204"/>
      <c r="BK233" s="204"/>
      <c r="BL233" s="204"/>
      <c r="BM233" s="204"/>
      <c r="BN233" s="204"/>
      <c r="BO233" s="204"/>
      <c r="BP233" s="204"/>
      <c r="BQ233" s="204"/>
      <c r="BR233" s="204"/>
      <c r="BS233" s="204"/>
    </row>
    <row r="234" spans="1:71" s="273" customFormat="1" x14ac:dyDescent="0.25">
      <c r="A234" s="204"/>
      <c r="B234" s="204"/>
      <c r="C234" s="204"/>
      <c r="D234" s="204"/>
      <c r="E234" s="204"/>
      <c r="F234" s="204"/>
      <c r="G234" s="204"/>
      <c r="H234" s="204"/>
      <c r="I234" s="204"/>
      <c r="J234" s="204"/>
      <c r="K234" s="204"/>
      <c r="L234" s="218"/>
      <c r="M234" s="218"/>
      <c r="N234" s="218"/>
      <c r="O234" s="270"/>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4"/>
      <c r="BO234" s="204"/>
      <c r="BP234" s="204"/>
      <c r="BQ234" s="204"/>
      <c r="BR234" s="204"/>
      <c r="BS234" s="204"/>
    </row>
    <row r="235" spans="1:71" s="273" customFormat="1" x14ac:dyDescent="0.25">
      <c r="A235" s="204"/>
      <c r="B235" s="204"/>
      <c r="C235" s="204"/>
      <c r="D235" s="204"/>
      <c r="E235" s="204"/>
      <c r="F235" s="204"/>
      <c r="G235" s="204"/>
      <c r="H235" s="204"/>
      <c r="I235" s="204"/>
      <c r="J235" s="204"/>
      <c r="K235" s="204"/>
      <c r="L235" s="218"/>
      <c r="M235" s="218"/>
      <c r="N235" s="218"/>
      <c r="O235" s="270"/>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c r="BI235" s="204"/>
      <c r="BJ235" s="204"/>
      <c r="BK235" s="204"/>
      <c r="BL235" s="204"/>
      <c r="BM235" s="204"/>
      <c r="BN235" s="204"/>
      <c r="BO235" s="204"/>
      <c r="BP235" s="204"/>
      <c r="BQ235" s="204"/>
      <c r="BR235" s="204"/>
      <c r="BS235" s="204"/>
    </row>
    <row r="236" spans="1:71" s="273" customFormat="1" x14ac:dyDescent="0.25">
      <c r="A236" s="204"/>
      <c r="B236" s="204"/>
      <c r="C236" s="204"/>
      <c r="D236" s="204"/>
      <c r="E236" s="204"/>
      <c r="F236" s="204"/>
      <c r="G236" s="204"/>
      <c r="H236" s="204"/>
      <c r="I236" s="204"/>
      <c r="J236" s="204"/>
      <c r="K236" s="204"/>
      <c r="L236" s="218"/>
      <c r="M236" s="218"/>
      <c r="N236" s="218"/>
      <c r="O236" s="270"/>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c r="BI236" s="204"/>
      <c r="BJ236" s="204"/>
      <c r="BK236" s="204"/>
      <c r="BL236" s="204"/>
      <c r="BM236" s="204"/>
      <c r="BN236" s="204"/>
      <c r="BO236" s="204"/>
      <c r="BP236" s="204"/>
      <c r="BQ236" s="204"/>
      <c r="BR236" s="204"/>
      <c r="BS236" s="204"/>
    </row>
    <row r="237" spans="1:71" s="273" customFormat="1" x14ac:dyDescent="0.25">
      <c r="A237" s="204"/>
      <c r="B237" s="204"/>
      <c r="C237" s="204"/>
      <c r="D237" s="204"/>
      <c r="E237" s="204"/>
      <c r="F237" s="204"/>
      <c r="G237" s="204"/>
      <c r="H237" s="204"/>
      <c r="I237" s="204"/>
      <c r="J237" s="204"/>
      <c r="K237" s="204"/>
      <c r="L237" s="218"/>
      <c r="M237" s="218"/>
      <c r="N237" s="218"/>
      <c r="O237" s="270"/>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c r="BI237" s="204"/>
      <c r="BJ237" s="204"/>
      <c r="BK237" s="204"/>
      <c r="BL237" s="204"/>
      <c r="BM237" s="204"/>
      <c r="BN237" s="204"/>
      <c r="BO237" s="204"/>
      <c r="BP237" s="204"/>
      <c r="BQ237" s="204"/>
      <c r="BR237" s="204"/>
      <c r="BS237" s="204"/>
    </row>
    <row r="238" spans="1:71" s="273" customFormat="1" x14ac:dyDescent="0.25">
      <c r="A238" s="204"/>
      <c r="B238" s="204"/>
      <c r="C238" s="204"/>
      <c r="D238" s="204"/>
      <c r="E238" s="204"/>
      <c r="F238" s="204"/>
      <c r="G238" s="204"/>
      <c r="H238" s="204"/>
      <c r="I238" s="204"/>
      <c r="J238" s="204"/>
      <c r="K238" s="204"/>
      <c r="L238" s="218"/>
      <c r="M238" s="218"/>
      <c r="N238" s="218"/>
      <c r="O238" s="270"/>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204"/>
      <c r="BK238" s="204"/>
      <c r="BL238" s="204"/>
      <c r="BM238" s="204"/>
      <c r="BN238" s="204"/>
      <c r="BO238" s="204"/>
      <c r="BP238" s="204"/>
      <c r="BQ238" s="204"/>
      <c r="BR238" s="204"/>
      <c r="BS238" s="204"/>
    </row>
    <row r="239" spans="1:71" s="273" customFormat="1" x14ac:dyDescent="0.25">
      <c r="A239" s="204"/>
      <c r="B239" s="204"/>
      <c r="C239" s="204"/>
      <c r="D239" s="204"/>
      <c r="E239" s="204"/>
      <c r="F239" s="204"/>
      <c r="G239" s="204"/>
      <c r="H239" s="204"/>
      <c r="I239" s="204"/>
      <c r="J239" s="204"/>
      <c r="K239" s="204"/>
      <c r="L239" s="218"/>
      <c r="M239" s="218"/>
      <c r="N239" s="218"/>
      <c r="O239" s="270"/>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4"/>
      <c r="BR239" s="204"/>
      <c r="BS239" s="204"/>
    </row>
    <row r="240" spans="1:71" s="273" customFormat="1" x14ac:dyDescent="0.25">
      <c r="A240" s="204"/>
      <c r="B240" s="204"/>
      <c r="C240" s="204"/>
      <c r="D240" s="204"/>
      <c r="E240" s="204"/>
      <c r="F240" s="204"/>
      <c r="G240" s="204"/>
      <c r="H240" s="204"/>
      <c r="I240" s="204"/>
      <c r="J240" s="204"/>
      <c r="K240" s="204"/>
      <c r="L240" s="218"/>
      <c r="M240" s="218"/>
      <c r="N240" s="218"/>
      <c r="O240" s="270"/>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c r="BI240" s="204"/>
      <c r="BJ240" s="204"/>
      <c r="BK240" s="204"/>
      <c r="BL240" s="204"/>
      <c r="BM240" s="204"/>
      <c r="BN240" s="204"/>
      <c r="BO240" s="204"/>
      <c r="BP240" s="204"/>
      <c r="BQ240" s="204"/>
      <c r="BR240" s="204"/>
      <c r="BS240" s="204"/>
    </row>
    <row r="241" spans="1:71" s="273" customFormat="1" x14ac:dyDescent="0.25">
      <c r="A241" s="204"/>
      <c r="B241" s="204"/>
      <c r="C241" s="204"/>
      <c r="D241" s="204"/>
      <c r="E241" s="204"/>
      <c r="F241" s="204"/>
      <c r="G241" s="204"/>
      <c r="H241" s="204"/>
      <c r="I241" s="204"/>
      <c r="J241" s="204"/>
      <c r="K241" s="204"/>
      <c r="L241" s="218"/>
      <c r="M241" s="218"/>
      <c r="N241" s="218"/>
      <c r="O241" s="270"/>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c r="BI241" s="204"/>
      <c r="BJ241" s="204"/>
      <c r="BK241" s="204"/>
      <c r="BL241" s="204"/>
      <c r="BM241" s="204"/>
      <c r="BN241" s="204"/>
      <c r="BO241" s="204"/>
      <c r="BP241" s="204"/>
      <c r="BQ241" s="204"/>
      <c r="BR241" s="204"/>
      <c r="BS241" s="204"/>
    </row>
    <row r="242" spans="1:71" s="273" customFormat="1" x14ac:dyDescent="0.25">
      <c r="A242" s="204"/>
      <c r="B242" s="204"/>
      <c r="C242" s="204"/>
      <c r="D242" s="204"/>
      <c r="E242" s="204"/>
      <c r="F242" s="204"/>
      <c r="G242" s="204"/>
      <c r="H242" s="204"/>
      <c r="I242" s="204"/>
      <c r="J242" s="204"/>
      <c r="K242" s="204"/>
      <c r="L242" s="218"/>
      <c r="M242" s="218"/>
      <c r="N242" s="218"/>
      <c r="O242" s="270"/>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c r="BI242" s="204"/>
      <c r="BJ242" s="204"/>
      <c r="BK242" s="204"/>
      <c r="BL242" s="204"/>
      <c r="BM242" s="204"/>
      <c r="BN242" s="204"/>
      <c r="BO242" s="204"/>
      <c r="BP242" s="204"/>
      <c r="BQ242" s="204"/>
      <c r="BR242" s="204"/>
      <c r="BS242" s="204"/>
    </row>
    <row r="243" spans="1:71" s="273" customFormat="1" x14ac:dyDescent="0.25">
      <c r="A243" s="204"/>
      <c r="B243" s="204"/>
      <c r="C243" s="204"/>
      <c r="D243" s="204"/>
      <c r="E243" s="204"/>
      <c r="F243" s="204"/>
      <c r="G243" s="204"/>
      <c r="H243" s="204"/>
      <c r="I243" s="204"/>
      <c r="J243" s="204"/>
      <c r="K243" s="204"/>
      <c r="L243" s="218"/>
      <c r="M243" s="218"/>
      <c r="N243" s="218"/>
      <c r="O243" s="270"/>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c r="BI243" s="204"/>
      <c r="BJ243" s="204"/>
      <c r="BK243" s="204"/>
      <c r="BL243" s="204"/>
      <c r="BM243" s="204"/>
      <c r="BN243" s="204"/>
      <c r="BO243" s="204"/>
      <c r="BP243" s="204"/>
      <c r="BQ243" s="204"/>
      <c r="BR243" s="204"/>
      <c r="BS243" s="204"/>
    </row>
    <row r="244" spans="1:71" s="273" customFormat="1" x14ac:dyDescent="0.25">
      <c r="A244" s="204"/>
      <c r="B244" s="204"/>
      <c r="C244" s="204"/>
      <c r="D244" s="204"/>
      <c r="E244" s="204"/>
      <c r="F244" s="204"/>
      <c r="G244" s="204"/>
      <c r="H244" s="204"/>
      <c r="I244" s="204"/>
      <c r="J244" s="204"/>
      <c r="K244" s="204"/>
      <c r="L244" s="218"/>
      <c r="M244" s="218"/>
      <c r="N244" s="218"/>
      <c r="O244" s="270"/>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c r="BI244" s="204"/>
      <c r="BJ244" s="204"/>
      <c r="BK244" s="204"/>
      <c r="BL244" s="204"/>
      <c r="BM244" s="204"/>
      <c r="BN244" s="204"/>
      <c r="BO244" s="204"/>
      <c r="BP244" s="204"/>
      <c r="BQ244" s="204"/>
      <c r="BR244" s="204"/>
      <c r="BS244" s="204"/>
    </row>
    <row r="245" spans="1:71" s="273" customFormat="1" x14ac:dyDescent="0.25">
      <c r="A245" s="204"/>
      <c r="B245" s="204"/>
      <c r="C245" s="204"/>
      <c r="D245" s="204"/>
      <c r="E245" s="204"/>
      <c r="F245" s="204"/>
      <c r="G245" s="204"/>
      <c r="H245" s="204"/>
      <c r="I245" s="204"/>
      <c r="J245" s="204"/>
      <c r="K245" s="204"/>
      <c r="L245" s="218"/>
      <c r="M245" s="218"/>
      <c r="N245" s="218"/>
      <c r="O245" s="270"/>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c r="BI245" s="204"/>
      <c r="BJ245" s="204"/>
      <c r="BK245" s="204"/>
      <c r="BL245" s="204"/>
      <c r="BM245" s="204"/>
      <c r="BN245" s="204"/>
      <c r="BO245" s="204"/>
      <c r="BP245" s="204"/>
      <c r="BQ245" s="204"/>
      <c r="BR245" s="204"/>
      <c r="BS245" s="204"/>
    </row>
    <row r="246" spans="1:71" s="273" customFormat="1" x14ac:dyDescent="0.25">
      <c r="A246" s="204"/>
      <c r="B246" s="204"/>
      <c r="C246" s="204"/>
      <c r="D246" s="204"/>
      <c r="E246" s="204"/>
      <c r="F246" s="204"/>
      <c r="G246" s="204"/>
      <c r="H246" s="204"/>
      <c r="I246" s="204"/>
      <c r="J246" s="204"/>
      <c r="K246" s="204"/>
      <c r="L246" s="218"/>
      <c r="M246" s="218"/>
      <c r="N246" s="218"/>
      <c r="O246" s="270"/>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c r="BI246" s="204"/>
      <c r="BJ246" s="204"/>
      <c r="BK246" s="204"/>
      <c r="BL246" s="204"/>
      <c r="BM246" s="204"/>
      <c r="BN246" s="204"/>
      <c r="BO246" s="204"/>
      <c r="BP246" s="204"/>
      <c r="BQ246" s="204"/>
      <c r="BR246" s="204"/>
      <c r="BS246" s="204"/>
    </row>
    <row r="247" spans="1:71" s="273" customFormat="1" x14ac:dyDescent="0.25">
      <c r="A247" s="204"/>
      <c r="B247" s="204"/>
      <c r="C247" s="204"/>
      <c r="D247" s="204"/>
      <c r="E247" s="204"/>
      <c r="F247" s="204"/>
      <c r="G247" s="204"/>
      <c r="H247" s="204"/>
      <c r="I247" s="204"/>
      <c r="J247" s="204"/>
      <c r="K247" s="204"/>
      <c r="L247" s="218"/>
      <c r="M247" s="218"/>
      <c r="N247" s="218"/>
      <c r="O247" s="270"/>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c r="BI247" s="204"/>
      <c r="BJ247" s="204"/>
      <c r="BK247" s="204"/>
      <c r="BL247" s="204"/>
      <c r="BM247" s="204"/>
      <c r="BN247" s="204"/>
      <c r="BO247" s="204"/>
      <c r="BP247" s="204"/>
      <c r="BQ247" s="204"/>
      <c r="BR247" s="204"/>
      <c r="BS247" s="204"/>
    </row>
    <row r="248" spans="1:71" s="273" customFormat="1" x14ac:dyDescent="0.25">
      <c r="A248" s="204"/>
      <c r="B248" s="204"/>
      <c r="C248" s="204"/>
      <c r="D248" s="204"/>
      <c r="E248" s="204"/>
      <c r="F248" s="204"/>
      <c r="G248" s="204"/>
      <c r="H248" s="204"/>
      <c r="I248" s="204"/>
      <c r="J248" s="204"/>
      <c r="K248" s="204"/>
      <c r="L248" s="218"/>
      <c r="M248" s="218"/>
      <c r="N248" s="218"/>
      <c r="O248" s="270"/>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c r="BI248" s="204"/>
      <c r="BJ248" s="204"/>
      <c r="BK248" s="204"/>
      <c r="BL248" s="204"/>
      <c r="BM248" s="204"/>
      <c r="BN248" s="204"/>
      <c r="BO248" s="204"/>
      <c r="BP248" s="204"/>
      <c r="BQ248" s="204"/>
      <c r="BR248" s="204"/>
      <c r="BS248" s="204"/>
    </row>
    <row r="249" spans="1:71" s="273" customFormat="1" x14ac:dyDescent="0.25">
      <c r="A249" s="204"/>
      <c r="B249" s="204"/>
      <c r="C249" s="204"/>
      <c r="D249" s="204"/>
      <c r="E249" s="204"/>
      <c r="F249" s="204"/>
      <c r="G249" s="204"/>
      <c r="H249" s="204"/>
      <c r="I249" s="204"/>
      <c r="J249" s="204"/>
      <c r="K249" s="204"/>
      <c r="L249" s="218"/>
      <c r="M249" s="218"/>
      <c r="N249" s="218"/>
      <c r="O249" s="270"/>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c r="BI249" s="204"/>
      <c r="BJ249" s="204"/>
      <c r="BK249" s="204"/>
      <c r="BL249" s="204"/>
      <c r="BM249" s="204"/>
      <c r="BN249" s="204"/>
      <c r="BO249" s="204"/>
      <c r="BP249" s="204"/>
      <c r="BQ249" s="204"/>
      <c r="BR249" s="204"/>
      <c r="BS249" s="204"/>
    </row>
    <row r="250" spans="1:71" s="273" customFormat="1" x14ac:dyDescent="0.25">
      <c r="A250" s="204"/>
      <c r="B250" s="204"/>
      <c r="C250" s="204"/>
      <c r="D250" s="204"/>
      <c r="E250" s="204"/>
      <c r="F250" s="204"/>
      <c r="G250" s="204"/>
      <c r="H250" s="204"/>
      <c r="I250" s="204"/>
      <c r="J250" s="204"/>
      <c r="K250" s="204"/>
      <c r="L250" s="218"/>
      <c r="M250" s="218"/>
      <c r="N250" s="218"/>
      <c r="O250" s="270"/>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c r="BI250" s="204"/>
      <c r="BJ250" s="204"/>
      <c r="BK250" s="204"/>
      <c r="BL250" s="204"/>
      <c r="BM250" s="204"/>
      <c r="BN250" s="204"/>
      <c r="BO250" s="204"/>
      <c r="BP250" s="204"/>
      <c r="BQ250" s="204"/>
      <c r="BR250" s="204"/>
      <c r="BS250" s="204"/>
    </row>
    <row r="251" spans="1:71" s="273" customFormat="1" x14ac:dyDescent="0.25">
      <c r="A251" s="204"/>
      <c r="B251" s="204"/>
      <c r="C251" s="204"/>
      <c r="D251" s="204"/>
      <c r="E251" s="204"/>
      <c r="F251" s="204"/>
      <c r="G251" s="204"/>
      <c r="H251" s="204"/>
      <c r="I251" s="204"/>
      <c r="J251" s="204"/>
      <c r="K251" s="204"/>
      <c r="L251" s="218"/>
      <c r="M251" s="218"/>
      <c r="N251" s="218"/>
      <c r="O251" s="270"/>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c r="BI251" s="204"/>
      <c r="BJ251" s="204"/>
      <c r="BK251" s="204"/>
      <c r="BL251" s="204"/>
      <c r="BM251" s="204"/>
      <c r="BN251" s="204"/>
      <c r="BO251" s="204"/>
      <c r="BP251" s="204"/>
      <c r="BQ251" s="204"/>
      <c r="BR251" s="204"/>
      <c r="BS251" s="204"/>
    </row>
    <row r="252" spans="1:71" s="273" customFormat="1" x14ac:dyDescent="0.25">
      <c r="A252" s="204"/>
      <c r="B252" s="204"/>
      <c r="C252" s="204"/>
      <c r="D252" s="204"/>
      <c r="E252" s="204"/>
      <c r="F252" s="204"/>
      <c r="G252" s="204"/>
      <c r="H252" s="204"/>
      <c r="I252" s="204"/>
      <c r="J252" s="204"/>
      <c r="K252" s="204"/>
      <c r="L252" s="218"/>
      <c r="M252" s="218"/>
      <c r="N252" s="218"/>
      <c r="O252" s="270"/>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c r="BI252" s="204"/>
      <c r="BJ252" s="204"/>
      <c r="BK252" s="204"/>
      <c r="BL252" s="204"/>
      <c r="BM252" s="204"/>
      <c r="BN252" s="204"/>
      <c r="BO252" s="204"/>
      <c r="BP252" s="204"/>
      <c r="BQ252" s="204"/>
      <c r="BR252" s="204"/>
      <c r="BS252" s="204"/>
    </row>
    <row r="253" spans="1:71" s="273" customFormat="1" x14ac:dyDescent="0.25">
      <c r="A253" s="204"/>
      <c r="B253" s="204"/>
      <c r="C253" s="204"/>
      <c r="D253" s="204"/>
      <c r="E253" s="204"/>
      <c r="F253" s="204"/>
      <c r="G253" s="204"/>
      <c r="H253" s="204"/>
      <c r="I253" s="204"/>
      <c r="J253" s="204"/>
      <c r="K253" s="204"/>
      <c r="L253" s="218"/>
      <c r="M253" s="218"/>
      <c r="N253" s="218"/>
      <c r="O253" s="270"/>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c r="BI253" s="204"/>
      <c r="BJ253" s="204"/>
      <c r="BK253" s="204"/>
      <c r="BL253" s="204"/>
      <c r="BM253" s="204"/>
      <c r="BN253" s="204"/>
      <c r="BO253" s="204"/>
      <c r="BP253" s="204"/>
      <c r="BQ253" s="204"/>
      <c r="BR253" s="204"/>
      <c r="BS253" s="204"/>
    </row>
    <row r="254" spans="1:71" s="273" customFormat="1" x14ac:dyDescent="0.25">
      <c r="A254" s="204"/>
      <c r="B254" s="204"/>
      <c r="C254" s="204"/>
      <c r="D254" s="204"/>
      <c r="E254" s="204"/>
      <c r="F254" s="204"/>
      <c r="G254" s="204"/>
      <c r="H254" s="204"/>
      <c r="I254" s="204"/>
      <c r="J254" s="204"/>
      <c r="K254" s="204"/>
      <c r="L254" s="218"/>
      <c r="M254" s="218"/>
      <c r="N254" s="218"/>
      <c r="O254" s="270"/>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c r="BI254" s="204"/>
      <c r="BJ254" s="204"/>
      <c r="BK254" s="204"/>
      <c r="BL254" s="204"/>
      <c r="BM254" s="204"/>
      <c r="BN254" s="204"/>
      <c r="BO254" s="204"/>
      <c r="BP254" s="204"/>
      <c r="BQ254" s="204"/>
      <c r="BR254" s="204"/>
      <c r="BS254" s="204"/>
    </row>
    <row r="255" spans="1:71" s="273" customFormat="1" x14ac:dyDescent="0.25">
      <c r="A255" s="204"/>
      <c r="B255" s="204"/>
      <c r="C255" s="204"/>
      <c r="D255" s="204"/>
      <c r="E255" s="204"/>
      <c r="F255" s="204"/>
      <c r="G255" s="204"/>
      <c r="H255" s="204"/>
      <c r="I255" s="204"/>
      <c r="J255" s="204"/>
      <c r="K255" s="204"/>
      <c r="L255" s="218"/>
      <c r="M255" s="218"/>
      <c r="N255" s="218"/>
      <c r="O255" s="270"/>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c r="BI255" s="204"/>
      <c r="BJ255" s="204"/>
      <c r="BK255" s="204"/>
      <c r="BL255" s="204"/>
      <c r="BM255" s="204"/>
      <c r="BN255" s="204"/>
      <c r="BO255" s="204"/>
      <c r="BP255" s="204"/>
      <c r="BQ255" s="204"/>
      <c r="BR255" s="204"/>
      <c r="BS255" s="204"/>
    </row>
    <row r="256" spans="1:71" s="273" customFormat="1" x14ac:dyDescent="0.25">
      <c r="A256" s="204"/>
      <c r="B256" s="204"/>
      <c r="C256" s="204"/>
      <c r="D256" s="204"/>
      <c r="E256" s="204"/>
      <c r="F256" s="204"/>
      <c r="G256" s="204"/>
      <c r="H256" s="204"/>
      <c r="I256" s="204"/>
      <c r="J256" s="204"/>
      <c r="K256" s="204"/>
      <c r="L256" s="218"/>
      <c r="M256" s="218"/>
      <c r="N256" s="218"/>
      <c r="O256" s="270"/>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c r="BI256" s="204"/>
      <c r="BJ256" s="204"/>
      <c r="BK256" s="204"/>
      <c r="BL256" s="204"/>
      <c r="BM256" s="204"/>
      <c r="BN256" s="204"/>
      <c r="BO256" s="204"/>
      <c r="BP256" s="204"/>
      <c r="BQ256" s="204"/>
      <c r="BR256" s="204"/>
      <c r="BS256" s="204"/>
    </row>
    <row r="257" spans="1:71" s="273" customFormat="1" x14ac:dyDescent="0.25">
      <c r="A257" s="204"/>
      <c r="B257" s="204"/>
      <c r="C257" s="204"/>
      <c r="D257" s="204"/>
      <c r="E257" s="204"/>
      <c r="F257" s="204"/>
      <c r="G257" s="204"/>
      <c r="H257" s="204"/>
      <c r="I257" s="204"/>
      <c r="J257" s="204"/>
      <c r="K257" s="204"/>
      <c r="L257" s="218"/>
      <c r="M257" s="218"/>
      <c r="N257" s="218"/>
      <c r="O257" s="270"/>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c r="BI257" s="204"/>
      <c r="BJ257" s="204"/>
      <c r="BK257" s="204"/>
      <c r="BL257" s="204"/>
      <c r="BM257" s="204"/>
      <c r="BN257" s="204"/>
      <c r="BO257" s="204"/>
      <c r="BP257" s="204"/>
      <c r="BQ257" s="204"/>
      <c r="BR257" s="204"/>
      <c r="BS257" s="204"/>
    </row>
    <row r="258" spans="1:71" s="273" customFormat="1" x14ac:dyDescent="0.25">
      <c r="A258" s="204"/>
      <c r="B258" s="204"/>
      <c r="C258" s="204"/>
      <c r="D258" s="204"/>
      <c r="E258" s="204"/>
      <c r="F258" s="204"/>
      <c r="G258" s="204"/>
      <c r="H258" s="204"/>
      <c r="I258" s="204"/>
      <c r="J258" s="204"/>
      <c r="K258" s="204"/>
      <c r="L258" s="218"/>
      <c r="M258" s="218"/>
      <c r="N258" s="218"/>
      <c r="O258" s="270"/>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c r="BI258" s="204"/>
      <c r="BJ258" s="204"/>
      <c r="BK258" s="204"/>
      <c r="BL258" s="204"/>
      <c r="BM258" s="204"/>
      <c r="BN258" s="204"/>
      <c r="BO258" s="204"/>
      <c r="BP258" s="204"/>
      <c r="BQ258" s="204"/>
      <c r="BR258" s="204"/>
      <c r="BS258" s="204"/>
    </row>
    <row r="259" spans="1:71" s="273" customFormat="1" x14ac:dyDescent="0.25">
      <c r="A259" s="204"/>
      <c r="B259" s="204"/>
      <c r="C259" s="204"/>
      <c r="D259" s="204"/>
      <c r="E259" s="204"/>
      <c r="F259" s="204"/>
      <c r="G259" s="204"/>
      <c r="H259" s="204"/>
      <c r="I259" s="204"/>
      <c r="J259" s="204"/>
      <c r="K259" s="204"/>
      <c r="L259" s="218"/>
      <c r="M259" s="218"/>
      <c r="N259" s="218"/>
      <c r="O259" s="270"/>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c r="BI259" s="204"/>
      <c r="BJ259" s="204"/>
      <c r="BK259" s="204"/>
      <c r="BL259" s="204"/>
      <c r="BM259" s="204"/>
      <c r="BN259" s="204"/>
      <c r="BO259" s="204"/>
      <c r="BP259" s="204"/>
      <c r="BQ259" s="204"/>
      <c r="BR259" s="204"/>
      <c r="BS259" s="204"/>
    </row>
    <row r="260" spans="1:71" s="273" customFormat="1" x14ac:dyDescent="0.25">
      <c r="A260" s="204"/>
      <c r="B260" s="204"/>
      <c r="C260" s="204"/>
      <c r="D260" s="204"/>
      <c r="E260" s="204"/>
      <c r="F260" s="204"/>
      <c r="G260" s="204"/>
      <c r="H260" s="204"/>
      <c r="I260" s="204"/>
      <c r="J260" s="204"/>
      <c r="K260" s="204"/>
      <c r="L260" s="218"/>
      <c r="M260" s="218"/>
      <c r="N260" s="218"/>
      <c r="O260" s="270"/>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c r="BI260" s="204"/>
      <c r="BJ260" s="204"/>
      <c r="BK260" s="204"/>
      <c r="BL260" s="204"/>
      <c r="BM260" s="204"/>
      <c r="BN260" s="204"/>
      <c r="BO260" s="204"/>
      <c r="BP260" s="204"/>
      <c r="BQ260" s="204"/>
      <c r="BR260" s="204"/>
      <c r="BS260" s="204"/>
    </row>
    <row r="261" spans="1:71" s="273" customFormat="1" x14ac:dyDescent="0.25">
      <c r="A261" s="204"/>
      <c r="B261" s="204"/>
      <c r="C261" s="204"/>
      <c r="D261" s="204"/>
      <c r="E261" s="204"/>
      <c r="F261" s="204"/>
      <c r="G261" s="204"/>
      <c r="H261" s="204"/>
      <c r="I261" s="204"/>
      <c r="J261" s="204"/>
      <c r="K261" s="204"/>
      <c r="L261" s="218"/>
      <c r="M261" s="218"/>
      <c r="N261" s="218"/>
      <c r="O261" s="270"/>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c r="BI261" s="204"/>
      <c r="BJ261" s="204"/>
      <c r="BK261" s="204"/>
      <c r="BL261" s="204"/>
      <c r="BM261" s="204"/>
      <c r="BN261" s="204"/>
      <c r="BO261" s="204"/>
      <c r="BP261" s="204"/>
      <c r="BQ261" s="204"/>
      <c r="BR261" s="204"/>
      <c r="BS261" s="204"/>
    </row>
    <row r="262" spans="1:71" s="273" customFormat="1" x14ac:dyDescent="0.25">
      <c r="A262" s="204"/>
      <c r="B262" s="204"/>
      <c r="C262" s="204"/>
      <c r="D262" s="204"/>
      <c r="E262" s="204"/>
      <c r="F262" s="204"/>
      <c r="G262" s="204"/>
      <c r="H262" s="204"/>
      <c r="I262" s="204"/>
      <c r="J262" s="204"/>
      <c r="K262" s="204"/>
      <c r="L262" s="218"/>
      <c r="M262" s="218"/>
      <c r="N262" s="218"/>
      <c r="O262" s="270"/>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c r="BI262" s="204"/>
      <c r="BJ262" s="204"/>
      <c r="BK262" s="204"/>
      <c r="BL262" s="204"/>
      <c r="BM262" s="204"/>
      <c r="BN262" s="204"/>
      <c r="BO262" s="204"/>
      <c r="BP262" s="204"/>
      <c r="BQ262" s="204"/>
      <c r="BR262" s="204"/>
      <c r="BS262" s="204"/>
    </row>
    <row r="263" spans="1:71" s="273" customFormat="1" x14ac:dyDescent="0.25">
      <c r="A263" s="204"/>
      <c r="B263" s="204"/>
      <c r="C263" s="204"/>
      <c r="D263" s="204"/>
      <c r="E263" s="204"/>
      <c r="F263" s="204"/>
      <c r="G263" s="204"/>
      <c r="H263" s="204"/>
      <c r="I263" s="204"/>
      <c r="J263" s="204"/>
      <c r="K263" s="204"/>
      <c r="L263" s="218"/>
      <c r="M263" s="218"/>
      <c r="N263" s="218"/>
      <c r="O263" s="270"/>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4"/>
      <c r="BS263" s="204"/>
    </row>
    <row r="264" spans="1:71" s="273" customFormat="1" x14ac:dyDescent="0.25">
      <c r="A264" s="204"/>
      <c r="B264" s="204"/>
      <c r="C264" s="204"/>
      <c r="D264" s="204"/>
      <c r="E264" s="204"/>
      <c r="F264" s="204"/>
      <c r="G264" s="204"/>
      <c r="H264" s="204"/>
      <c r="I264" s="204"/>
      <c r="J264" s="204"/>
      <c r="K264" s="204"/>
      <c r="L264" s="218"/>
      <c r="M264" s="218"/>
      <c r="N264" s="218"/>
      <c r="O264" s="270"/>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c r="BI264" s="204"/>
      <c r="BJ264" s="204"/>
      <c r="BK264" s="204"/>
      <c r="BL264" s="204"/>
      <c r="BM264" s="204"/>
      <c r="BN264" s="204"/>
      <c r="BO264" s="204"/>
      <c r="BP264" s="204"/>
      <c r="BQ264" s="204"/>
      <c r="BR264" s="204"/>
      <c r="BS264" s="204"/>
    </row>
    <row r="265" spans="1:71" s="273" customFormat="1" x14ac:dyDescent="0.25">
      <c r="A265" s="204"/>
      <c r="B265" s="204"/>
      <c r="C265" s="204"/>
      <c r="D265" s="204"/>
      <c r="E265" s="204"/>
      <c r="F265" s="204"/>
      <c r="G265" s="204"/>
      <c r="H265" s="204"/>
      <c r="I265" s="204"/>
      <c r="J265" s="204"/>
      <c r="K265" s="204"/>
      <c r="L265" s="218"/>
      <c r="M265" s="218"/>
      <c r="N265" s="218"/>
      <c r="O265" s="270"/>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c r="BI265" s="204"/>
      <c r="BJ265" s="204"/>
      <c r="BK265" s="204"/>
      <c r="BL265" s="204"/>
      <c r="BM265" s="204"/>
      <c r="BN265" s="204"/>
      <c r="BO265" s="204"/>
      <c r="BP265" s="204"/>
      <c r="BQ265" s="204"/>
      <c r="BR265" s="204"/>
      <c r="BS265" s="204"/>
    </row>
    <row r="266" spans="1:71" s="273" customFormat="1" x14ac:dyDescent="0.25">
      <c r="A266" s="204"/>
      <c r="B266" s="204"/>
      <c r="C266" s="204"/>
      <c r="D266" s="204"/>
      <c r="E266" s="204"/>
      <c r="F266" s="204"/>
      <c r="G266" s="204"/>
      <c r="H266" s="204"/>
      <c r="I266" s="204"/>
      <c r="J266" s="204"/>
      <c r="K266" s="204"/>
      <c r="L266" s="218"/>
      <c r="M266" s="218"/>
      <c r="N266" s="218"/>
      <c r="O266" s="270"/>
      <c r="P266" s="204"/>
      <c r="Q266" s="204"/>
      <c r="R266" s="204"/>
      <c r="S266" s="204"/>
      <c r="T266" s="204"/>
      <c r="U266" s="204"/>
      <c r="V266" s="204"/>
      <c r="W266" s="204"/>
      <c r="X266" s="204"/>
      <c r="Y266" s="204"/>
      <c r="Z266" s="204"/>
      <c r="AA266" s="204"/>
      <c r="AB266" s="204"/>
      <c r="AC266" s="204"/>
      <c r="AD266" s="204"/>
      <c r="AE266" s="204"/>
      <c r="AF266" s="204"/>
      <c r="AG266" s="204"/>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c r="BI266" s="204"/>
      <c r="BJ266" s="204"/>
      <c r="BK266" s="204"/>
      <c r="BL266" s="204"/>
      <c r="BM266" s="204"/>
      <c r="BN266" s="204"/>
      <c r="BO266" s="204"/>
      <c r="BP266" s="204"/>
      <c r="BQ266" s="204"/>
      <c r="BR266" s="204"/>
      <c r="BS266" s="204"/>
    </row>
    <row r="267" spans="1:71" s="273" customFormat="1" x14ac:dyDescent="0.25">
      <c r="A267" s="204"/>
      <c r="B267" s="204"/>
      <c r="C267" s="204"/>
      <c r="D267" s="204"/>
      <c r="E267" s="204"/>
      <c r="F267" s="204"/>
      <c r="G267" s="204"/>
      <c r="H267" s="204"/>
      <c r="I267" s="204"/>
      <c r="J267" s="204"/>
      <c r="K267" s="204"/>
      <c r="L267" s="218"/>
      <c r="M267" s="218"/>
      <c r="N267" s="218"/>
      <c r="O267" s="270"/>
      <c r="P267" s="204"/>
      <c r="Q267" s="204"/>
      <c r="R267" s="204"/>
      <c r="S267" s="204"/>
      <c r="T267" s="204"/>
      <c r="U267" s="204"/>
      <c r="V267" s="204"/>
      <c r="W267" s="204"/>
      <c r="X267" s="204"/>
      <c r="Y267" s="204"/>
      <c r="Z267" s="204"/>
      <c r="AA267" s="204"/>
      <c r="AB267" s="204"/>
      <c r="AC267" s="204"/>
      <c r="AD267" s="204"/>
      <c r="AE267" s="204"/>
      <c r="AF267" s="204"/>
      <c r="AG267" s="204"/>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c r="BI267" s="204"/>
      <c r="BJ267" s="204"/>
      <c r="BK267" s="204"/>
      <c r="BL267" s="204"/>
      <c r="BM267" s="204"/>
      <c r="BN267" s="204"/>
      <c r="BO267" s="204"/>
      <c r="BP267" s="204"/>
      <c r="BQ267" s="204"/>
      <c r="BR267" s="204"/>
      <c r="BS267" s="204"/>
    </row>
    <row r="268" spans="1:71" s="273" customFormat="1" x14ac:dyDescent="0.25">
      <c r="A268" s="204"/>
      <c r="B268" s="204"/>
      <c r="C268" s="204"/>
      <c r="D268" s="204"/>
      <c r="E268" s="204"/>
      <c r="F268" s="204"/>
      <c r="G268" s="204"/>
      <c r="H268" s="204"/>
      <c r="I268" s="204"/>
      <c r="J268" s="204"/>
      <c r="K268" s="204"/>
      <c r="L268" s="218"/>
      <c r="M268" s="218"/>
      <c r="N268" s="218"/>
      <c r="O268" s="270"/>
      <c r="P268" s="204"/>
      <c r="Q268" s="204"/>
      <c r="R268" s="204"/>
      <c r="S268" s="204"/>
      <c r="T268" s="204"/>
      <c r="U268" s="204"/>
      <c r="V268" s="204"/>
      <c r="W268" s="204"/>
      <c r="X268" s="204"/>
      <c r="Y268" s="204"/>
      <c r="Z268" s="204"/>
      <c r="AA268" s="204"/>
      <c r="AB268" s="204"/>
      <c r="AC268" s="204"/>
      <c r="AD268" s="204"/>
      <c r="AE268" s="204"/>
      <c r="AF268" s="204"/>
      <c r="AG268" s="204"/>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c r="BI268" s="204"/>
      <c r="BJ268" s="204"/>
      <c r="BK268" s="204"/>
      <c r="BL268" s="204"/>
      <c r="BM268" s="204"/>
      <c r="BN268" s="204"/>
      <c r="BO268" s="204"/>
      <c r="BP268" s="204"/>
      <c r="BQ268" s="204"/>
      <c r="BR268" s="204"/>
      <c r="BS268" s="204"/>
    </row>
    <row r="269" spans="1:71" s="273" customFormat="1" x14ac:dyDescent="0.25">
      <c r="A269" s="204"/>
      <c r="B269" s="204"/>
      <c r="C269" s="204"/>
      <c r="D269" s="204"/>
      <c r="E269" s="204"/>
      <c r="F269" s="204"/>
      <c r="G269" s="204"/>
      <c r="H269" s="204"/>
      <c r="I269" s="204"/>
      <c r="J269" s="204"/>
      <c r="K269" s="204"/>
      <c r="L269" s="218"/>
      <c r="M269" s="218"/>
      <c r="N269" s="218"/>
      <c r="O269" s="270"/>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4"/>
      <c r="BR269" s="204"/>
      <c r="BS269" s="204"/>
    </row>
    <row r="270" spans="1:71" s="273" customFormat="1" x14ac:dyDescent="0.25">
      <c r="A270" s="204"/>
      <c r="B270" s="204"/>
      <c r="C270" s="204"/>
      <c r="D270" s="204"/>
      <c r="E270" s="204"/>
      <c r="F270" s="204"/>
      <c r="G270" s="204"/>
      <c r="H270" s="204"/>
      <c r="I270" s="204"/>
      <c r="J270" s="204"/>
      <c r="K270" s="204"/>
      <c r="L270" s="218"/>
      <c r="M270" s="218"/>
      <c r="N270" s="218"/>
      <c r="O270" s="270"/>
      <c r="P270" s="204"/>
      <c r="Q270" s="204"/>
      <c r="R270" s="204"/>
      <c r="S270" s="204"/>
      <c r="T270" s="204"/>
      <c r="U270" s="204"/>
      <c r="V270" s="204"/>
      <c r="W270" s="204"/>
      <c r="X270" s="204"/>
      <c r="Y270" s="204"/>
      <c r="Z270" s="204"/>
      <c r="AA270" s="204"/>
      <c r="AB270" s="204"/>
      <c r="AC270" s="204"/>
      <c r="AD270" s="204"/>
      <c r="AE270" s="204"/>
      <c r="AF270" s="204"/>
      <c r="AG270" s="204"/>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c r="BI270" s="204"/>
      <c r="BJ270" s="204"/>
      <c r="BK270" s="204"/>
      <c r="BL270" s="204"/>
      <c r="BM270" s="204"/>
      <c r="BN270" s="204"/>
      <c r="BO270" s="204"/>
      <c r="BP270" s="204"/>
      <c r="BQ270" s="204"/>
      <c r="BR270" s="204"/>
      <c r="BS270" s="204"/>
    </row>
    <row r="271" spans="1:71" s="273" customFormat="1" x14ac:dyDescent="0.25">
      <c r="A271" s="204"/>
      <c r="B271" s="204"/>
      <c r="C271" s="204"/>
      <c r="D271" s="204"/>
      <c r="E271" s="204"/>
      <c r="F271" s="204"/>
      <c r="G271" s="204"/>
      <c r="H271" s="204"/>
      <c r="I271" s="204"/>
      <c r="J271" s="204"/>
      <c r="K271" s="204"/>
      <c r="L271" s="218"/>
      <c r="M271" s="218"/>
      <c r="N271" s="218"/>
      <c r="O271" s="270"/>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c r="BI271" s="204"/>
      <c r="BJ271" s="204"/>
      <c r="BK271" s="204"/>
      <c r="BL271" s="204"/>
      <c r="BM271" s="204"/>
      <c r="BN271" s="204"/>
      <c r="BO271" s="204"/>
      <c r="BP271" s="204"/>
      <c r="BQ271" s="204"/>
      <c r="BR271" s="204"/>
      <c r="BS271" s="204"/>
    </row>
    <row r="272" spans="1:71" s="273" customFormat="1" x14ac:dyDescent="0.25">
      <c r="A272" s="204"/>
      <c r="B272" s="204"/>
      <c r="C272" s="204"/>
      <c r="D272" s="204"/>
      <c r="E272" s="204"/>
      <c r="F272" s="204"/>
      <c r="G272" s="204"/>
      <c r="H272" s="204"/>
      <c r="I272" s="204"/>
      <c r="J272" s="204"/>
      <c r="K272" s="204"/>
      <c r="L272" s="218"/>
      <c r="M272" s="218"/>
      <c r="N272" s="218"/>
      <c r="O272" s="270"/>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c r="BM272" s="204"/>
      <c r="BN272" s="204"/>
      <c r="BO272" s="204"/>
      <c r="BP272" s="204"/>
      <c r="BQ272" s="204"/>
      <c r="BR272" s="204"/>
      <c r="BS272" s="204"/>
    </row>
    <row r="273" spans="1:71" s="273" customFormat="1" x14ac:dyDescent="0.25">
      <c r="A273" s="204"/>
      <c r="B273" s="204"/>
      <c r="C273" s="204"/>
      <c r="D273" s="204"/>
      <c r="E273" s="204"/>
      <c r="F273" s="204"/>
      <c r="G273" s="204"/>
      <c r="H273" s="204"/>
      <c r="I273" s="204"/>
      <c r="J273" s="204"/>
      <c r="K273" s="204"/>
      <c r="L273" s="218"/>
      <c r="M273" s="218"/>
      <c r="N273" s="218"/>
      <c r="O273" s="270"/>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c r="BM273" s="204"/>
      <c r="BN273" s="204"/>
      <c r="BO273" s="204"/>
      <c r="BP273" s="204"/>
      <c r="BQ273" s="204"/>
      <c r="BR273" s="204"/>
      <c r="BS273" s="204"/>
    </row>
    <row r="274" spans="1:71" s="273" customFormat="1" x14ac:dyDescent="0.25">
      <c r="A274" s="204"/>
      <c r="B274" s="204"/>
      <c r="C274" s="204"/>
      <c r="D274" s="204"/>
      <c r="E274" s="204"/>
      <c r="F274" s="204"/>
      <c r="G274" s="204"/>
      <c r="H274" s="204"/>
      <c r="I274" s="204"/>
      <c r="J274" s="204"/>
      <c r="K274" s="204"/>
      <c r="L274" s="218"/>
      <c r="M274" s="218"/>
      <c r="N274" s="218"/>
      <c r="O274" s="270"/>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c r="BM274" s="204"/>
      <c r="BN274" s="204"/>
      <c r="BO274" s="204"/>
      <c r="BP274" s="204"/>
      <c r="BQ274" s="204"/>
      <c r="BR274" s="204"/>
      <c r="BS274" s="204"/>
    </row>
    <row r="275" spans="1:71" s="273" customFormat="1" x14ac:dyDescent="0.25">
      <c r="A275" s="204"/>
      <c r="B275" s="204"/>
      <c r="C275" s="204"/>
      <c r="D275" s="204"/>
      <c r="E275" s="204"/>
      <c r="F275" s="204"/>
      <c r="G275" s="204"/>
      <c r="H275" s="204"/>
      <c r="I275" s="204"/>
      <c r="J275" s="204"/>
      <c r="K275" s="204"/>
      <c r="L275" s="218"/>
      <c r="M275" s="218"/>
      <c r="N275" s="218"/>
      <c r="O275" s="270"/>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c r="BM275" s="204"/>
      <c r="BN275" s="204"/>
      <c r="BO275" s="204"/>
      <c r="BP275" s="204"/>
      <c r="BQ275" s="204"/>
      <c r="BR275" s="204"/>
      <c r="BS275" s="204"/>
    </row>
    <row r="276" spans="1:71" s="273" customFormat="1" x14ac:dyDescent="0.25">
      <c r="A276" s="204"/>
      <c r="B276" s="204"/>
      <c r="C276" s="204"/>
      <c r="D276" s="204"/>
      <c r="E276" s="204"/>
      <c r="F276" s="204"/>
      <c r="G276" s="204"/>
      <c r="H276" s="204"/>
      <c r="I276" s="204"/>
      <c r="J276" s="204"/>
      <c r="K276" s="204"/>
      <c r="L276" s="218"/>
      <c r="M276" s="218"/>
      <c r="N276" s="218"/>
      <c r="O276" s="270"/>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c r="BM276" s="204"/>
      <c r="BN276" s="204"/>
      <c r="BO276" s="204"/>
      <c r="BP276" s="204"/>
      <c r="BQ276" s="204"/>
      <c r="BR276" s="204"/>
      <c r="BS276" s="204"/>
    </row>
    <row r="277" spans="1:71" s="273" customFormat="1" x14ac:dyDescent="0.25">
      <c r="A277" s="204"/>
      <c r="B277" s="204"/>
      <c r="C277" s="204"/>
      <c r="D277" s="204"/>
      <c r="E277" s="204"/>
      <c r="F277" s="204"/>
      <c r="G277" s="204"/>
      <c r="H277" s="204"/>
      <c r="I277" s="204"/>
      <c r="J277" s="204"/>
      <c r="K277" s="204"/>
      <c r="L277" s="218"/>
      <c r="M277" s="218"/>
      <c r="N277" s="218"/>
      <c r="O277" s="270"/>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c r="BM277" s="204"/>
      <c r="BN277" s="204"/>
      <c r="BO277" s="204"/>
      <c r="BP277" s="204"/>
      <c r="BQ277" s="204"/>
      <c r="BR277" s="204"/>
      <c r="BS277" s="204"/>
    </row>
    <row r="278" spans="1:71" s="273" customFormat="1" x14ac:dyDescent="0.25">
      <c r="A278" s="204"/>
      <c r="B278" s="204"/>
      <c r="C278" s="204"/>
      <c r="D278" s="204"/>
      <c r="E278" s="204"/>
      <c r="F278" s="204"/>
      <c r="G278" s="204"/>
      <c r="H278" s="204"/>
      <c r="I278" s="204"/>
      <c r="J278" s="204"/>
      <c r="K278" s="204"/>
      <c r="L278" s="218"/>
      <c r="M278" s="218"/>
      <c r="N278" s="218"/>
      <c r="O278" s="270"/>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c r="BM278" s="204"/>
      <c r="BN278" s="204"/>
      <c r="BO278" s="204"/>
      <c r="BP278" s="204"/>
      <c r="BQ278" s="204"/>
      <c r="BR278" s="204"/>
      <c r="BS278" s="204"/>
    </row>
    <row r="279" spans="1:71" s="273" customFormat="1" x14ac:dyDescent="0.25">
      <c r="A279" s="204"/>
      <c r="B279" s="204"/>
      <c r="C279" s="204"/>
      <c r="D279" s="204"/>
      <c r="E279" s="204"/>
      <c r="F279" s="204"/>
      <c r="G279" s="204"/>
      <c r="H279" s="204"/>
      <c r="I279" s="204"/>
      <c r="J279" s="204"/>
      <c r="K279" s="204"/>
      <c r="L279" s="218"/>
      <c r="M279" s="218"/>
      <c r="N279" s="218"/>
      <c r="O279" s="270"/>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c r="BM279" s="204"/>
      <c r="BN279" s="204"/>
      <c r="BO279" s="204"/>
      <c r="BP279" s="204"/>
      <c r="BQ279" s="204"/>
      <c r="BR279" s="204"/>
      <c r="BS279" s="204"/>
    </row>
    <row r="280" spans="1:71" s="273" customFormat="1" x14ac:dyDescent="0.25">
      <c r="A280" s="204"/>
      <c r="B280" s="204"/>
      <c r="C280" s="204"/>
      <c r="D280" s="204"/>
      <c r="E280" s="204"/>
      <c r="F280" s="204"/>
      <c r="G280" s="204"/>
      <c r="H280" s="204"/>
      <c r="I280" s="204"/>
      <c r="J280" s="204"/>
      <c r="K280" s="204"/>
      <c r="L280" s="218"/>
      <c r="M280" s="218"/>
      <c r="N280" s="218"/>
      <c r="O280" s="270"/>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c r="BM280" s="204"/>
      <c r="BN280" s="204"/>
      <c r="BO280" s="204"/>
      <c r="BP280" s="204"/>
      <c r="BQ280" s="204"/>
      <c r="BR280" s="204"/>
      <c r="BS280" s="204"/>
    </row>
    <row r="281" spans="1:71" s="273" customFormat="1" x14ac:dyDescent="0.25">
      <c r="A281" s="204"/>
      <c r="B281" s="204"/>
      <c r="C281" s="204"/>
      <c r="D281" s="204"/>
      <c r="E281" s="204"/>
      <c r="F281" s="204"/>
      <c r="G281" s="204"/>
      <c r="H281" s="204"/>
      <c r="I281" s="204"/>
      <c r="J281" s="204"/>
      <c r="K281" s="204"/>
      <c r="L281" s="218"/>
      <c r="M281" s="218"/>
      <c r="N281" s="218"/>
      <c r="O281" s="270"/>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c r="BM281" s="204"/>
      <c r="BN281" s="204"/>
      <c r="BO281" s="204"/>
      <c r="BP281" s="204"/>
      <c r="BQ281" s="204"/>
      <c r="BR281" s="204"/>
      <c r="BS281" s="204"/>
    </row>
    <row r="282" spans="1:71" s="273" customFormat="1" x14ac:dyDescent="0.25">
      <c r="A282" s="204"/>
      <c r="B282" s="204"/>
      <c r="C282" s="204"/>
      <c r="D282" s="204"/>
      <c r="E282" s="204"/>
      <c r="F282" s="204"/>
      <c r="G282" s="204"/>
      <c r="H282" s="204"/>
      <c r="I282" s="204"/>
      <c r="J282" s="204"/>
      <c r="K282" s="204"/>
      <c r="L282" s="218"/>
      <c r="M282" s="218"/>
      <c r="N282" s="218"/>
      <c r="O282" s="270"/>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c r="BM282" s="204"/>
      <c r="BN282" s="204"/>
      <c r="BO282" s="204"/>
      <c r="BP282" s="204"/>
      <c r="BQ282" s="204"/>
      <c r="BR282" s="204"/>
      <c r="BS282" s="204"/>
    </row>
    <row r="283" spans="1:71" s="273" customFormat="1" x14ac:dyDescent="0.25">
      <c r="A283" s="204"/>
      <c r="B283" s="204"/>
      <c r="C283" s="204"/>
      <c r="D283" s="204"/>
      <c r="E283" s="204"/>
      <c r="F283" s="204"/>
      <c r="G283" s="204"/>
      <c r="H283" s="204"/>
      <c r="I283" s="204"/>
      <c r="J283" s="204"/>
      <c r="K283" s="204"/>
      <c r="L283" s="218"/>
      <c r="M283" s="218"/>
      <c r="N283" s="218"/>
      <c r="O283" s="270"/>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c r="BM283" s="204"/>
      <c r="BN283" s="204"/>
      <c r="BO283" s="204"/>
      <c r="BP283" s="204"/>
      <c r="BQ283" s="204"/>
      <c r="BR283" s="204"/>
      <c r="BS283" s="204"/>
    </row>
    <row r="284" spans="1:71" s="273" customFormat="1" x14ac:dyDescent="0.25">
      <c r="A284" s="204"/>
      <c r="B284" s="204"/>
      <c r="C284" s="204"/>
      <c r="D284" s="204"/>
      <c r="E284" s="204"/>
      <c r="F284" s="204"/>
      <c r="G284" s="204"/>
      <c r="H284" s="204"/>
      <c r="I284" s="204"/>
      <c r="J284" s="204"/>
      <c r="K284" s="204"/>
      <c r="L284" s="218"/>
      <c r="M284" s="218"/>
      <c r="N284" s="218"/>
      <c r="O284" s="270"/>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c r="BM284" s="204"/>
      <c r="BN284" s="204"/>
      <c r="BO284" s="204"/>
      <c r="BP284" s="204"/>
      <c r="BQ284" s="204"/>
      <c r="BR284" s="204"/>
      <c r="BS284" s="204"/>
    </row>
    <row r="285" spans="1:71" s="273" customFormat="1" x14ac:dyDescent="0.25">
      <c r="A285" s="204"/>
      <c r="B285" s="204"/>
      <c r="C285" s="204"/>
      <c r="D285" s="204"/>
      <c r="E285" s="204"/>
      <c r="F285" s="204"/>
      <c r="G285" s="204"/>
      <c r="H285" s="204"/>
      <c r="I285" s="204"/>
      <c r="J285" s="204"/>
      <c r="K285" s="204"/>
      <c r="L285" s="218"/>
      <c r="M285" s="218"/>
      <c r="N285" s="218"/>
      <c r="O285" s="270"/>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row>
    <row r="286" spans="1:71" s="273" customFormat="1" x14ac:dyDescent="0.25">
      <c r="A286" s="204"/>
      <c r="B286" s="204"/>
      <c r="C286" s="204"/>
      <c r="D286" s="204"/>
      <c r="E286" s="204"/>
      <c r="F286" s="204"/>
      <c r="G286" s="204"/>
      <c r="H286" s="204"/>
      <c r="I286" s="204"/>
      <c r="J286" s="204"/>
      <c r="K286" s="204"/>
      <c r="L286" s="218"/>
      <c r="M286" s="218"/>
      <c r="N286" s="218"/>
      <c r="O286" s="270"/>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4"/>
      <c r="BR286" s="204"/>
      <c r="BS286" s="204"/>
    </row>
    <row r="287" spans="1:71" s="273" customFormat="1" x14ac:dyDescent="0.25">
      <c r="A287" s="204"/>
      <c r="B287" s="204"/>
      <c r="C287" s="204"/>
      <c r="D287" s="204"/>
      <c r="E287" s="204"/>
      <c r="F287" s="204"/>
      <c r="G287" s="204"/>
      <c r="H287" s="204"/>
      <c r="I287" s="204"/>
      <c r="J287" s="204"/>
      <c r="K287" s="204"/>
      <c r="L287" s="218"/>
      <c r="M287" s="218"/>
      <c r="N287" s="218"/>
      <c r="O287" s="270"/>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c r="BM287" s="204"/>
      <c r="BN287" s="204"/>
      <c r="BO287" s="204"/>
      <c r="BP287" s="204"/>
      <c r="BQ287" s="204"/>
      <c r="BR287" s="204"/>
      <c r="BS287" s="204"/>
    </row>
    <row r="288" spans="1:71" s="273" customFormat="1" x14ac:dyDescent="0.25">
      <c r="A288" s="204"/>
      <c r="B288" s="204"/>
      <c r="C288" s="204"/>
      <c r="D288" s="204"/>
      <c r="E288" s="204"/>
      <c r="F288" s="204"/>
      <c r="G288" s="204"/>
      <c r="H288" s="204"/>
      <c r="I288" s="204"/>
      <c r="J288" s="204"/>
      <c r="K288" s="204"/>
      <c r="L288" s="218"/>
      <c r="M288" s="218"/>
      <c r="N288" s="218"/>
      <c r="O288" s="270"/>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c r="BM288" s="204"/>
      <c r="BN288" s="204"/>
      <c r="BO288" s="204"/>
      <c r="BP288" s="204"/>
      <c r="BQ288" s="204"/>
      <c r="BR288" s="204"/>
      <c r="BS288" s="204"/>
    </row>
    <row r="289" spans="1:71" s="273" customFormat="1" x14ac:dyDescent="0.25">
      <c r="A289" s="204"/>
      <c r="B289" s="204"/>
      <c r="C289" s="204"/>
      <c r="D289" s="204"/>
      <c r="E289" s="204"/>
      <c r="F289" s="204"/>
      <c r="G289" s="204"/>
      <c r="H289" s="204"/>
      <c r="I289" s="204"/>
      <c r="J289" s="204"/>
      <c r="K289" s="204"/>
      <c r="L289" s="218"/>
      <c r="M289" s="218"/>
      <c r="N289" s="218"/>
      <c r="O289" s="270"/>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c r="BM289" s="204"/>
      <c r="BN289" s="204"/>
      <c r="BO289" s="204"/>
      <c r="BP289" s="204"/>
      <c r="BQ289" s="204"/>
      <c r="BR289" s="204"/>
      <c r="BS289" s="204"/>
    </row>
    <row r="290" spans="1:71" s="273" customFormat="1" x14ac:dyDescent="0.25">
      <c r="A290" s="204"/>
      <c r="B290" s="204"/>
      <c r="C290" s="204"/>
      <c r="D290" s="204"/>
      <c r="E290" s="204"/>
      <c r="F290" s="204"/>
      <c r="G290" s="204"/>
      <c r="H290" s="204"/>
      <c r="I290" s="204"/>
      <c r="J290" s="204"/>
      <c r="K290" s="204"/>
      <c r="L290" s="218"/>
      <c r="M290" s="218"/>
      <c r="N290" s="218"/>
      <c r="O290" s="270"/>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c r="BM290" s="204"/>
      <c r="BN290" s="204"/>
      <c r="BO290" s="204"/>
      <c r="BP290" s="204"/>
      <c r="BQ290" s="204"/>
      <c r="BR290" s="204"/>
      <c r="BS290" s="204"/>
    </row>
    <row r="291" spans="1:71" s="273" customFormat="1" x14ac:dyDescent="0.25">
      <c r="A291" s="204"/>
      <c r="B291" s="204"/>
      <c r="C291" s="204"/>
      <c r="D291" s="204"/>
      <c r="E291" s="204"/>
      <c r="F291" s="204"/>
      <c r="G291" s="204"/>
      <c r="H291" s="204"/>
      <c r="I291" s="204"/>
      <c r="J291" s="204"/>
      <c r="K291" s="204"/>
      <c r="L291" s="218"/>
      <c r="M291" s="218"/>
      <c r="N291" s="218"/>
      <c r="O291" s="270"/>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c r="BM291" s="204"/>
      <c r="BN291" s="204"/>
      <c r="BO291" s="204"/>
      <c r="BP291" s="204"/>
      <c r="BQ291" s="204"/>
      <c r="BR291" s="204"/>
      <c r="BS291" s="204"/>
    </row>
    <row r="292" spans="1:71" s="273" customFormat="1" x14ac:dyDescent="0.25">
      <c r="A292" s="204"/>
      <c r="B292" s="204"/>
      <c r="C292" s="204"/>
      <c r="D292" s="204"/>
      <c r="E292" s="204"/>
      <c r="F292" s="204"/>
      <c r="G292" s="204"/>
      <c r="H292" s="204"/>
      <c r="I292" s="204"/>
      <c r="J292" s="204"/>
      <c r="K292" s="204"/>
      <c r="L292" s="218"/>
      <c r="M292" s="218"/>
      <c r="N292" s="218"/>
      <c r="O292" s="270"/>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c r="BM292" s="204"/>
      <c r="BN292" s="204"/>
      <c r="BO292" s="204"/>
      <c r="BP292" s="204"/>
      <c r="BQ292" s="204"/>
      <c r="BR292" s="204"/>
      <c r="BS292" s="204"/>
    </row>
    <row r="293" spans="1:71" s="273" customFormat="1" x14ac:dyDescent="0.25">
      <c r="A293" s="204"/>
      <c r="B293" s="204"/>
      <c r="C293" s="204"/>
      <c r="D293" s="204"/>
      <c r="E293" s="204"/>
      <c r="F293" s="204"/>
      <c r="G293" s="204"/>
      <c r="H293" s="204"/>
      <c r="I293" s="204"/>
      <c r="J293" s="204"/>
      <c r="K293" s="204"/>
      <c r="L293" s="218"/>
      <c r="M293" s="218"/>
      <c r="N293" s="218"/>
      <c r="O293" s="270"/>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c r="BM293" s="204"/>
      <c r="BN293" s="204"/>
      <c r="BO293" s="204"/>
      <c r="BP293" s="204"/>
      <c r="BQ293" s="204"/>
      <c r="BR293" s="204"/>
      <c r="BS293" s="204"/>
    </row>
    <row r="294" spans="1:71" s="273" customFormat="1" x14ac:dyDescent="0.25">
      <c r="A294" s="204"/>
      <c r="B294" s="204"/>
      <c r="C294" s="204"/>
      <c r="D294" s="204"/>
      <c r="E294" s="204"/>
      <c r="F294" s="204"/>
      <c r="G294" s="204"/>
      <c r="H294" s="204"/>
      <c r="I294" s="204"/>
      <c r="J294" s="204"/>
      <c r="K294" s="204"/>
      <c r="L294" s="218"/>
      <c r="M294" s="218"/>
      <c r="N294" s="218"/>
      <c r="O294" s="270"/>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c r="BM294" s="204"/>
      <c r="BN294" s="204"/>
      <c r="BO294" s="204"/>
      <c r="BP294" s="204"/>
      <c r="BQ294" s="204"/>
      <c r="BR294" s="204"/>
      <c r="BS294" s="204"/>
    </row>
    <row r="295" spans="1:71" s="273" customFormat="1" x14ac:dyDescent="0.25">
      <c r="A295" s="204"/>
      <c r="B295" s="204"/>
      <c r="C295" s="204"/>
      <c r="D295" s="204"/>
      <c r="E295" s="204"/>
      <c r="F295" s="204"/>
      <c r="G295" s="204"/>
      <c r="H295" s="204"/>
      <c r="I295" s="204"/>
      <c r="J295" s="204"/>
      <c r="K295" s="204"/>
      <c r="L295" s="218"/>
      <c r="M295" s="218"/>
      <c r="N295" s="218"/>
      <c r="O295" s="270"/>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4"/>
      <c r="BR295" s="204"/>
      <c r="BS295" s="204"/>
    </row>
    <row r="296" spans="1:71" s="273" customFormat="1" x14ac:dyDescent="0.25">
      <c r="A296" s="204"/>
      <c r="B296" s="204"/>
      <c r="C296" s="204"/>
      <c r="D296" s="204"/>
      <c r="E296" s="204"/>
      <c r="F296" s="204"/>
      <c r="G296" s="204"/>
      <c r="H296" s="204"/>
      <c r="I296" s="204"/>
      <c r="J296" s="204"/>
      <c r="K296" s="204"/>
      <c r="L296" s="218"/>
      <c r="M296" s="218"/>
      <c r="N296" s="218"/>
      <c r="O296" s="270"/>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c r="BM296" s="204"/>
      <c r="BN296" s="204"/>
      <c r="BO296" s="204"/>
      <c r="BP296" s="204"/>
      <c r="BQ296" s="204"/>
      <c r="BR296" s="204"/>
      <c r="BS296" s="204"/>
    </row>
    <row r="297" spans="1:71" s="273" customFormat="1" x14ac:dyDescent="0.25">
      <c r="A297" s="204"/>
      <c r="B297" s="204"/>
      <c r="C297" s="204"/>
      <c r="D297" s="204"/>
      <c r="E297" s="204"/>
      <c r="F297" s="204"/>
      <c r="G297" s="204"/>
      <c r="H297" s="204"/>
      <c r="I297" s="204"/>
      <c r="J297" s="204"/>
      <c r="K297" s="204"/>
      <c r="L297" s="218"/>
      <c r="M297" s="218"/>
      <c r="N297" s="218"/>
      <c r="O297" s="270"/>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c r="BM297" s="204"/>
      <c r="BN297" s="204"/>
      <c r="BO297" s="204"/>
      <c r="BP297" s="204"/>
      <c r="BQ297" s="204"/>
      <c r="BR297" s="204"/>
      <c r="BS297" s="204"/>
    </row>
    <row r="298" spans="1:71" s="273" customFormat="1" x14ac:dyDescent="0.25">
      <c r="A298" s="204"/>
      <c r="B298" s="204"/>
      <c r="C298" s="204"/>
      <c r="D298" s="204"/>
      <c r="E298" s="204"/>
      <c r="F298" s="204"/>
      <c r="G298" s="204"/>
      <c r="H298" s="204"/>
      <c r="I298" s="204"/>
      <c r="J298" s="204"/>
      <c r="K298" s="204"/>
      <c r="L298" s="218"/>
      <c r="M298" s="218"/>
      <c r="N298" s="218"/>
      <c r="O298" s="270"/>
      <c r="P298" s="204"/>
      <c r="Q298" s="204"/>
      <c r="R298" s="204"/>
      <c r="S298" s="204"/>
      <c r="T298" s="204"/>
      <c r="U298" s="204"/>
      <c r="V298" s="204"/>
      <c r="W298" s="204"/>
      <c r="X298" s="204"/>
      <c r="Y298" s="204"/>
      <c r="Z298" s="204"/>
      <c r="AA298" s="204"/>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c r="BM298" s="204"/>
      <c r="BN298" s="204"/>
      <c r="BO298" s="204"/>
      <c r="BP298" s="204"/>
      <c r="BQ298" s="204"/>
      <c r="BR298" s="204"/>
      <c r="BS298" s="204"/>
    </row>
    <row r="299" spans="1:71" s="273" customFormat="1" x14ac:dyDescent="0.25">
      <c r="A299" s="204"/>
      <c r="B299" s="204"/>
      <c r="C299" s="204"/>
      <c r="D299" s="204"/>
      <c r="E299" s="204"/>
      <c r="F299" s="204"/>
      <c r="G299" s="204"/>
      <c r="H299" s="204"/>
      <c r="I299" s="204"/>
      <c r="J299" s="204"/>
      <c r="K299" s="204"/>
      <c r="L299" s="218"/>
      <c r="M299" s="218"/>
      <c r="N299" s="218"/>
      <c r="O299" s="270"/>
      <c r="P299" s="204"/>
      <c r="Q299" s="204"/>
      <c r="R299" s="204"/>
      <c r="S299" s="204"/>
      <c r="T299" s="204"/>
      <c r="U299" s="204"/>
      <c r="V299" s="204"/>
      <c r="W299" s="204"/>
      <c r="X299" s="204"/>
      <c r="Y299" s="204"/>
      <c r="Z299" s="204"/>
      <c r="AA299" s="204"/>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c r="BM299" s="204"/>
      <c r="BN299" s="204"/>
      <c r="BO299" s="204"/>
      <c r="BP299" s="204"/>
      <c r="BQ299" s="204"/>
      <c r="BR299" s="204"/>
      <c r="BS299" s="204"/>
    </row>
    <row r="300" spans="1:71" s="273" customFormat="1" x14ac:dyDescent="0.25">
      <c r="A300" s="204"/>
      <c r="B300" s="204"/>
      <c r="C300" s="204"/>
      <c r="D300" s="204"/>
      <c r="E300" s="204"/>
      <c r="F300" s="204"/>
      <c r="G300" s="204"/>
      <c r="H300" s="204"/>
      <c r="I300" s="204"/>
      <c r="J300" s="204"/>
      <c r="K300" s="204"/>
      <c r="L300" s="218"/>
      <c r="M300" s="218"/>
      <c r="N300" s="218"/>
      <c r="O300" s="270"/>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c r="BM300" s="204"/>
      <c r="BN300" s="204"/>
      <c r="BO300" s="204"/>
      <c r="BP300" s="204"/>
      <c r="BQ300" s="204"/>
      <c r="BR300" s="204"/>
      <c r="BS300" s="204"/>
    </row>
    <row r="301" spans="1:71" s="273" customFormat="1" x14ac:dyDescent="0.25">
      <c r="A301" s="204"/>
      <c r="B301" s="204"/>
      <c r="C301" s="204"/>
      <c r="D301" s="204"/>
      <c r="E301" s="204"/>
      <c r="F301" s="204"/>
      <c r="G301" s="204"/>
      <c r="H301" s="204"/>
      <c r="I301" s="204"/>
      <c r="J301" s="204"/>
      <c r="K301" s="204"/>
      <c r="L301" s="218"/>
      <c r="M301" s="218"/>
      <c r="N301" s="218"/>
      <c r="O301" s="270"/>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c r="BM301" s="204"/>
      <c r="BN301" s="204"/>
      <c r="BO301" s="204"/>
      <c r="BP301" s="204"/>
      <c r="BQ301" s="204"/>
      <c r="BR301" s="204"/>
      <c r="BS301" s="204"/>
    </row>
    <row r="302" spans="1:71" s="273" customFormat="1" x14ac:dyDescent="0.25">
      <c r="A302" s="204"/>
      <c r="B302" s="204"/>
      <c r="C302" s="204"/>
      <c r="D302" s="204"/>
      <c r="E302" s="204"/>
      <c r="F302" s="204"/>
      <c r="G302" s="204"/>
      <c r="H302" s="204"/>
      <c r="I302" s="204"/>
      <c r="J302" s="204"/>
      <c r="K302" s="204"/>
      <c r="L302" s="218"/>
      <c r="M302" s="218"/>
      <c r="N302" s="218"/>
      <c r="O302" s="270"/>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c r="BM302" s="204"/>
      <c r="BN302" s="204"/>
      <c r="BO302" s="204"/>
      <c r="BP302" s="204"/>
      <c r="BQ302" s="204"/>
      <c r="BR302" s="204"/>
      <c r="BS302" s="204"/>
    </row>
    <row r="303" spans="1:71" s="273" customFormat="1" x14ac:dyDescent="0.25">
      <c r="A303" s="204"/>
      <c r="B303" s="204"/>
      <c r="C303" s="204"/>
      <c r="D303" s="204"/>
      <c r="E303" s="204"/>
      <c r="F303" s="204"/>
      <c r="G303" s="204"/>
      <c r="H303" s="204"/>
      <c r="I303" s="204"/>
      <c r="J303" s="204"/>
      <c r="K303" s="204"/>
      <c r="L303" s="218"/>
      <c r="M303" s="218"/>
      <c r="N303" s="218"/>
      <c r="O303" s="270"/>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c r="BM303" s="204"/>
      <c r="BN303" s="204"/>
      <c r="BO303" s="204"/>
      <c r="BP303" s="204"/>
      <c r="BQ303" s="204"/>
      <c r="BR303" s="204"/>
      <c r="BS303" s="204"/>
    </row>
    <row r="304" spans="1:71" s="273" customFormat="1" x14ac:dyDescent="0.25">
      <c r="A304" s="204"/>
      <c r="B304" s="204"/>
      <c r="C304" s="204"/>
      <c r="D304" s="204"/>
      <c r="E304" s="204"/>
      <c r="F304" s="204"/>
      <c r="G304" s="204"/>
      <c r="H304" s="204"/>
      <c r="I304" s="204"/>
      <c r="J304" s="204"/>
      <c r="K304" s="204"/>
      <c r="L304" s="218"/>
      <c r="M304" s="218"/>
      <c r="N304" s="218"/>
      <c r="O304" s="270"/>
      <c r="P304" s="204"/>
      <c r="Q304" s="204"/>
      <c r="R304" s="204"/>
      <c r="S304" s="204"/>
      <c r="T304" s="204"/>
      <c r="U304" s="204"/>
      <c r="V304" s="204"/>
      <c r="W304" s="204"/>
      <c r="X304" s="204"/>
      <c r="Y304" s="204"/>
      <c r="Z304" s="204"/>
      <c r="AA304" s="204"/>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c r="BM304" s="204"/>
      <c r="BN304" s="204"/>
      <c r="BO304" s="204"/>
      <c r="BP304" s="204"/>
      <c r="BQ304" s="204"/>
      <c r="BR304" s="204"/>
      <c r="BS304" s="204"/>
    </row>
    <row r="305" spans="1:71" s="273" customFormat="1" x14ac:dyDescent="0.25">
      <c r="A305" s="204"/>
      <c r="B305" s="204"/>
      <c r="C305" s="204"/>
      <c r="D305" s="204"/>
      <c r="E305" s="204"/>
      <c r="F305" s="204"/>
      <c r="G305" s="204"/>
      <c r="H305" s="204"/>
      <c r="I305" s="204"/>
      <c r="J305" s="204"/>
      <c r="K305" s="204"/>
      <c r="L305" s="218"/>
      <c r="M305" s="218"/>
      <c r="N305" s="218"/>
      <c r="O305" s="270"/>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c r="BM305" s="204"/>
      <c r="BN305" s="204"/>
      <c r="BO305" s="204"/>
      <c r="BP305" s="204"/>
      <c r="BQ305" s="204"/>
      <c r="BR305" s="204"/>
      <c r="BS305" s="204"/>
    </row>
    <row r="306" spans="1:71" s="273" customFormat="1" x14ac:dyDescent="0.25">
      <c r="A306" s="204"/>
      <c r="B306" s="204"/>
      <c r="C306" s="204"/>
      <c r="D306" s="204"/>
      <c r="E306" s="204"/>
      <c r="F306" s="204"/>
      <c r="G306" s="204"/>
      <c r="H306" s="204"/>
      <c r="I306" s="204"/>
      <c r="J306" s="204"/>
      <c r="K306" s="204"/>
      <c r="L306" s="218"/>
      <c r="M306" s="218"/>
      <c r="N306" s="218"/>
      <c r="O306" s="270"/>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c r="BM306" s="204"/>
      <c r="BN306" s="204"/>
      <c r="BO306" s="204"/>
      <c r="BP306" s="204"/>
      <c r="BQ306" s="204"/>
      <c r="BR306" s="204"/>
      <c r="BS306" s="204"/>
    </row>
    <row r="307" spans="1:71" s="273" customFormat="1" x14ac:dyDescent="0.25">
      <c r="A307" s="204"/>
      <c r="B307" s="204"/>
      <c r="C307" s="204"/>
      <c r="D307" s="204"/>
      <c r="E307" s="204"/>
      <c r="F307" s="204"/>
      <c r="G307" s="204"/>
      <c r="H307" s="204"/>
      <c r="I307" s="204"/>
      <c r="J307" s="204"/>
      <c r="K307" s="204"/>
      <c r="L307" s="218"/>
      <c r="M307" s="218"/>
      <c r="N307" s="218"/>
      <c r="O307" s="270"/>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c r="BM307" s="204"/>
      <c r="BN307" s="204"/>
      <c r="BO307" s="204"/>
      <c r="BP307" s="204"/>
      <c r="BQ307" s="204"/>
      <c r="BR307" s="204"/>
      <c r="BS307" s="204"/>
    </row>
    <row r="308" spans="1:71" s="273" customFormat="1" x14ac:dyDescent="0.25">
      <c r="A308" s="204"/>
      <c r="B308" s="204"/>
      <c r="C308" s="204"/>
      <c r="D308" s="204"/>
      <c r="E308" s="204"/>
      <c r="F308" s="204"/>
      <c r="G308" s="204"/>
      <c r="H308" s="204"/>
      <c r="I308" s="204"/>
      <c r="J308" s="204"/>
      <c r="K308" s="204"/>
      <c r="L308" s="218"/>
      <c r="M308" s="218"/>
      <c r="N308" s="218"/>
      <c r="O308" s="270"/>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c r="BI308" s="204"/>
      <c r="BJ308" s="204"/>
      <c r="BK308" s="204"/>
      <c r="BL308" s="204"/>
      <c r="BM308" s="204"/>
      <c r="BN308" s="204"/>
      <c r="BO308" s="204"/>
      <c r="BP308" s="204"/>
      <c r="BQ308" s="204"/>
      <c r="BR308" s="204"/>
      <c r="BS308" s="204"/>
    </row>
    <row r="309" spans="1:71" s="273" customFormat="1" x14ac:dyDescent="0.25">
      <c r="A309" s="204"/>
      <c r="B309" s="204"/>
      <c r="C309" s="204"/>
      <c r="D309" s="204"/>
      <c r="E309" s="204"/>
      <c r="F309" s="204"/>
      <c r="G309" s="204"/>
      <c r="H309" s="204"/>
      <c r="I309" s="204"/>
      <c r="J309" s="204"/>
      <c r="K309" s="204"/>
      <c r="L309" s="218"/>
      <c r="M309" s="218"/>
      <c r="N309" s="218"/>
      <c r="O309" s="270"/>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c r="BI309" s="204"/>
      <c r="BJ309" s="204"/>
      <c r="BK309" s="204"/>
      <c r="BL309" s="204"/>
      <c r="BM309" s="204"/>
      <c r="BN309" s="204"/>
      <c r="BO309" s="204"/>
      <c r="BP309" s="204"/>
      <c r="BQ309" s="204"/>
      <c r="BR309" s="204"/>
      <c r="BS309" s="204"/>
    </row>
    <row r="310" spans="1:71" s="273" customFormat="1" x14ac:dyDescent="0.25">
      <c r="A310" s="204"/>
      <c r="B310" s="204"/>
      <c r="C310" s="204"/>
      <c r="D310" s="204"/>
      <c r="E310" s="204"/>
      <c r="F310" s="204"/>
      <c r="G310" s="204"/>
      <c r="H310" s="204"/>
      <c r="I310" s="204"/>
      <c r="J310" s="204"/>
      <c r="K310" s="204"/>
      <c r="L310" s="218"/>
      <c r="M310" s="218"/>
      <c r="N310" s="218"/>
      <c r="O310" s="270"/>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c r="BI310" s="204"/>
      <c r="BJ310" s="204"/>
      <c r="BK310" s="204"/>
      <c r="BL310" s="204"/>
      <c r="BM310" s="204"/>
      <c r="BN310" s="204"/>
      <c r="BO310" s="204"/>
      <c r="BP310" s="204"/>
      <c r="BQ310" s="204"/>
      <c r="BR310" s="204"/>
      <c r="BS310" s="204"/>
    </row>
    <row r="311" spans="1:71" s="273" customFormat="1" x14ac:dyDescent="0.25">
      <c r="A311" s="204"/>
      <c r="B311" s="204"/>
      <c r="C311" s="204"/>
      <c r="D311" s="204"/>
      <c r="E311" s="204"/>
      <c r="F311" s="204"/>
      <c r="G311" s="204"/>
      <c r="H311" s="204"/>
      <c r="I311" s="204"/>
      <c r="J311" s="204"/>
      <c r="K311" s="204"/>
      <c r="L311" s="218"/>
      <c r="M311" s="218"/>
      <c r="N311" s="218"/>
      <c r="O311" s="270"/>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c r="BI311" s="204"/>
      <c r="BJ311" s="204"/>
      <c r="BK311" s="204"/>
      <c r="BL311" s="204"/>
      <c r="BM311" s="204"/>
      <c r="BN311" s="204"/>
      <c r="BO311" s="204"/>
      <c r="BP311" s="204"/>
      <c r="BQ311" s="204"/>
      <c r="BR311" s="204"/>
      <c r="BS311" s="204"/>
    </row>
    <row r="312" spans="1:71" s="273" customFormat="1" x14ac:dyDescent="0.25">
      <c r="A312" s="204"/>
      <c r="B312" s="204"/>
      <c r="C312" s="204"/>
      <c r="D312" s="204"/>
      <c r="E312" s="204"/>
      <c r="F312" s="204"/>
      <c r="G312" s="204"/>
      <c r="H312" s="204"/>
      <c r="I312" s="204"/>
      <c r="J312" s="204"/>
      <c r="K312" s="204"/>
      <c r="L312" s="218"/>
      <c r="M312" s="218"/>
      <c r="N312" s="218"/>
      <c r="O312" s="270"/>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c r="BI312" s="204"/>
      <c r="BJ312" s="204"/>
      <c r="BK312" s="204"/>
      <c r="BL312" s="204"/>
      <c r="BM312" s="204"/>
      <c r="BN312" s="204"/>
      <c r="BO312" s="204"/>
      <c r="BP312" s="204"/>
      <c r="BQ312" s="204"/>
      <c r="BR312" s="204"/>
      <c r="BS312" s="204"/>
    </row>
    <row r="313" spans="1:71" s="273" customFormat="1" x14ac:dyDescent="0.25">
      <c r="A313" s="204"/>
      <c r="B313" s="204"/>
      <c r="C313" s="204"/>
      <c r="D313" s="204"/>
      <c r="E313" s="204"/>
      <c r="F313" s="204"/>
      <c r="G313" s="204"/>
      <c r="H313" s="204"/>
      <c r="I313" s="204"/>
      <c r="J313" s="204"/>
      <c r="K313" s="204"/>
      <c r="L313" s="218"/>
      <c r="M313" s="218"/>
      <c r="N313" s="218"/>
      <c r="O313" s="270"/>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c r="BI313" s="204"/>
      <c r="BJ313" s="204"/>
      <c r="BK313" s="204"/>
      <c r="BL313" s="204"/>
      <c r="BM313" s="204"/>
      <c r="BN313" s="204"/>
      <c r="BO313" s="204"/>
      <c r="BP313" s="204"/>
      <c r="BQ313" s="204"/>
      <c r="BR313" s="204"/>
      <c r="BS313" s="204"/>
    </row>
    <row r="314" spans="1:71" s="273" customFormat="1" x14ac:dyDescent="0.25">
      <c r="A314" s="204"/>
      <c r="B314" s="204"/>
      <c r="C314" s="204"/>
      <c r="D314" s="204"/>
      <c r="E314" s="204"/>
      <c r="F314" s="204"/>
      <c r="G314" s="204"/>
      <c r="H314" s="204"/>
      <c r="I314" s="204"/>
      <c r="J314" s="204"/>
      <c r="K314" s="204"/>
      <c r="L314" s="218"/>
      <c r="M314" s="218"/>
      <c r="N314" s="218"/>
      <c r="O314" s="270"/>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c r="BI314" s="204"/>
      <c r="BJ314" s="204"/>
      <c r="BK314" s="204"/>
      <c r="BL314" s="204"/>
      <c r="BM314" s="204"/>
      <c r="BN314" s="204"/>
      <c r="BO314" s="204"/>
      <c r="BP314" s="204"/>
      <c r="BQ314" s="204"/>
      <c r="BR314" s="204"/>
      <c r="BS314" s="204"/>
    </row>
    <row r="315" spans="1:71" s="273" customFormat="1" x14ac:dyDescent="0.25">
      <c r="A315" s="204"/>
      <c r="B315" s="204"/>
      <c r="C315" s="204"/>
      <c r="D315" s="204"/>
      <c r="E315" s="204"/>
      <c r="F315" s="204"/>
      <c r="G315" s="204"/>
      <c r="H315" s="204"/>
      <c r="I315" s="204"/>
      <c r="J315" s="204"/>
      <c r="K315" s="204"/>
      <c r="L315" s="218"/>
      <c r="M315" s="218"/>
      <c r="N315" s="218"/>
      <c r="O315" s="270"/>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c r="BI315" s="204"/>
      <c r="BJ315" s="204"/>
      <c r="BK315" s="204"/>
      <c r="BL315" s="204"/>
      <c r="BM315" s="204"/>
      <c r="BN315" s="204"/>
      <c r="BO315" s="204"/>
      <c r="BP315" s="204"/>
      <c r="BQ315" s="204"/>
      <c r="BR315" s="204"/>
      <c r="BS315" s="204"/>
    </row>
    <row r="316" spans="1:71" s="273" customFormat="1" x14ac:dyDescent="0.25">
      <c r="A316" s="204"/>
      <c r="B316" s="204"/>
      <c r="C316" s="204"/>
      <c r="D316" s="204"/>
      <c r="E316" s="204"/>
      <c r="F316" s="204"/>
      <c r="G316" s="204"/>
      <c r="H316" s="204"/>
      <c r="I316" s="204"/>
      <c r="J316" s="204"/>
      <c r="K316" s="204"/>
      <c r="L316" s="218"/>
      <c r="M316" s="218"/>
      <c r="N316" s="218"/>
      <c r="O316" s="270"/>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c r="BI316" s="204"/>
      <c r="BJ316" s="204"/>
      <c r="BK316" s="204"/>
      <c r="BL316" s="204"/>
      <c r="BM316" s="204"/>
      <c r="BN316" s="204"/>
      <c r="BO316" s="204"/>
      <c r="BP316" s="204"/>
      <c r="BQ316" s="204"/>
      <c r="BR316" s="204"/>
      <c r="BS316" s="204"/>
    </row>
    <row r="317" spans="1:71" s="273" customFormat="1" x14ac:dyDescent="0.25">
      <c r="A317" s="204"/>
      <c r="B317" s="204"/>
      <c r="C317" s="204"/>
      <c r="D317" s="204"/>
      <c r="E317" s="204"/>
      <c r="F317" s="204"/>
      <c r="G317" s="204"/>
      <c r="H317" s="204"/>
      <c r="I317" s="204"/>
      <c r="J317" s="204"/>
      <c r="K317" s="204"/>
      <c r="L317" s="218"/>
      <c r="M317" s="218"/>
      <c r="N317" s="218"/>
      <c r="O317" s="270"/>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c r="BI317" s="204"/>
      <c r="BJ317" s="204"/>
      <c r="BK317" s="204"/>
      <c r="BL317" s="204"/>
      <c r="BM317" s="204"/>
      <c r="BN317" s="204"/>
      <c r="BO317" s="204"/>
      <c r="BP317" s="204"/>
      <c r="BQ317" s="204"/>
      <c r="BR317" s="204"/>
      <c r="BS317" s="204"/>
    </row>
    <row r="318" spans="1:71" s="273" customFormat="1" x14ac:dyDescent="0.25">
      <c r="A318" s="204"/>
      <c r="B318" s="204"/>
      <c r="C318" s="204"/>
      <c r="D318" s="204"/>
      <c r="E318" s="204"/>
      <c r="F318" s="204"/>
      <c r="G318" s="204"/>
      <c r="H318" s="204"/>
      <c r="I318" s="204"/>
      <c r="J318" s="204"/>
      <c r="K318" s="204"/>
      <c r="L318" s="218"/>
      <c r="M318" s="218"/>
      <c r="N318" s="218"/>
      <c r="O318" s="270"/>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c r="BI318" s="204"/>
      <c r="BJ318" s="204"/>
      <c r="BK318" s="204"/>
      <c r="BL318" s="204"/>
      <c r="BM318" s="204"/>
      <c r="BN318" s="204"/>
      <c r="BO318" s="204"/>
      <c r="BP318" s="204"/>
      <c r="BQ318" s="204"/>
      <c r="BR318" s="204"/>
      <c r="BS318" s="204"/>
    </row>
    <row r="319" spans="1:71" s="273" customFormat="1" x14ac:dyDescent="0.25">
      <c r="A319" s="204"/>
      <c r="B319" s="204"/>
      <c r="C319" s="204"/>
      <c r="D319" s="204"/>
      <c r="E319" s="204"/>
      <c r="F319" s="204"/>
      <c r="G319" s="204"/>
      <c r="H319" s="204"/>
      <c r="I319" s="204"/>
      <c r="J319" s="204"/>
      <c r="K319" s="204"/>
      <c r="L319" s="218"/>
      <c r="M319" s="218"/>
      <c r="N319" s="218"/>
      <c r="O319" s="270"/>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c r="BI319" s="204"/>
      <c r="BJ319" s="204"/>
      <c r="BK319" s="204"/>
      <c r="BL319" s="204"/>
      <c r="BM319" s="204"/>
      <c r="BN319" s="204"/>
      <c r="BO319" s="204"/>
      <c r="BP319" s="204"/>
      <c r="BQ319" s="204"/>
      <c r="BR319" s="204"/>
      <c r="BS319" s="204"/>
    </row>
    <row r="320" spans="1:71" s="273" customFormat="1" x14ac:dyDescent="0.25">
      <c r="A320" s="204"/>
      <c r="B320" s="204"/>
      <c r="C320" s="204"/>
      <c r="D320" s="204"/>
      <c r="E320" s="204"/>
      <c r="F320" s="204"/>
      <c r="G320" s="204"/>
      <c r="H320" s="204"/>
      <c r="I320" s="204"/>
      <c r="J320" s="204"/>
      <c r="K320" s="204"/>
      <c r="L320" s="218"/>
      <c r="M320" s="218"/>
      <c r="N320" s="218"/>
      <c r="O320" s="270"/>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c r="BI320" s="204"/>
      <c r="BJ320" s="204"/>
      <c r="BK320" s="204"/>
      <c r="BL320" s="204"/>
      <c r="BM320" s="204"/>
      <c r="BN320" s="204"/>
      <c r="BO320" s="204"/>
      <c r="BP320" s="204"/>
      <c r="BQ320" s="204"/>
      <c r="BR320" s="204"/>
      <c r="BS320" s="204"/>
    </row>
    <row r="321" spans="1:71" s="273" customFormat="1" x14ac:dyDescent="0.25">
      <c r="A321" s="204"/>
      <c r="B321" s="204"/>
      <c r="C321" s="204"/>
      <c r="D321" s="204"/>
      <c r="E321" s="204"/>
      <c r="F321" s="204"/>
      <c r="G321" s="204"/>
      <c r="H321" s="204"/>
      <c r="I321" s="204"/>
      <c r="J321" s="204"/>
      <c r="K321" s="204"/>
      <c r="L321" s="218"/>
      <c r="M321" s="218"/>
      <c r="N321" s="218"/>
      <c r="O321" s="270"/>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c r="BI321" s="204"/>
      <c r="BJ321" s="204"/>
      <c r="BK321" s="204"/>
      <c r="BL321" s="204"/>
      <c r="BM321" s="204"/>
      <c r="BN321" s="204"/>
      <c r="BO321" s="204"/>
      <c r="BP321" s="204"/>
      <c r="BQ321" s="204"/>
      <c r="BR321" s="204"/>
      <c r="BS321" s="204"/>
    </row>
    <row r="322" spans="1:71" s="273" customFormat="1" x14ac:dyDescent="0.25">
      <c r="A322" s="204"/>
      <c r="B322" s="204"/>
      <c r="C322" s="204"/>
      <c r="D322" s="204"/>
      <c r="E322" s="204"/>
      <c r="F322" s="204"/>
      <c r="G322" s="204"/>
      <c r="H322" s="204"/>
      <c r="I322" s="204"/>
      <c r="J322" s="204"/>
      <c r="K322" s="204"/>
      <c r="L322" s="218"/>
      <c r="M322" s="218"/>
      <c r="N322" s="218"/>
      <c r="O322" s="270"/>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c r="BI322" s="204"/>
      <c r="BJ322" s="204"/>
      <c r="BK322" s="204"/>
      <c r="BL322" s="204"/>
      <c r="BM322" s="204"/>
      <c r="BN322" s="204"/>
      <c r="BO322" s="204"/>
      <c r="BP322" s="204"/>
      <c r="BQ322" s="204"/>
      <c r="BR322" s="204"/>
      <c r="BS322" s="204"/>
    </row>
    <row r="323" spans="1:71" s="273" customFormat="1" x14ac:dyDescent="0.25">
      <c r="A323" s="204"/>
      <c r="B323" s="204"/>
      <c r="C323" s="204"/>
      <c r="D323" s="204"/>
      <c r="E323" s="204"/>
      <c r="F323" s="204"/>
      <c r="G323" s="204"/>
      <c r="H323" s="204"/>
      <c r="I323" s="204"/>
      <c r="J323" s="204"/>
      <c r="K323" s="204"/>
      <c r="L323" s="218"/>
      <c r="M323" s="218"/>
      <c r="N323" s="218"/>
      <c r="O323" s="270"/>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c r="BI323" s="204"/>
      <c r="BJ323" s="204"/>
      <c r="BK323" s="204"/>
      <c r="BL323" s="204"/>
      <c r="BM323" s="204"/>
      <c r="BN323" s="204"/>
      <c r="BO323" s="204"/>
      <c r="BP323" s="204"/>
      <c r="BQ323" s="204"/>
      <c r="BR323" s="204"/>
      <c r="BS323" s="204"/>
    </row>
    <row r="324" spans="1:71" s="273" customFormat="1" x14ac:dyDescent="0.25">
      <c r="A324" s="204"/>
      <c r="B324" s="204"/>
      <c r="C324" s="204"/>
      <c r="D324" s="204"/>
      <c r="E324" s="204"/>
      <c r="F324" s="204"/>
      <c r="G324" s="204"/>
      <c r="H324" s="204"/>
      <c r="I324" s="204"/>
      <c r="J324" s="204"/>
      <c r="K324" s="204"/>
      <c r="L324" s="218"/>
      <c r="M324" s="218"/>
      <c r="N324" s="218"/>
      <c r="O324" s="270"/>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c r="BI324" s="204"/>
      <c r="BJ324" s="204"/>
      <c r="BK324" s="204"/>
      <c r="BL324" s="204"/>
      <c r="BM324" s="204"/>
      <c r="BN324" s="204"/>
      <c r="BO324" s="204"/>
      <c r="BP324" s="204"/>
      <c r="BQ324" s="204"/>
      <c r="BR324" s="204"/>
      <c r="BS324" s="204"/>
    </row>
    <row r="325" spans="1:71" s="273" customFormat="1" x14ac:dyDescent="0.25">
      <c r="A325" s="204"/>
      <c r="B325" s="204"/>
      <c r="C325" s="204"/>
      <c r="D325" s="204"/>
      <c r="E325" s="204"/>
      <c r="F325" s="204"/>
      <c r="G325" s="204"/>
      <c r="H325" s="204"/>
      <c r="I325" s="204"/>
      <c r="J325" s="204"/>
      <c r="K325" s="204"/>
      <c r="L325" s="218"/>
      <c r="M325" s="218"/>
      <c r="N325" s="218"/>
      <c r="O325" s="270"/>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c r="BI325" s="204"/>
      <c r="BJ325" s="204"/>
      <c r="BK325" s="204"/>
      <c r="BL325" s="204"/>
      <c r="BM325" s="204"/>
      <c r="BN325" s="204"/>
      <c r="BO325" s="204"/>
      <c r="BP325" s="204"/>
      <c r="BQ325" s="204"/>
      <c r="BR325" s="204"/>
      <c r="BS325" s="204"/>
    </row>
    <row r="326" spans="1:71" s="273" customFormat="1" x14ac:dyDescent="0.25">
      <c r="A326" s="204"/>
      <c r="B326" s="204"/>
      <c r="C326" s="204"/>
      <c r="D326" s="204"/>
      <c r="E326" s="204"/>
      <c r="F326" s="204"/>
      <c r="G326" s="204"/>
      <c r="H326" s="204"/>
      <c r="I326" s="204"/>
      <c r="J326" s="204"/>
      <c r="K326" s="204"/>
      <c r="L326" s="218"/>
      <c r="M326" s="218"/>
      <c r="N326" s="218"/>
      <c r="O326" s="270"/>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c r="BI326" s="204"/>
      <c r="BJ326" s="204"/>
      <c r="BK326" s="204"/>
      <c r="BL326" s="204"/>
      <c r="BM326" s="204"/>
      <c r="BN326" s="204"/>
      <c r="BO326" s="204"/>
      <c r="BP326" s="204"/>
      <c r="BQ326" s="204"/>
      <c r="BR326" s="204"/>
      <c r="BS326" s="204"/>
    </row>
    <row r="327" spans="1:71" s="273" customFormat="1" x14ac:dyDescent="0.25">
      <c r="A327" s="204"/>
      <c r="B327" s="204"/>
      <c r="C327" s="204"/>
      <c r="D327" s="204"/>
      <c r="E327" s="204"/>
      <c r="F327" s="204"/>
      <c r="G327" s="204"/>
      <c r="H327" s="204"/>
      <c r="I327" s="204"/>
      <c r="J327" s="204"/>
      <c r="K327" s="204"/>
      <c r="L327" s="218"/>
      <c r="M327" s="218"/>
      <c r="N327" s="218"/>
      <c r="O327" s="270"/>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c r="BI327" s="204"/>
      <c r="BJ327" s="204"/>
      <c r="BK327" s="204"/>
      <c r="BL327" s="204"/>
      <c r="BM327" s="204"/>
      <c r="BN327" s="204"/>
      <c r="BO327" s="204"/>
      <c r="BP327" s="204"/>
      <c r="BQ327" s="204"/>
      <c r="BR327" s="204"/>
      <c r="BS327" s="204"/>
    </row>
    <row r="328" spans="1:71" s="273" customFormat="1" x14ac:dyDescent="0.25">
      <c r="A328" s="204"/>
      <c r="B328" s="204"/>
      <c r="C328" s="204"/>
      <c r="D328" s="204"/>
      <c r="E328" s="204"/>
      <c r="F328" s="204"/>
      <c r="G328" s="204"/>
      <c r="H328" s="204"/>
      <c r="I328" s="204"/>
      <c r="J328" s="204"/>
      <c r="K328" s="204"/>
      <c r="L328" s="218"/>
      <c r="M328" s="218"/>
      <c r="N328" s="218"/>
      <c r="O328" s="270"/>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c r="BI328" s="204"/>
      <c r="BJ328" s="204"/>
      <c r="BK328" s="204"/>
      <c r="BL328" s="204"/>
      <c r="BM328" s="204"/>
      <c r="BN328" s="204"/>
      <c r="BO328" s="204"/>
      <c r="BP328" s="204"/>
      <c r="BQ328" s="204"/>
      <c r="BR328" s="204"/>
      <c r="BS328" s="204"/>
    </row>
    <row r="329" spans="1:71" s="273" customFormat="1" x14ac:dyDescent="0.25">
      <c r="A329" s="204"/>
      <c r="B329" s="204"/>
      <c r="C329" s="204"/>
      <c r="D329" s="204"/>
      <c r="E329" s="204"/>
      <c r="F329" s="204"/>
      <c r="G329" s="204"/>
      <c r="H329" s="204"/>
      <c r="I329" s="204"/>
      <c r="J329" s="204"/>
      <c r="K329" s="204"/>
      <c r="L329" s="218"/>
      <c r="M329" s="218"/>
      <c r="N329" s="218"/>
      <c r="O329" s="270"/>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c r="BI329" s="204"/>
      <c r="BJ329" s="204"/>
      <c r="BK329" s="204"/>
      <c r="BL329" s="204"/>
      <c r="BM329" s="204"/>
      <c r="BN329" s="204"/>
      <c r="BO329" s="204"/>
      <c r="BP329" s="204"/>
      <c r="BQ329" s="204"/>
      <c r="BR329" s="204"/>
      <c r="BS329" s="204"/>
    </row>
    <row r="330" spans="1:71" s="273" customFormat="1" x14ac:dyDescent="0.25">
      <c r="A330" s="204"/>
      <c r="B330" s="204"/>
      <c r="C330" s="204"/>
      <c r="D330" s="204"/>
      <c r="E330" s="204"/>
      <c r="F330" s="204"/>
      <c r="G330" s="204"/>
      <c r="H330" s="204"/>
      <c r="I330" s="204"/>
      <c r="J330" s="204"/>
      <c r="K330" s="204"/>
      <c r="L330" s="218"/>
      <c r="M330" s="218"/>
      <c r="N330" s="218"/>
      <c r="O330" s="270"/>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c r="BM330" s="204"/>
      <c r="BN330" s="204"/>
      <c r="BO330" s="204"/>
      <c r="BP330" s="204"/>
      <c r="BQ330" s="204"/>
      <c r="BR330" s="204"/>
      <c r="BS330" s="204"/>
    </row>
    <row r="331" spans="1:71" s="273" customFormat="1" x14ac:dyDescent="0.25">
      <c r="A331" s="204"/>
      <c r="B331" s="204"/>
      <c r="C331" s="204"/>
      <c r="D331" s="204"/>
      <c r="E331" s="204"/>
      <c r="F331" s="204"/>
      <c r="G331" s="204"/>
      <c r="H331" s="204"/>
      <c r="I331" s="204"/>
      <c r="J331" s="204"/>
      <c r="K331" s="204"/>
      <c r="L331" s="218"/>
      <c r="M331" s="218"/>
      <c r="N331" s="218"/>
      <c r="O331" s="270"/>
      <c r="P331" s="204"/>
      <c r="Q331" s="204"/>
      <c r="R331" s="204"/>
      <c r="S331" s="204"/>
      <c r="T331" s="204"/>
      <c r="U331" s="204"/>
      <c r="V331" s="204"/>
      <c r="W331" s="204"/>
      <c r="X331" s="204"/>
      <c r="Y331" s="204"/>
      <c r="Z331" s="204"/>
      <c r="AA331" s="204"/>
      <c r="AB331" s="204"/>
      <c r="AC331" s="204"/>
      <c r="AD331" s="204"/>
      <c r="AE331" s="204"/>
      <c r="AF331" s="204"/>
      <c r="AG331" s="204"/>
      <c r="AH331" s="204"/>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c r="BI331" s="204"/>
      <c r="BJ331" s="204"/>
      <c r="BK331" s="204"/>
      <c r="BL331" s="204"/>
      <c r="BM331" s="204"/>
      <c r="BN331" s="204"/>
      <c r="BO331" s="204"/>
      <c r="BP331" s="204"/>
      <c r="BQ331" s="204"/>
      <c r="BR331" s="204"/>
      <c r="BS331" s="204"/>
    </row>
    <row r="332" spans="1:71" s="273" customFormat="1" x14ac:dyDescent="0.25">
      <c r="A332" s="204"/>
      <c r="B332" s="204"/>
      <c r="C332" s="204"/>
      <c r="D332" s="204"/>
      <c r="E332" s="204"/>
      <c r="F332" s="204"/>
      <c r="G332" s="204"/>
      <c r="H332" s="204"/>
      <c r="I332" s="204"/>
      <c r="J332" s="204"/>
      <c r="K332" s="204"/>
      <c r="L332" s="218"/>
      <c r="M332" s="218"/>
      <c r="N332" s="218"/>
      <c r="O332" s="270"/>
      <c r="P332" s="204"/>
      <c r="Q332" s="204"/>
      <c r="R332" s="204"/>
      <c r="S332" s="204"/>
      <c r="T332" s="204"/>
      <c r="U332" s="204"/>
      <c r="V332" s="204"/>
      <c r="W332" s="204"/>
      <c r="X332" s="204"/>
      <c r="Y332" s="204"/>
      <c r="Z332" s="204"/>
      <c r="AA332" s="204"/>
      <c r="AB332" s="204"/>
      <c r="AC332" s="204"/>
      <c r="AD332" s="204"/>
      <c r="AE332" s="204"/>
      <c r="AF332" s="204"/>
      <c r="AG332" s="204"/>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c r="BI332" s="204"/>
      <c r="BJ332" s="204"/>
      <c r="BK332" s="204"/>
      <c r="BL332" s="204"/>
      <c r="BM332" s="204"/>
      <c r="BN332" s="204"/>
      <c r="BO332" s="204"/>
      <c r="BP332" s="204"/>
      <c r="BQ332" s="204"/>
      <c r="BR332" s="204"/>
      <c r="BS332" s="204"/>
    </row>
    <row r="333" spans="1:71" s="273" customFormat="1" x14ac:dyDescent="0.25">
      <c r="A333" s="204"/>
      <c r="B333" s="204"/>
      <c r="C333" s="204"/>
      <c r="D333" s="204"/>
      <c r="E333" s="204"/>
      <c r="F333" s="204"/>
      <c r="G333" s="204"/>
      <c r="H333" s="204"/>
      <c r="I333" s="204"/>
      <c r="J333" s="204"/>
      <c r="K333" s="204"/>
      <c r="L333" s="218"/>
      <c r="M333" s="218"/>
      <c r="N333" s="218"/>
      <c r="O333" s="270"/>
      <c r="P333" s="204"/>
      <c r="Q333" s="204"/>
      <c r="R333" s="204"/>
      <c r="S333" s="204"/>
      <c r="T333" s="204"/>
      <c r="U333" s="204"/>
      <c r="V333" s="204"/>
      <c r="W333" s="204"/>
      <c r="X333" s="204"/>
      <c r="Y333" s="204"/>
      <c r="Z333" s="204"/>
      <c r="AA333" s="204"/>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c r="BI333" s="204"/>
      <c r="BJ333" s="204"/>
      <c r="BK333" s="204"/>
      <c r="BL333" s="204"/>
      <c r="BM333" s="204"/>
      <c r="BN333" s="204"/>
      <c r="BO333" s="204"/>
      <c r="BP333" s="204"/>
      <c r="BQ333" s="204"/>
      <c r="BR333" s="204"/>
      <c r="BS333" s="204"/>
    </row>
    <row r="334" spans="1:71" s="273" customFormat="1" x14ac:dyDescent="0.25">
      <c r="A334" s="204"/>
      <c r="B334" s="204"/>
      <c r="C334" s="204"/>
      <c r="D334" s="204"/>
      <c r="E334" s="204"/>
      <c r="F334" s="204"/>
      <c r="G334" s="204"/>
      <c r="H334" s="204"/>
      <c r="I334" s="204"/>
      <c r="J334" s="204"/>
      <c r="K334" s="204"/>
      <c r="L334" s="218"/>
      <c r="M334" s="218"/>
      <c r="N334" s="218"/>
      <c r="O334" s="270"/>
      <c r="P334" s="204"/>
      <c r="Q334" s="204"/>
      <c r="R334" s="204"/>
      <c r="S334" s="204"/>
      <c r="T334" s="204"/>
      <c r="U334" s="204"/>
      <c r="V334" s="204"/>
      <c r="W334" s="204"/>
      <c r="X334" s="204"/>
      <c r="Y334" s="204"/>
      <c r="Z334" s="204"/>
      <c r="AA334" s="204"/>
      <c r="AB334" s="204"/>
      <c r="AC334" s="204"/>
      <c r="AD334" s="204"/>
      <c r="AE334" s="204"/>
      <c r="AF334" s="204"/>
      <c r="AG334" s="204"/>
      <c r="AH334" s="204"/>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c r="BI334" s="204"/>
      <c r="BJ334" s="204"/>
      <c r="BK334" s="204"/>
      <c r="BL334" s="204"/>
      <c r="BM334" s="204"/>
      <c r="BN334" s="204"/>
      <c r="BO334" s="204"/>
      <c r="BP334" s="204"/>
      <c r="BQ334" s="204"/>
      <c r="BR334" s="204"/>
      <c r="BS334" s="204"/>
    </row>
    <row r="335" spans="1:71" s="273" customFormat="1" x14ac:dyDescent="0.25">
      <c r="A335" s="204"/>
      <c r="B335" s="204"/>
      <c r="C335" s="204"/>
      <c r="D335" s="204"/>
      <c r="E335" s="204"/>
      <c r="F335" s="204"/>
      <c r="G335" s="204"/>
      <c r="H335" s="204"/>
      <c r="I335" s="204"/>
      <c r="J335" s="204"/>
      <c r="K335" s="204"/>
      <c r="L335" s="218"/>
      <c r="M335" s="218"/>
      <c r="N335" s="218"/>
      <c r="O335" s="270"/>
      <c r="P335" s="204"/>
      <c r="Q335" s="204"/>
      <c r="R335" s="204"/>
      <c r="S335" s="204"/>
      <c r="T335" s="204"/>
      <c r="U335" s="204"/>
      <c r="V335" s="204"/>
      <c r="W335" s="204"/>
      <c r="X335" s="204"/>
      <c r="Y335" s="204"/>
      <c r="Z335" s="204"/>
      <c r="AA335" s="204"/>
      <c r="AB335" s="204"/>
      <c r="AC335" s="204"/>
      <c r="AD335" s="204"/>
      <c r="AE335" s="204"/>
      <c r="AF335" s="204"/>
      <c r="AG335" s="204"/>
      <c r="AH335" s="204"/>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c r="BI335" s="204"/>
      <c r="BJ335" s="204"/>
      <c r="BK335" s="204"/>
      <c r="BL335" s="204"/>
      <c r="BM335" s="204"/>
      <c r="BN335" s="204"/>
      <c r="BO335" s="204"/>
      <c r="BP335" s="204"/>
      <c r="BQ335" s="204"/>
      <c r="BR335" s="204"/>
      <c r="BS335" s="204"/>
    </row>
    <row r="336" spans="1:71" s="273" customFormat="1" x14ac:dyDescent="0.25">
      <c r="A336" s="204"/>
      <c r="B336" s="204"/>
      <c r="C336" s="204"/>
      <c r="D336" s="204"/>
      <c r="E336" s="204"/>
      <c r="F336" s="204"/>
      <c r="G336" s="204"/>
      <c r="H336" s="204"/>
      <c r="I336" s="204"/>
      <c r="J336" s="204"/>
      <c r="K336" s="204"/>
      <c r="L336" s="218"/>
      <c r="M336" s="218"/>
      <c r="N336" s="218"/>
      <c r="O336" s="270"/>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c r="BI336" s="204"/>
      <c r="BJ336" s="204"/>
      <c r="BK336" s="204"/>
      <c r="BL336" s="204"/>
      <c r="BM336" s="204"/>
      <c r="BN336" s="204"/>
      <c r="BO336" s="204"/>
      <c r="BP336" s="204"/>
      <c r="BQ336" s="204"/>
      <c r="BR336" s="204"/>
      <c r="BS336" s="204"/>
    </row>
    <row r="337" spans="1:71" s="273" customFormat="1" x14ac:dyDescent="0.25">
      <c r="A337" s="204"/>
      <c r="B337" s="204"/>
      <c r="C337" s="204"/>
      <c r="D337" s="204"/>
      <c r="E337" s="204"/>
      <c r="F337" s="204"/>
      <c r="G337" s="204"/>
      <c r="H337" s="204"/>
      <c r="I337" s="204"/>
      <c r="J337" s="204"/>
      <c r="K337" s="204"/>
      <c r="L337" s="218"/>
      <c r="M337" s="218"/>
      <c r="N337" s="218"/>
      <c r="O337" s="270"/>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c r="BI337" s="204"/>
      <c r="BJ337" s="204"/>
      <c r="BK337" s="204"/>
      <c r="BL337" s="204"/>
      <c r="BM337" s="204"/>
      <c r="BN337" s="204"/>
      <c r="BO337" s="204"/>
      <c r="BP337" s="204"/>
      <c r="BQ337" s="204"/>
      <c r="BR337" s="204"/>
      <c r="BS337" s="204"/>
    </row>
    <row r="338" spans="1:71" s="273" customFormat="1" x14ac:dyDescent="0.25">
      <c r="A338" s="204"/>
      <c r="B338" s="204"/>
      <c r="C338" s="204"/>
      <c r="D338" s="204"/>
      <c r="E338" s="204"/>
      <c r="F338" s="204"/>
      <c r="G338" s="204"/>
      <c r="H338" s="204"/>
      <c r="I338" s="204"/>
      <c r="J338" s="204"/>
      <c r="K338" s="204"/>
      <c r="L338" s="218"/>
      <c r="M338" s="218"/>
      <c r="N338" s="218"/>
      <c r="O338" s="270"/>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c r="BI338" s="204"/>
      <c r="BJ338" s="204"/>
      <c r="BK338" s="204"/>
      <c r="BL338" s="204"/>
      <c r="BM338" s="204"/>
      <c r="BN338" s="204"/>
      <c r="BO338" s="204"/>
      <c r="BP338" s="204"/>
      <c r="BQ338" s="204"/>
      <c r="BR338" s="204"/>
      <c r="BS338" s="204"/>
    </row>
    <row r="339" spans="1:71" s="273" customFormat="1" x14ac:dyDescent="0.25">
      <c r="A339" s="204"/>
      <c r="B339" s="204"/>
      <c r="C339" s="204"/>
      <c r="D339" s="204"/>
      <c r="E339" s="204"/>
      <c r="F339" s="204"/>
      <c r="G339" s="204"/>
      <c r="H339" s="204"/>
      <c r="I339" s="204"/>
      <c r="J339" s="204"/>
      <c r="K339" s="204"/>
      <c r="L339" s="218"/>
      <c r="M339" s="218"/>
      <c r="N339" s="218"/>
      <c r="O339" s="270"/>
      <c r="P339" s="204"/>
      <c r="Q339" s="204"/>
      <c r="R339" s="204"/>
      <c r="S339" s="204"/>
      <c r="T339" s="204"/>
      <c r="U339" s="204"/>
      <c r="V339" s="204"/>
      <c r="W339" s="204"/>
      <c r="X339" s="204"/>
      <c r="Y339" s="204"/>
      <c r="Z339" s="204"/>
      <c r="AA339" s="204"/>
      <c r="AB339" s="204"/>
      <c r="AC339" s="204"/>
      <c r="AD339" s="204"/>
      <c r="AE339" s="204"/>
      <c r="AF339" s="204"/>
      <c r="AG339" s="204"/>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c r="BI339" s="204"/>
      <c r="BJ339" s="204"/>
      <c r="BK339" s="204"/>
      <c r="BL339" s="204"/>
      <c r="BM339" s="204"/>
      <c r="BN339" s="204"/>
      <c r="BO339" s="204"/>
      <c r="BP339" s="204"/>
      <c r="BQ339" s="204"/>
      <c r="BR339" s="204"/>
      <c r="BS339" s="204"/>
    </row>
    <row r="340" spans="1:71" s="273" customFormat="1" x14ac:dyDescent="0.25">
      <c r="A340" s="204"/>
      <c r="B340" s="204"/>
      <c r="C340" s="204"/>
      <c r="D340" s="204"/>
      <c r="E340" s="204"/>
      <c r="F340" s="204"/>
      <c r="G340" s="204"/>
      <c r="H340" s="204"/>
      <c r="I340" s="204"/>
      <c r="J340" s="204"/>
      <c r="K340" s="204"/>
      <c r="L340" s="218"/>
      <c r="M340" s="218"/>
      <c r="N340" s="218"/>
      <c r="O340" s="270"/>
      <c r="P340" s="204"/>
      <c r="Q340" s="204"/>
      <c r="R340" s="204"/>
      <c r="S340" s="204"/>
      <c r="T340" s="204"/>
      <c r="U340" s="204"/>
      <c r="V340" s="204"/>
      <c r="W340" s="204"/>
      <c r="X340" s="204"/>
      <c r="Y340" s="204"/>
      <c r="Z340" s="204"/>
      <c r="AA340" s="204"/>
      <c r="AB340" s="204"/>
      <c r="AC340" s="204"/>
      <c r="AD340" s="204"/>
      <c r="AE340" s="204"/>
      <c r="AF340" s="204"/>
      <c r="AG340" s="204"/>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c r="BI340" s="204"/>
      <c r="BJ340" s="204"/>
      <c r="BK340" s="204"/>
      <c r="BL340" s="204"/>
      <c r="BM340" s="204"/>
      <c r="BN340" s="204"/>
      <c r="BO340" s="204"/>
      <c r="BP340" s="204"/>
      <c r="BQ340" s="204"/>
      <c r="BR340" s="204"/>
      <c r="BS340" s="204"/>
    </row>
    <row r="341" spans="1:71" s="273" customFormat="1" x14ac:dyDescent="0.25">
      <c r="A341" s="204"/>
      <c r="B341" s="204"/>
      <c r="C341" s="204"/>
      <c r="D341" s="204"/>
      <c r="E341" s="204"/>
      <c r="F341" s="204"/>
      <c r="G341" s="204"/>
      <c r="H341" s="204"/>
      <c r="I341" s="204"/>
      <c r="J341" s="204"/>
      <c r="K341" s="204"/>
      <c r="L341" s="218"/>
      <c r="M341" s="218"/>
      <c r="N341" s="218"/>
      <c r="O341" s="270"/>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c r="BI341" s="204"/>
      <c r="BJ341" s="204"/>
      <c r="BK341" s="204"/>
      <c r="BL341" s="204"/>
      <c r="BM341" s="204"/>
      <c r="BN341" s="204"/>
      <c r="BO341" s="204"/>
      <c r="BP341" s="204"/>
      <c r="BQ341" s="204"/>
      <c r="BR341" s="204"/>
      <c r="BS341" s="204"/>
    </row>
    <row r="342" spans="1:71" s="273" customFormat="1" x14ac:dyDescent="0.25">
      <c r="A342" s="204"/>
      <c r="B342" s="204"/>
      <c r="C342" s="204"/>
      <c r="D342" s="204"/>
      <c r="E342" s="204"/>
      <c r="F342" s="204"/>
      <c r="G342" s="204"/>
      <c r="H342" s="204"/>
      <c r="I342" s="204"/>
      <c r="J342" s="204"/>
      <c r="K342" s="204"/>
      <c r="L342" s="218"/>
      <c r="M342" s="218"/>
      <c r="N342" s="218"/>
      <c r="O342" s="270"/>
      <c r="P342" s="204"/>
      <c r="Q342" s="204"/>
      <c r="R342" s="204"/>
      <c r="S342" s="204"/>
      <c r="T342" s="204"/>
      <c r="U342" s="204"/>
      <c r="V342" s="204"/>
      <c r="W342" s="204"/>
      <c r="X342" s="204"/>
      <c r="Y342" s="204"/>
      <c r="Z342" s="204"/>
      <c r="AA342" s="204"/>
      <c r="AB342" s="204"/>
      <c r="AC342" s="204"/>
      <c r="AD342" s="204"/>
      <c r="AE342" s="204"/>
      <c r="AF342" s="204"/>
      <c r="AG342" s="204"/>
      <c r="AH342" s="204"/>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c r="BI342" s="204"/>
      <c r="BJ342" s="204"/>
      <c r="BK342" s="204"/>
      <c r="BL342" s="204"/>
      <c r="BM342" s="204"/>
      <c r="BN342" s="204"/>
      <c r="BO342" s="204"/>
      <c r="BP342" s="204"/>
      <c r="BQ342" s="204"/>
      <c r="BR342" s="204"/>
      <c r="BS342" s="204"/>
    </row>
    <row r="343" spans="1:71" s="273" customFormat="1" x14ac:dyDescent="0.25">
      <c r="A343" s="204"/>
      <c r="B343" s="204"/>
      <c r="C343" s="204"/>
      <c r="D343" s="204"/>
      <c r="E343" s="204"/>
      <c r="F343" s="204"/>
      <c r="G343" s="204"/>
      <c r="H343" s="204"/>
      <c r="I343" s="204"/>
      <c r="J343" s="204"/>
      <c r="K343" s="204"/>
      <c r="L343" s="218"/>
      <c r="M343" s="218"/>
      <c r="N343" s="218"/>
      <c r="O343" s="270"/>
      <c r="P343" s="204"/>
      <c r="Q343" s="204"/>
      <c r="R343" s="204"/>
      <c r="S343" s="204"/>
      <c r="T343" s="204"/>
      <c r="U343" s="204"/>
      <c r="V343" s="204"/>
      <c r="W343" s="204"/>
      <c r="X343" s="204"/>
      <c r="Y343" s="204"/>
      <c r="Z343" s="204"/>
      <c r="AA343" s="204"/>
      <c r="AB343" s="204"/>
      <c r="AC343" s="204"/>
      <c r="AD343" s="204"/>
      <c r="AE343" s="204"/>
      <c r="AF343" s="204"/>
      <c r="AG343" s="204"/>
      <c r="AH343" s="204"/>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c r="BI343" s="204"/>
      <c r="BJ343" s="204"/>
      <c r="BK343" s="204"/>
      <c r="BL343" s="204"/>
      <c r="BM343" s="204"/>
      <c r="BN343" s="204"/>
      <c r="BO343" s="204"/>
      <c r="BP343" s="204"/>
      <c r="BQ343" s="204"/>
      <c r="BR343" s="204"/>
      <c r="BS343" s="204"/>
    </row>
    <row r="344" spans="1:71" s="273" customFormat="1" x14ac:dyDescent="0.25">
      <c r="A344" s="204"/>
      <c r="B344" s="204"/>
      <c r="C344" s="204"/>
      <c r="D344" s="204"/>
      <c r="E344" s="204"/>
      <c r="F344" s="204"/>
      <c r="G344" s="204"/>
      <c r="H344" s="204"/>
      <c r="I344" s="204"/>
      <c r="J344" s="204"/>
      <c r="K344" s="204"/>
      <c r="L344" s="218"/>
      <c r="M344" s="218"/>
      <c r="N344" s="218"/>
      <c r="O344" s="270"/>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c r="BI344" s="204"/>
      <c r="BJ344" s="204"/>
      <c r="BK344" s="204"/>
      <c r="BL344" s="204"/>
      <c r="BM344" s="204"/>
      <c r="BN344" s="204"/>
      <c r="BO344" s="204"/>
      <c r="BP344" s="204"/>
      <c r="BQ344" s="204"/>
      <c r="BR344" s="204"/>
      <c r="BS344" s="204"/>
    </row>
    <row r="345" spans="1:71" s="273" customFormat="1" x14ac:dyDescent="0.25">
      <c r="A345" s="204"/>
      <c r="B345" s="204"/>
      <c r="C345" s="204"/>
      <c r="D345" s="204"/>
      <c r="E345" s="204"/>
      <c r="F345" s="204"/>
      <c r="G345" s="204"/>
      <c r="H345" s="204"/>
      <c r="I345" s="204"/>
      <c r="J345" s="204"/>
      <c r="K345" s="204"/>
      <c r="L345" s="218"/>
      <c r="M345" s="218"/>
      <c r="N345" s="218"/>
      <c r="O345" s="270"/>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c r="BI345" s="204"/>
      <c r="BJ345" s="204"/>
      <c r="BK345" s="204"/>
      <c r="BL345" s="204"/>
      <c r="BM345" s="204"/>
      <c r="BN345" s="204"/>
      <c r="BO345" s="204"/>
      <c r="BP345" s="204"/>
      <c r="BQ345" s="204"/>
      <c r="BR345" s="204"/>
      <c r="BS345" s="204"/>
    </row>
    <row r="346" spans="1:71" s="273" customFormat="1" x14ac:dyDescent="0.25">
      <c r="A346" s="204"/>
      <c r="B346" s="204"/>
      <c r="C346" s="204"/>
      <c r="D346" s="204"/>
      <c r="E346" s="204"/>
      <c r="F346" s="204"/>
      <c r="G346" s="204"/>
      <c r="H346" s="204"/>
      <c r="I346" s="204"/>
      <c r="J346" s="204"/>
      <c r="K346" s="204"/>
      <c r="L346" s="218"/>
      <c r="M346" s="218"/>
      <c r="N346" s="218"/>
      <c r="O346" s="270"/>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c r="BI346" s="204"/>
      <c r="BJ346" s="204"/>
      <c r="BK346" s="204"/>
      <c r="BL346" s="204"/>
      <c r="BM346" s="204"/>
      <c r="BN346" s="204"/>
      <c r="BO346" s="204"/>
      <c r="BP346" s="204"/>
      <c r="BQ346" s="204"/>
      <c r="BR346" s="204"/>
      <c r="BS346" s="204"/>
    </row>
    <row r="347" spans="1:71" s="273" customFormat="1" x14ac:dyDescent="0.25">
      <c r="A347" s="204"/>
      <c r="B347" s="204"/>
      <c r="C347" s="204"/>
      <c r="D347" s="204"/>
      <c r="E347" s="204"/>
      <c r="F347" s="204"/>
      <c r="G347" s="204"/>
      <c r="H347" s="204"/>
      <c r="I347" s="204"/>
      <c r="J347" s="204"/>
      <c r="K347" s="204"/>
      <c r="L347" s="218"/>
      <c r="M347" s="218"/>
      <c r="N347" s="218"/>
      <c r="O347" s="270"/>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c r="BI347" s="204"/>
      <c r="BJ347" s="204"/>
      <c r="BK347" s="204"/>
      <c r="BL347" s="204"/>
      <c r="BM347" s="204"/>
      <c r="BN347" s="204"/>
      <c r="BO347" s="204"/>
      <c r="BP347" s="204"/>
      <c r="BQ347" s="204"/>
      <c r="BR347" s="204"/>
      <c r="BS347" s="204"/>
    </row>
    <row r="348" spans="1:71" s="273" customFormat="1" x14ac:dyDescent="0.25">
      <c r="A348" s="204"/>
      <c r="B348" s="204"/>
      <c r="C348" s="204"/>
      <c r="D348" s="204"/>
      <c r="E348" s="204"/>
      <c r="F348" s="204"/>
      <c r="G348" s="204"/>
      <c r="H348" s="204"/>
      <c r="I348" s="204"/>
      <c r="J348" s="204"/>
      <c r="K348" s="204"/>
      <c r="L348" s="218"/>
      <c r="M348" s="218"/>
      <c r="N348" s="218"/>
      <c r="O348" s="270"/>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c r="BI348" s="204"/>
      <c r="BJ348" s="204"/>
      <c r="BK348" s="204"/>
      <c r="BL348" s="204"/>
      <c r="BM348" s="204"/>
      <c r="BN348" s="204"/>
      <c r="BO348" s="204"/>
      <c r="BP348" s="204"/>
      <c r="BQ348" s="204"/>
      <c r="BR348" s="204"/>
      <c r="BS348" s="204"/>
    </row>
    <row r="349" spans="1:71" s="273" customFormat="1" x14ac:dyDescent="0.25">
      <c r="A349" s="204"/>
      <c r="B349" s="204"/>
      <c r="C349" s="204"/>
      <c r="D349" s="204"/>
      <c r="E349" s="204"/>
      <c r="F349" s="204"/>
      <c r="G349" s="204"/>
      <c r="H349" s="204"/>
      <c r="I349" s="204"/>
      <c r="J349" s="204"/>
      <c r="K349" s="204"/>
      <c r="L349" s="218"/>
      <c r="M349" s="218"/>
      <c r="N349" s="218"/>
      <c r="O349" s="270"/>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c r="BI349" s="204"/>
      <c r="BJ349" s="204"/>
      <c r="BK349" s="204"/>
      <c r="BL349" s="204"/>
      <c r="BM349" s="204"/>
      <c r="BN349" s="204"/>
      <c r="BO349" s="204"/>
      <c r="BP349" s="204"/>
      <c r="BQ349" s="204"/>
      <c r="BR349" s="204"/>
      <c r="BS349" s="204"/>
    </row>
    <row r="350" spans="1:71" s="273" customFormat="1" x14ac:dyDescent="0.25">
      <c r="A350" s="204"/>
      <c r="B350" s="204"/>
      <c r="C350" s="204"/>
      <c r="D350" s="204"/>
      <c r="E350" s="204"/>
      <c r="F350" s="204"/>
      <c r="G350" s="204"/>
      <c r="H350" s="204"/>
      <c r="I350" s="204"/>
      <c r="J350" s="204"/>
      <c r="K350" s="204"/>
      <c r="L350" s="218"/>
      <c r="M350" s="218"/>
      <c r="N350" s="218"/>
      <c r="O350" s="270"/>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c r="BI350" s="204"/>
      <c r="BJ350" s="204"/>
      <c r="BK350" s="204"/>
      <c r="BL350" s="204"/>
      <c r="BM350" s="204"/>
      <c r="BN350" s="204"/>
      <c r="BO350" s="204"/>
      <c r="BP350" s="204"/>
      <c r="BQ350" s="204"/>
      <c r="BR350" s="204"/>
      <c r="BS350" s="204"/>
    </row>
    <row r="351" spans="1:71" s="273" customFormat="1" x14ac:dyDescent="0.25">
      <c r="A351" s="204"/>
      <c r="B351" s="204"/>
      <c r="C351" s="204"/>
      <c r="D351" s="204"/>
      <c r="E351" s="204"/>
      <c r="F351" s="204"/>
      <c r="G351" s="204"/>
      <c r="H351" s="204"/>
      <c r="I351" s="204"/>
      <c r="J351" s="204"/>
      <c r="K351" s="204"/>
      <c r="L351" s="218"/>
      <c r="M351" s="218"/>
      <c r="N351" s="218"/>
      <c r="O351" s="270"/>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c r="BI351" s="204"/>
      <c r="BJ351" s="204"/>
      <c r="BK351" s="204"/>
      <c r="BL351" s="204"/>
      <c r="BM351" s="204"/>
      <c r="BN351" s="204"/>
      <c r="BO351" s="204"/>
      <c r="BP351" s="204"/>
      <c r="BQ351" s="204"/>
      <c r="BR351" s="204"/>
      <c r="BS351" s="204"/>
    </row>
    <row r="352" spans="1:71" s="273" customFormat="1" x14ac:dyDescent="0.25">
      <c r="A352" s="204"/>
      <c r="B352" s="204"/>
      <c r="C352" s="204"/>
      <c r="D352" s="204"/>
      <c r="E352" s="204"/>
      <c r="F352" s="204"/>
      <c r="G352" s="204"/>
      <c r="H352" s="204"/>
      <c r="I352" s="204"/>
      <c r="J352" s="204"/>
      <c r="K352" s="204"/>
      <c r="L352" s="218"/>
      <c r="M352" s="218"/>
      <c r="N352" s="218"/>
      <c r="O352" s="270"/>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c r="BI352" s="204"/>
      <c r="BJ352" s="204"/>
      <c r="BK352" s="204"/>
      <c r="BL352" s="204"/>
      <c r="BM352" s="204"/>
      <c r="BN352" s="204"/>
      <c r="BO352" s="204"/>
      <c r="BP352" s="204"/>
      <c r="BQ352" s="204"/>
      <c r="BR352" s="204"/>
      <c r="BS352" s="204"/>
    </row>
    <row r="353" spans="1:71" s="273" customFormat="1" x14ac:dyDescent="0.25">
      <c r="A353" s="204"/>
      <c r="B353" s="204"/>
      <c r="C353" s="204"/>
      <c r="D353" s="204"/>
      <c r="E353" s="204"/>
      <c r="F353" s="204"/>
      <c r="G353" s="204"/>
      <c r="H353" s="204"/>
      <c r="I353" s="204"/>
      <c r="J353" s="204"/>
      <c r="K353" s="204"/>
      <c r="L353" s="218"/>
      <c r="M353" s="218"/>
      <c r="N353" s="218"/>
      <c r="O353" s="270"/>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c r="BI353" s="204"/>
      <c r="BJ353" s="204"/>
      <c r="BK353" s="204"/>
      <c r="BL353" s="204"/>
      <c r="BM353" s="204"/>
      <c r="BN353" s="204"/>
      <c r="BO353" s="204"/>
      <c r="BP353" s="204"/>
      <c r="BQ353" s="204"/>
      <c r="BR353" s="204"/>
      <c r="BS353" s="204"/>
    </row>
    <row r="354" spans="1:71" s="273" customFormat="1" x14ac:dyDescent="0.25">
      <c r="A354" s="204"/>
      <c r="B354" s="204"/>
      <c r="C354" s="204"/>
      <c r="D354" s="204"/>
      <c r="E354" s="204"/>
      <c r="F354" s="204"/>
      <c r="G354" s="204"/>
      <c r="H354" s="204"/>
      <c r="I354" s="204"/>
      <c r="J354" s="204"/>
      <c r="K354" s="204"/>
      <c r="L354" s="218"/>
      <c r="M354" s="218"/>
      <c r="N354" s="218"/>
      <c r="O354" s="270"/>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c r="BI354" s="204"/>
      <c r="BJ354" s="204"/>
      <c r="BK354" s="204"/>
      <c r="BL354" s="204"/>
      <c r="BM354" s="204"/>
      <c r="BN354" s="204"/>
      <c r="BO354" s="204"/>
      <c r="BP354" s="204"/>
      <c r="BQ354" s="204"/>
      <c r="BR354" s="204"/>
      <c r="BS354" s="204"/>
    </row>
    <row r="355" spans="1:71" s="273" customFormat="1" x14ac:dyDescent="0.25">
      <c r="A355" s="204"/>
      <c r="B355" s="204"/>
      <c r="C355" s="204"/>
      <c r="D355" s="204"/>
      <c r="E355" s="204"/>
      <c r="F355" s="204"/>
      <c r="G355" s="204"/>
      <c r="H355" s="204"/>
      <c r="I355" s="204"/>
      <c r="J355" s="204"/>
      <c r="K355" s="204"/>
      <c r="L355" s="218"/>
      <c r="M355" s="218"/>
      <c r="N355" s="218"/>
      <c r="O355" s="270"/>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c r="BI355" s="204"/>
      <c r="BJ355" s="204"/>
      <c r="BK355" s="204"/>
      <c r="BL355" s="204"/>
      <c r="BM355" s="204"/>
      <c r="BN355" s="204"/>
      <c r="BO355" s="204"/>
      <c r="BP355" s="204"/>
      <c r="BQ355" s="204"/>
      <c r="BR355" s="204"/>
      <c r="BS355" s="204"/>
    </row>
    <row r="356" spans="1:71" s="273" customFormat="1" x14ac:dyDescent="0.25">
      <c r="A356" s="204"/>
      <c r="B356" s="204"/>
      <c r="C356" s="204"/>
      <c r="D356" s="204"/>
      <c r="E356" s="204"/>
      <c r="F356" s="204"/>
      <c r="G356" s="204"/>
      <c r="H356" s="204"/>
      <c r="I356" s="204"/>
      <c r="J356" s="204"/>
      <c r="K356" s="204"/>
      <c r="L356" s="218"/>
      <c r="M356" s="218"/>
      <c r="N356" s="218"/>
      <c r="O356" s="270"/>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c r="BI356" s="204"/>
      <c r="BJ356" s="204"/>
      <c r="BK356" s="204"/>
      <c r="BL356" s="204"/>
      <c r="BM356" s="204"/>
      <c r="BN356" s="204"/>
      <c r="BO356" s="204"/>
      <c r="BP356" s="204"/>
      <c r="BQ356" s="204"/>
      <c r="BR356" s="204"/>
      <c r="BS356" s="204"/>
    </row>
    <row r="357" spans="1:71" s="273" customFormat="1" x14ac:dyDescent="0.25">
      <c r="A357" s="204"/>
      <c r="B357" s="204"/>
      <c r="C357" s="204"/>
      <c r="D357" s="204"/>
      <c r="E357" s="204"/>
      <c r="F357" s="204"/>
      <c r="G357" s="204"/>
      <c r="H357" s="204"/>
      <c r="I357" s="204"/>
      <c r="J357" s="204"/>
      <c r="K357" s="204"/>
      <c r="L357" s="218"/>
      <c r="M357" s="218"/>
      <c r="N357" s="218"/>
      <c r="O357" s="270"/>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c r="BI357" s="204"/>
      <c r="BJ357" s="204"/>
      <c r="BK357" s="204"/>
      <c r="BL357" s="204"/>
      <c r="BM357" s="204"/>
      <c r="BN357" s="204"/>
      <c r="BO357" s="204"/>
      <c r="BP357" s="204"/>
      <c r="BQ357" s="204"/>
      <c r="BR357" s="204"/>
      <c r="BS357" s="204"/>
    </row>
    <row r="358" spans="1:71" s="273" customFormat="1" x14ac:dyDescent="0.25">
      <c r="A358" s="204"/>
      <c r="B358" s="204"/>
      <c r="C358" s="204"/>
      <c r="D358" s="204"/>
      <c r="E358" s="204"/>
      <c r="F358" s="204"/>
      <c r="G358" s="204"/>
      <c r="H358" s="204"/>
      <c r="I358" s="204"/>
      <c r="J358" s="204"/>
      <c r="K358" s="204"/>
      <c r="L358" s="218"/>
      <c r="M358" s="218"/>
      <c r="N358" s="218"/>
      <c r="O358" s="270"/>
      <c r="P358" s="204"/>
      <c r="Q358" s="204"/>
      <c r="R358" s="204"/>
      <c r="S358" s="204"/>
      <c r="T358" s="204"/>
      <c r="U358" s="204"/>
      <c r="V358" s="204"/>
      <c r="W358" s="204"/>
      <c r="X358" s="204"/>
      <c r="Y358" s="204"/>
      <c r="Z358" s="204"/>
      <c r="AA358" s="204"/>
      <c r="AB358" s="204"/>
      <c r="AC358" s="204"/>
      <c r="AD358" s="204"/>
      <c r="AE358" s="204"/>
      <c r="AF358" s="204"/>
      <c r="AG358" s="204"/>
      <c r="AH358" s="204"/>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c r="BI358" s="204"/>
      <c r="BJ358" s="204"/>
      <c r="BK358" s="204"/>
      <c r="BL358" s="204"/>
      <c r="BM358" s="204"/>
      <c r="BN358" s="204"/>
      <c r="BO358" s="204"/>
      <c r="BP358" s="204"/>
      <c r="BQ358" s="204"/>
      <c r="BR358" s="204"/>
      <c r="BS358" s="204"/>
    </row>
    <row r="359" spans="1:71" s="273" customFormat="1" x14ac:dyDescent="0.25">
      <c r="A359" s="204"/>
      <c r="B359" s="204"/>
      <c r="C359" s="204"/>
      <c r="D359" s="204"/>
      <c r="E359" s="204"/>
      <c r="F359" s="204"/>
      <c r="G359" s="204"/>
      <c r="H359" s="204"/>
      <c r="I359" s="204"/>
      <c r="J359" s="204"/>
      <c r="K359" s="204"/>
      <c r="L359" s="218"/>
      <c r="M359" s="218"/>
      <c r="N359" s="218"/>
      <c r="O359" s="270"/>
      <c r="P359" s="204"/>
      <c r="Q359" s="204"/>
      <c r="R359" s="204"/>
      <c r="S359" s="204"/>
      <c r="T359" s="204"/>
      <c r="U359" s="204"/>
      <c r="V359" s="204"/>
      <c r="W359" s="204"/>
      <c r="X359" s="204"/>
      <c r="Y359" s="204"/>
      <c r="Z359" s="204"/>
      <c r="AA359" s="204"/>
      <c r="AB359" s="204"/>
      <c r="AC359" s="204"/>
      <c r="AD359" s="204"/>
      <c r="AE359" s="204"/>
      <c r="AF359" s="204"/>
      <c r="AG359" s="204"/>
      <c r="AH359" s="204"/>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c r="BI359" s="204"/>
      <c r="BJ359" s="204"/>
      <c r="BK359" s="204"/>
      <c r="BL359" s="204"/>
      <c r="BM359" s="204"/>
      <c r="BN359" s="204"/>
      <c r="BO359" s="204"/>
      <c r="BP359" s="204"/>
      <c r="BQ359" s="204"/>
      <c r="BR359" s="204"/>
      <c r="BS359" s="204"/>
    </row>
    <row r="360" spans="1:71" s="273" customFormat="1" x14ac:dyDescent="0.25">
      <c r="A360" s="204"/>
      <c r="B360" s="204"/>
      <c r="C360" s="204"/>
      <c r="D360" s="204"/>
      <c r="E360" s="204"/>
      <c r="F360" s="204"/>
      <c r="G360" s="204"/>
      <c r="H360" s="204"/>
      <c r="I360" s="204"/>
      <c r="J360" s="204"/>
      <c r="K360" s="204"/>
      <c r="L360" s="218"/>
      <c r="M360" s="218"/>
      <c r="N360" s="218"/>
      <c r="O360" s="270"/>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c r="BI360" s="204"/>
      <c r="BJ360" s="204"/>
      <c r="BK360" s="204"/>
      <c r="BL360" s="204"/>
      <c r="BM360" s="204"/>
      <c r="BN360" s="204"/>
      <c r="BO360" s="204"/>
      <c r="BP360" s="204"/>
      <c r="BQ360" s="204"/>
      <c r="BR360" s="204"/>
      <c r="BS360" s="204"/>
    </row>
    <row r="361" spans="1:71" s="273" customFormat="1" x14ac:dyDescent="0.25">
      <c r="A361" s="204"/>
      <c r="B361" s="204"/>
      <c r="C361" s="204"/>
      <c r="D361" s="204"/>
      <c r="E361" s="204"/>
      <c r="F361" s="204"/>
      <c r="G361" s="204"/>
      <c r="H361" s="204"/>
      <c r="I361" s="204"/>
      <c r="J361" s="204"/>
      <c r="K361" s="204"/>
      <c r="L361" s="218"/>
      <c r="M361" s="218"/>
      <c r="N361" s="218"/>
      <c r="O361" s="270"/>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c r="BI361" s="204"/>
      <c r="BJ361" s="204"/>
      <c r="BK361" s="204"/>
      <c r="BL361" s="204"/>
      <c r="BM361" s="204"/>
      <c r="BN361" s="204"/>
      <c r="BO361" s="204"/>
      <c r="BP361" s="204"/>
      <c r="BQ361" s="204"/>
      <c r="BR361" s="204"/>
      <c r="BS361" s="204"/>
    </row>
    <row r="362" spans="1:71" s="273" customFormat="1" x14ac:dyDescent="0.25">
      <c r="A362" s="204"/>
      <c r="B362" s="204"/>
      <c r="C362" s="204"/>
      <c r="D362" s="204"/>
      <c r="E362" s="204"/>
      <c r="F362" s="204"/>
      <c r="G362" s="204"/>
      <c r="H362" s="204"/>
      <c r="I362" s="204"/>
      <c r="J362" s="204"/>
      <c r="K362" s="204"/>
      <c r="L362" s="218"/>
      <c r="M362" s="218"/>
      <c r="N362" s="218"/>
      <c r="O362" s="270"/>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c r="BI362" s="204"/>
      <c r="BJ362" s="204"/>
      <c r="BK362" s="204"/>
      <c r="BL362" s="204"/>
      <c r="BM362" s="204"/>
      <c r="BN362" s="204"/>
      <c r="BO362" s="204"/>
      <c r="BP362" s="204"/>
      <c r="BQ362" s="204"/>
      <c r="BR362" s="204"/>
      <c r="BS362" s="204"/>
    </row>
    <row r="363" spans="1:71" s="273" customFormat="1" x14ac:dyDescent="0.25">
      <c r="A363" s="204"/>
      <c r="B363" s="204"/>
      <c r="C363" s="204"/>
      <c r="D363" s="204"/>
      <c r="E363" s="204"/>
      <c r="F363" s="204"/>
      <c r="G363" s="204"/>
      <c r="H363" s="204"/>
      <c r="I363" s="204"/>
      <c r="J363" s="204"/>
      <c r="K363" s="204"/>
      <c r="L363" s="218"/>
      <c r="M363" s="218"/>
      <c r="N363" s="218"/>
      <c r="O363" s="270"/>
      <c r="P363" s="204"/>
      <c r="Q363" s="204"/>
      <c r="R363" s="204"/>
      <c r="S363" s="204"/>
      <c r="T363" s="204"/>
      <c r="U363" s="204"/>
      <c r="V363" s="204"/>
      <c r="W363" s="204"/>
      <c r="X363" s="204"/>
      <c r="Y363" s="204"/>
      <c r="Z363" s="204"/>
      <c r="AA363" s="204"/>
      <c r="AB363" s="204"/>
      <c r="AC363" s="204"/>
      <c r="AD363" s="204"/>
      <c r="AE363" s="204"/>
      <c r="AF363" s="204"/>
      <c r="AG363" s="204"/>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c r="BI363" s="204"/>
      <c r="BJ363" s="204"/>
      <c r="BK363" s="204"/>
      <c r="BL363" s="204"/>
      <c r="BM363" s="204"/>
      <c r="BN363" s="204"/>
      <c r="BO363" s="204"/>
      <c r="BP363" s="204"/>
      <c r="BQ363" s="204"/>
      <c r="BR363" s="204"/>
      <c r="BS363" s="204"/>
    </row>
    <row r="364" spans="1:71" s="273" customFormat="1" x14ac:dyDescent="0.25">
      <c r="A364" s="204"/>
      <c r="B364" s="204"/>
      <c r="C364" s="204"/>
      <c r="D364" s="204"/>
      <c r="E364" s="204"/>
      <c r="F364" s="204"/>
      <c r="G364" s="204"/>
      <c r="H364" s="204"/>
      <c r="I364" s="204"/>
      <c r="J364" s="204"/>
      <c r="K364" s="204"/>
      <c r="L364" s="218"/>
      <c r="M364" s="218"/>
      <c r="N364" s="218"/>
      <c r="O364" s="270"/>
      <c r="P364" s="204"/>
      <c r="Q364" s="204"/>
      <c r="R364" s="204"/>
      <c r="S364" s="204"/>
      <c r="T364" s="204"/>
      <c r="U364" s="204"/>
      <c r="V364" s="204"/>
      <c r="W364" s="204"/>
      <c r="X364" s="204"/>
      <c r="Y364" s="204"/>
      <c r="Z364" s="204"/>
      <c r="AA364" s="204"/>
      <c r="AB364" s="204"/>
      <c r="AC364" s="204"/>
      <c r="AD364" s="204"/>
      <c r="AE364" s="204"/>
      <c r="AF364" s="204"/>
      <c r="AG364" s="204"/>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c r="BI364" s="204"/>
      <c r="BJ364" s="204"/>
      <c r="BK364" s="204"/>
      <c r="BL364" s="204"/>
      <c r="BM364" s="204"/>
      <c r="BN364" s="204"/>
      <c r="BO364" s="204"/>
      <c r="BP364" s="204"/>
      <c r="BQ364" s="204"/>
      <c r="BR364" s="204"/>
      <c r="BS364" s="204"/>
    </row>
    <row r="365" spans="1:71" s="273" customFormat="1" x14ac:dyDescent="0.25">
      <c r="A365" s="204"/>
      <c r="B365" s="204"/>
      <c r="C365" s="204"/>
      <c r="D365" s="204"/>
      <c r="E365" s="204"/>
      <c r="F365" s="204"/>
      <c r="G365" s="204"/>
      <c r="H365" s="204"/>
      <c r="I365" s="204"/>
      <c r="J365" s="204"/>
      <c r="K365" s="204"/>
      <c r="L365" s="218"/>
      <c r="M365" s="218"/>
      <c r="N365" s="218"/>
      <c r="O365" s="270"/>
      <c r="P365" s="204"/>
      <c r="Q365" s="204"/>
      <c r="R365" s="204"/>
      <c r="S365" s="204"/>
      <c r="T365" s="204"/>
      <c r="U365" s="204"/>
      <c r="V365" s="204"/>
      <c r="W365" s="204"/>
      <c r="X365" s="204"/>
      <c r="Y365" s="204"/>
      <c r="Z365" s="204"/>
      <c r="AA365" s="204"/>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c r="BI365" s="204"/>
      <c r="BJ365" s="204"/>
      <c r="BK365" s="204"/>
      <c r="BL365" s="204"/>
      <c r="BM365" s="204"/>
      <c r="BN365" s="204"/>
      <c r="BO365" s="204"/>
      <c r="BP365" s="204"/>
      <c r="BQ365" s="204"/>
      <c r="BR365" s="204"/>
      <c r="BS365" s="204"/>
    </row>
    <row r="366" spans="1:71" s="273" customFormat="1" x14ac:dyDescent="0.25">
      <c r="A366" s="204"/>
      <c r="B366" s="204"/>
      <c r="C366" s="204"/>
      <c r="D366" s="204"/>
      <c r="E366" s="204"/>
      <c r="F366" s="204"/>
      <c r="G366" s="204"/>
      <c r="H366" s="204"/>
      <c r="I366" s="204"/>
      <c r="J366" s="204"/>
      <c r="K366" s="204"/>
      <c r="L366" s="218"/>
      <c r="M366" s="218"/>
      <c r="N366" s="218"/>
      <c r="O366" s="270"/>
      <c r="P366" s="204"/>
      <c r="Q366" s="204"/>
      <c r="R366" s="204"/>
      <c r="S366" s="204"/>
      <c r="T366" s="204"/>
      <c r="U366" s="204"/>
      <c r="V366" s="204"/>
      <c r="W366" s="204"/>
      <c r="X366" s="204"/>
      <c r="Y366" s="204"/>
      <c r="Z366" s="204"/>
      <c r="AA366" s="204"/>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c r="BI366" s="204"/>
      <c r="BJ366" s="204"/>
      <c r="BK366" s="204"/>
      <c r="BL366" s="204"/>
      <c r="BM366" s="204"/>
      <c r="BN366" s="204"/>
      <c r="BO366" s="204"/>
      <c r="BP366" s="204"/>
      <c r="BQ366" s="204"/>
      <c r="BR366" s="204"/>
      <c r="BS366" s="204"/>
    </row>
    <row r="367" spans="1:71" s="273" customFormat="1" x14ac:dyDescent="0.25">
      <c r="A367" s="204"/>
      <c r="B367" s="204"/>
      <c r="C367" s="204"/>
      <c r="D367" s="204"/>
      <c r="E367" s="204"/>
      <c r="F367" s="204"/>
      <c r="G367" s="204"/>
      <c r="H367" s="204"/>
      <c r="I367" s="204"/>
      <c r="J367" s="204"/>
      <c r="K367" s="204"/>
      <c r="L367" s="218"/>
      <c r="M367" s="218"/>
      <c r="N367" s="218"/>
      <c r="O367" s="270"/>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c r="BI367" s="204"/>
      <c r="BJ367" s="204"/>
      <c r="BK367" s="204"/>
      <c r="BL367" s="204"/>
      <c r="BM367" s="204"/>
      <c r="BN367" s="204"/>
      <c r="BO367" s="204"/>
      <c r="BP367" s="204"/>
      <c r="BQ367" s="204"/>
      <c r="BR367" s="204"/>
      <c r="BS367" s="204"/>
    </row>
    <row r="368" spans="1:71" s="273" customFormat="1" x14ac:dyDescent="0.25">
      <c r="A368" s="204"/>
      <c r="B368" s="204"/>
      <c r="C368" s="204"/>
      <c r="D368" s="204"/>
      <c r="E368" s="204"/>
      <c r="F368" s="204"/>
      <c r="G368" s="204"/>
      <c r="H368" s="204"/>
      <c r="I368" s="204"/>
      <c r="J368" s="204"/>
      <c r="K368" s="204"/>
      <c r="L368" s="218"/>
      <c r="M368" s="218"/>
      <c r="N368" s="218"/>
      <c r="O368" s="270"/>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c r="BI368" s="204"/>
      <c r="BJ368" s="204"/>
      <c r="BK368" s="204"/>
      <c r="BL368" s="204"/>
      <c r="BM368" s="204"/>
      <c r="BN368" s="204"/>
      <c r="BO368" s="204"/>
      <c r="BP368" s="204"/>
      <c r="BQ368" s="204"/>
      <c r="BR368" s="204"/>
      <c r="BS368" s="204"/>
    </row>
    <row r="369" spans="1:71" s="273" customFormat="1" x14ac:dyDescent="0.25">
      <c r="A369" s="204"/>
      <c r="B369" s="204"/>
      <c r="C369" s="204"/>
      <c r="D369" s="204"/>
      <c r="E369" s="204"/>
      <c r="F369" s="204"/>
      <c r="G369" s="204"/>
      <c r="H369" s="204"/>
      <c r="I369" s="204"/>
      <c r="J369" s="204"/>
      <c r="K369" s="204"/>
      <c r="L369" s="218"/>
      <c r="M369" s="218"/>
      <c r="N369" s="218"/>
      <c r="O369" s="270"/>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c r="BI369" s="204"/>
      <c r="BJ369" s="204"/>
      <c r="BK369" s="204"/>
      <c r="BL369" s="204"/>
      <c r="BM369" s="204"/>
      <c r="BN369" s="204"/>
      <c r="BO369" s="204"/>
      <c r="BP369" s="204"/>
      <c r="BQ369" s="204"/>
      <c r="BR369" s="204"/>
      <c r="BS369" s="204"/>
    </row>
    <row r="370" spans="1:71" s="273" customFormat="1" x14ac:dyDescent="0.25">
      <c r="A370" s="204"/>
      <c r="B370" s="204"/>
      <c r="C370" s="204"/>
      <c r="D370" s="204"/>
      <c r="E370" s="204"/>
      <c r="F370" s="204"/>
      <c r="G370" s="204"/>
      <c r="H370" s="204"/>
      <c r="I370" s="204"/>
      <c r="J370" s="204"/>
      <c r="K370" s="204"/>
      <c r="L370" s="218"/>
      <c r="M370" s="218"/>
      <c r="N370" s="218"/>
      <c r="O370" s="270"/>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c r="BI370" s="204"/>
      <c r="BJ370" s="204"/>
      <c r="BK370" s="204"/>
      <c r="BL370" s="204"/>
      <c r="BM370" s="204"/>
      <c r="BN370" s="204"/>
      <c r="BO370" s="204"/>
      <c r="BP370" s="204"/>
      <c r="BQ370" s="204"/>
      <c r="BR370" s="204"/>
      <c r="BS370" s="204"/>
    </row>
    <row r="371" spans="1:71" s="273" customFormat="1" x14ac:dyDescent="0.25">
      <c r="A371" s="204"/>
      <c r="B371" s="204"/>
      <c r="C371" s="204"/>
      <c r="D371" s="204"/>
      <c r="E371" s="204"/>
      <c r="F371" s="204"/>
      <c r="G371" s="204"/>
      <c r="H371" s="204"/>
      <c r="I371" s="204"/>
      <c r="J371" s="204"/>
      <c r="K371" s="204"/>
      <c r="L371" s="218"/>
      <c r="M371" s="218"/>
      <c r="N371" s="218"/>
      <c r="O371" s="270"/>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c r="BI371" s="204"/>
      <c r="BJ371" s="204"/>
      <c r="BK371" s="204"/>
      <c r="BL371" s="204"/>
      <c r="BM371" s="204"/>
      <c r="BN371" s="204"/>
      <c r="BO371" s="204"/>
      <c r="BP371" s="204"/>
      <c r="BQ371" s="204"/>
      <c r="BR371" s="204"/>
      <c r="BS371" s="204"/>
    </row>
    <row r="372" spans="1:71" s="273" customFormat="1" x14ac:dyDescent="0.25">
      <c r="A372" s="204"/>
      <c r="B372" s="204"/>
      <c r="C372" s="204"/>
      <c r="D372" s="204"/>
      <c r="E372" s="204"/>
      <c r="F372" s="204"/>
      <c r="G372" s="204"/>
      <c r="H372" s="204"/>
      <c r="I372" s="204"/>
      <c r="J372" s="204"/>
      <c r="K372" s="204"/>
      <c r="L372" s="218"/>
      <c r="M372" s="218"/>
      <c r="N372" s="218"/>
      <c r="O372" s="270"/>
      <c r="P372" s="204"/>
      <c r="Q372" s="204"/>
      <c r="R372" s="204"/>
      <c r="S372" s="204"/>
      <c r="T372" s="204"/>
      <c r="U372" s="204"/>
      <c r="V372" s="204"/>
      <c r="W372" s="204"/>
      <c r="X372" s="204"/>
      <c r="Y372" s="204"/>
      <c r="Z372" s="204"/>
      <c r="AA372" s="204"/>
      <c r="AB372" s="204"/>
      <c r="AC372" s="204"/>
      <c r="AD372" s="204"/>
      <c r="AE372" s="204"/>
      <c r="AF372" s="204"/>
      <c r="AG372" s="204"/>
      <c r="AH372" s="204"/>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c r="BI372" s="204"/>
      <c r="BJ372" s="204"/>
      <c r="BK372" s="204"/>
      <c r="BL372" s="204"/>
      <c r="BM372" s="204"/>
      <c r="BN372" s="204"/>
      <c r="BO372" s="204"/>
      <c r="BP372" s="204"/>
      <c r="BQ372" s="204"/>
      <c r="BR372" s="204"/>
      <c r="BS372" s="204"/>
    </row>
    <row r="373" spans="1:71" s="273" customFormat="1" x14ac:dyDescent="0.25">
      <c r="A373" s="204"/>
      <c r="B373" s="204"/>
      <c r="C373" s="204"/>
      <c r="D373" s="204"/>
      <c r="E373" s="204"/>
      <c r="F373" s="204"/>
      <c r="G373" s="204"/>
      <c r="H373" s="204"/>
      <c r="I373" s="204"/>
      <c r="J373" s="204"/>
      <c r="K373" s="204"/>
      <c r="L373" s="218"/>
      <c r="M373" s="218"/>
      <c r="N373" s="218"/>
      <c r="O373" s="270"/>
      <c r="P373" s="204"/>
      <c r="Q373" s="204"/>
      <c r="R373" s="204"/>
      <c r="S373" s="204"/>
      <c r="T373" s="204"/>
      <c r="U373" s="204"/>
      <c r="V373" s="204"/>
      <c r="W373" s="204"/>
      <c r="X373" s="204"/>
      <c r="Y373" s="204"/>
      <c r="Z373" s="204"/>
      <c r="AA373" s="204"/>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c r="BI373" s="204"/>
      <c r="BJ373" s="204"/>
      <c r="BK373" s="204"/>
      <c r="BL373" s="204"/>
      <c r="BM373" s="204"/>
      <c r="BN373" s="204"/>
      <c r="BO373" s="204"/>
      <c r="BP373" s="204"/>
      <c r="BQ373" s="204"/>
      <c r="BR373" s="204"/>
      <c r="BS373" s="204"/>
    </row>
    <row r="374" spans="1:71" s="273" customFormat="1" x14ac:dyDescent="0.25">
      <c r="A374" s="204"/>
      <c r="B374" s="204"/>
      <c r="C374" s="204"/>
      <c r="D374" s="204"/>
      <c r="E374" s="204"/>
      <c r="F374" s="204"/>
      <c r="G374" s="204"/>
      <c r="H374" s="204"/>
      <c r="I374" s="204"/>
      <c r="J374" s="204"/>
      <c r="K374" s="204"/>
      <c r="L374" s="218"/>
      <c r="M374" s="218"/>
      <c r="N374" s="218"/>
      <c r="O374" s="270"/>
      <c r="P374" s="204"/>
      <c r="Q374" s="204"/>
      <c r="R374" s="204"/>
      <c r="S374" s="204"/>
      <c r="T374" s="204"/>
      <c r="U374" s="204"/>
      <c r="V374" s="204"/>
      <c r="W374" s="204"/>
      <c r="X374" s="204"/>
      <c r="Y374" s="204"/>
      <c r="Z374" s="204"/>
      <c r="AA374" s="204"/>
      <c r="AB374" s="204"/>
      <c r="AC374" s="204"/>
      <c r="AD374" s="204"/>
      <c r="AE374" s="204"/>
      <c r="AF374" s="204"/>
      <c r="AG374" s="204"/>
      <c r="AH374" s="204"/>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c r="BI374" s="204"/>
      <c r="BJ374" s="204"/>
      <c r="BK374" s="204"/>
      <c r="BL374" s="204"/>
      <c r="BM374" s="204"/>
      <c r="BN374" s="204"/>
      <c r="BO374" s="204"/>
      <c r="BP374" s="204"/>
      <c r="BQ374" s="204"/>
      <c r="BR374" s="204"/>
      <c r="BS374" s="204"/>
    </row>
    <row r="375" spans="1:71" s="273" customFormat="1" x14ac:dyDescent="0.25">
      <c r="A375" s="204"/>
      <c r="B375" s="204"/>
      <c r="C375" s="204"/>
      <c r="D375" s="204"/>
      <c r="E375" s="204"/>
      <c r="F375" s="204"/>
      <c r="G375" s="204"/>
      <c r="H375" s="204"/>
      <c r="I375" s="204"/>
      <c r="J375" s="204"/>
      <c r="K375" s="204"/>
      <c r="L375" s="218"/>
      <c r="M375" s="218"/>
      <c r="N375" s="218"/>
      <c r="O375" s="270"/>
      <c r="P375" s="204"/>
      <c r="Q375" s="204"/>
      <c r="R375" s="204"/>
      <c r="S375" s="204"/>
      <c r="T375" s="204"/>
      <c r="U375" s="204"/>
      <c r="V375" s="204"/>
      <c r="W375" s="204"/>
      <c r="X375" s="204"/>
      <c r="Y375" s="204"/>
      <c r="Z375" s="204"/>
      <c r="AA375" s="204"/>
      <c r="AB375" s="204"/>
      <c r="AC375" s="204"/>
      <c r="AD375" s="204"/>
      <c r="AE375" s="204"/>
      <c r="AF375" s="204"/>
      <c r="AG375" s="204"/>
      <c r="AH375" s="204"/>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c r="BI375" s="204"/>
      <c r="BJ375" s="204"/>
      <c r="BK375" s="204"/>
      <c r="BL375" s="204"/>
      <c r="BM375" s="204"/>
      <c r="BN375" s="204"/>
      <c r="BO375" s="204"/>
      <c r="BP375" s="204"/>
      <c r="BQ375" s="204"/>
      <c r="BR375" s="204"/>
      <c r="BS375" s="204"/>
    </row>
    <row r="376" spans="1:71" s="273" customFormat="1" x14ac:dyDescent="0.25">
      <c r="A376" s="204"/>
      <c r="B376" s="204"/>
      <c r="C376" s="204"/>
      <c r="D376" s="204"/>
      <c r="E376" s="204"/>
      <c r="F376" s="204"/>
      <c r="G376" s="204"/>
      <c r="H376" s="204"/>
      <c r="I376" s="204"/>
      <c r="J376" s="204"/>
      <c r="K376" s="204"/>
      <c r="L376" s="218"/>
      <c r="M376" s="218"/>
      <c r="N376" s="218"/>
      <c r="O376" s="270"/>
      <c r="P376" s="204"/>
      <c r="Q376" s="204"/>
      <c r="R376" s="204"/>
      <c r="S376" s="204"/>
      <c r="T376" s="204"/>
      <c r="U376" s="204"/>
      <c r="V376" s="204"/>
      <c r="W376" s="204"/>
      <c r="X376" s="204"/>
      <c r="Y376" s="204"/>
      <c r="Z376" s="204"/>
      <c r="AA376" s="204"/>
      <c r="AB376" s="204"/>
      <c r="AC376" s="204"/>
      <c r="AD376" s="204"/>
      <c r="AE376" s="204"/>
      <c r="AF376" s="204"/>
      <c r="AG376" s="204"/>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c r="BI376" s="204"/>
      <c r="BJ376" s="204"/>
      <c r="BK376" s="204"/>
      <c r="BL376" s="204"/>
      <c r="BM376" s="204"/>
      <c r="BN376" s="204"/>
      <c r="BO376" s="204"/>
      <c r="BP376" s="204"/>
      <c r="BQ376" s="204"/>
      <c r="BR376" s="204"/>
      <c r="BS376" s="204"/>
    </row>
    <row r="377" spans="1:71" s="273" customFormat="1" x14ac:dyDescent="0.25">
      <c r="A377" s="204"/>
      <c r="B377" s="204"/>
      <c r="C377" s="204"/>
      <c r="D377" s="204"/>
      <c r="E377" s="204"/>
      <c r="F377" s="204"/>
      <c r="G377" s="204"/>
      <c r="H377" s="204"/>
      <c r="I377" s="204"/>
      <c r="J377" s="204"/>
      <c r="K377" s="204"/>
      <c r="L377" s="218"/>
      <c r="M377" s="218"/>
      <c r="N377" s="218"/>
      <c r="O377" s="270"/>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c r="BI377" s="204"/>
      <c r="BJ377" s="204"/>
      <c r="BK377" s="204"/>
      <c r="BL377" s="204"/>
      <c r="BM377" s="204"/>
      <c r="BN377" s="204"/>
      <c r="BO377" s="204"/>
      <c r="BP377" s="204"/>
      <c r="BQ377" s="204"/>
      <c r="BR377" s="204"/>
      <c r="BS377" s="204"/>
    </row>
    <row r="378" spans="1:71" s="273" customFormat="1" x14ac:dyDescent="0.25">
      <c r="A378" s="204"/>
      <c r="B378" s="204"/>
      <c r="C378" s="204"/>
      <c r="D378" s="204"/>
      <c r="E378" s="204"/>
      <c r="F378" s="204"/>
      <c r="G378" s="204"/>
      <c r="H378" s="204"/>
      <c r="I378" s="204"/>
      <c r="J378" s="204"/>
      <c r="K378" s="204"/>
      <c r="L378" s="218"/>
      <c r="M378" s="218"/>
      <c r="N378" s="218"/>
      <c r="O378" s="270"/>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c r="BI378" s="204"/>
      <c r="BJ378" s="204"/>
      <c r="BK378" s="204"/>
      <c r="BL378" s="204"/>
      <c r="BM378" s="204"/>
      <c r="BN378" s="204"/>
      <c r="BO378" s="204"/>
      <c r="BP378" s="204"/>
      <c r="BQ378" s="204"/>
      <c r="BR378" s="204"/>
      <c r="BS378" s="204"/>
    </row>
    <row r="379" spans="1:71" s="273" customFormat="1" x14ac:dyDescent="0.25">
      <c r="A379" s="204"/>
      <c r="B379" s="204"/>
      <c r="C379" s="204"/>
      <c r="D379" s="204"/>
      <c r="E379" s="204"/>
      <c r="F379" s="204"/>
      <c r="G379" s="204"/>
      <c r="H379" s="204"/>
      <c r="I379" s="204"/>
      <c r="J379" s="204"/>
      <c r="K379" s="204"/>
      <c r="L379" s="218"/>
      <c r="M379" s="218"/>
      <c r="N379" s="218"/>
      <c r="O379" s="270"/>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c r="BI379" s="204"/>
      <c r="BJ379" s="204"/>
      <c r="BK379" s="204"/>
      <c r="BL379" s="204"/>
      <c r="BM379" s="204"/>
      <c r="BN379" s="204"/>
      <c r="BO379" s="204"/>
      <c r="BP379" s="204"/>
      <c r="BQ379" s="204"/>
      <c r="BR379" s="204"/>
      <c r="BS379" s="204"/>
    </row>
    <row r="380" spans="1:71" s="273" customFormat="1" x14ac:dyDescent="0.25">
      <c r="A380" s="204"/>
      <c r="B380" s="204"/>
      <c r="C380" s="204"/>
      <c r="D380" s="204"/>
      <c r="E380" s="204"/>
      <c r="F380" s="204"/>
      <c r="G380" s="204"/>
      <c r="H380" s="204"/>
      <c r="I380" s="204"/>
      <c r="J380" s="204"/>
      <c r="K380" s="204"/>
      <c r="L380" s="218"/>
      <c r="M380" s="218"/>
      <c r="N380" s="218"/>
      <c r="O380" s="270"/>
      <c r="P380" s="204"/>
      <c r="Q380" s="204"/>
      <c r="R380" s="204"/>
      <c r="S380" s="204"/>
      <c r="T380" s="204"/>
      <c r="U380" s="204"/>
      <c r="V380" s="204"/>
      <c r="W380" s="204"/>
      <c r="X380" s="204"/>
      <c r="Y380" s="204"/>
      <c r="Z380" s="204"/>
      <c r="AA380" s="204"/>
      <c r="AB380" s="204"/>
      <c r="AC380" s="204"/>
      <c r="AD380" s="204"/>
      <c r="AE380" s="204"/>
      <c r="AF380" s="204"/>
      <c r="AG380" s="204"/>
      <c r="AH380" s="204"/>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c r="BI380" s="204"/>
      <c r="BJ380" s="204"/>
      <c r="BK380" s="204"/>
      <c r="BL380" s="204"/>
      <c r="BM380" s="204"/>
      <c r="BN380" s="204"/>
      <c r="BO380" s="204"/>
      <c r="BP380" s="204"/>
      <c r="BQ380" s="204"/>
      <c r="BR380" s="204"/>
      <c r="BS380" s="204"/>
    </row>
    <row r="381" spans="1:71" s="273" customFormat="1" x14ac:dyDescent="0.25">
      <c r="A381" s="204"/>
      <c r="B381" s="204"/>
      <c r="C381" s="204"/>
      <c r="D381" s="204"/>
      <c r="E381" s="204"/>
      <c r="F381" s="204"/>
      <c r="G381" s="204"/>
      <c r="H381" s="204"/>
      <c r="I381" s="204"/>
      <c r="J381" s="204"/>
      <c r="K381" s="204"/>
      <c r="L381" s="218"/>
      <c r="M381" s="218"/>
      <c r="N381" s="218"/>
      <c r="O381" s="270"/>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c r="BI381" s="204"/>
      <c r="BJ381" s="204"/>
      <c r="BK381" s="204"/>
      <c r="BL381" s="204"/>
      <c r="BM381" s="204"/>
      <c r="BN381" s="204"/>
      <c r="BO381" s="204"/>
      <c r="BP381" s="204"/>
      <c r="BQ381" s="204"/>
      <c r="BR381" s="204"/>
      <c r="BS381" s="204"/>
    </row>
    <row r="382" spans="1:71" s="273" customFormat="1" x14ac:dyDescent="0.25">
      <c r="A382" s="204"/>
      <c r="B382" s="204"/>
      <c r="C382" s="204"/>
      <c r="D382" s="204"/>
      <c r="E382" s="204"/>
      <c r="F382" s="204"/>
      <c r="G382" s="204"/>
      <c r="H382" s="204"/>
      <c r="I382" s="204"/>
      <c r="J382" s="204"/>
      <c r="K382" s="204"/>
      <c r="L382" s="218"/>
      <c r="M382" s="218"/>
      <c r="N382" s="218"/>
      <c r="O382" s="270"/>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c r="BI382" s="204"/>
      <c r="BJ382" s="204"/>
      <c r="BK382" s="204"/>
      <c r="BL382" s="204"/>
      <c r="BM382" s="204"/>
      <c r="BN382" s="204"/>
      <c r="BO382" s="204"/>
      <c r="BP382" s="204"/>
      <c r="BQ382" s="204"/>
      <c r="BR382" s="204"/>
      <c r="BS382" s="204"/>
    </row>
    <row r="383" spans="1:71" s="273" customFormat="1" x14ac:dyDescent="0.25">
      <c r="A383" s="204"/>
      <c r="B383" s="204"/>
      <c r="C383" s="204"/>
      <c r="D383" s="204"/>
      <c r="E383" s="204"/>
      <c r="F383" s="204"/>
      <c r="G383" s="204"/>
      <c r="H383" s="204"/>
      <c r="I383" s="204"/>
      <c r="J383" s="204"/>
      <c r="K383" s="204"/>
      <c r="L383" s="218"/>
      <c r="M383" s="218"/>
      <c r="N383" s="218"/>
      <c r="O383" s="270"/>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c r="BI383" s="204"/>
      <c r="BJ383" s="204"/>
      <c r="BK383" s="204"/>
      <c r="BL383" s="204"/>
      <c r="BM383" s="204"/>
      <c r="BN383" s="204"/>
      <c r="BO383" s="204"/>
      <c r="BP383" s="204"/>
      <c r="BQ383" s="204"/>
      <c r="BR383" s="204"/>
      <c r="BS383" s="204"/>
    </row>
    <row r="384" spans="1:71" s="273" customFormat="1" x14ac:dyDescent="0.25">
      <c r="A384" s="204"/>
      <c r="B384" s="204"/>
      <c r="C384" s="204"/>
      <c r="D384" s="204"/>
      <c r="E384" s="204"/>
      <c r="F384" s="204"/>
      <c r="G384" s="204"/>
      <c r="H384" s="204"/>
      <c r="I384" s="204"/>
      <c r="J384" s="204"/>
      <c r="K384" s="204"/>
      <c r="L384" s="218"/>
      <c r="M384" s="218"/>
      <c r="N384" s="218"/>
      <c r="O384" s="270"/>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c r="BI384" s="204"/>
      <c r="BJ384" s="204"/>
      <c r="BK384" s="204"/>
      <c r="BL384" s="204"/>
      <c r="BM384" s="204"/>
      <c r="BN384" s="204"/>
      <c r="BO384" s="204"/>
      <c r="BP384" s="204"/>
      <c r="BQ384" s="204"/>
      <c r="BR384" s="204"/>
      <c r="BS384" s="204"/>
    </row>
    <row r="385" spans="1:71" s="273" customFormat="1" x14ac:dyDescent="0.25">
      <c r="A385" s="204"/>
      <c r="B385" s="204"/>
      <c r="C385" s="204"/>
      <c r="D385" s="204"/>
      <c r="E385" s="204"/>
      <c r="F385" s="204"/>
      <c r="G385" s="204"/>
      <c r="H385" s="204"/>
      <c r="I385" s="204"/>
      <c r="J385" s="204"/>
      <c r="K385" s="204"/>
      <c r="L385" s="218"/>
      <c r="M385" s="218"/>
      <c r="N385" s="218"/>
      <c r="O385" s="270"/>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c r="BI385" s="204"/>
      <c r="BJ385" s="204"/>
      <c r="BK385" s="204"/>
      <c r="BL385" s="204"/>
      <c r="BM385" s="204"/>
      <c r="BN385" s="204"/>
      <c r="BO385" s="204"/>
      <c r="BP385" s="204"/>
      <c r="BQ385" s="204"/>
      <c r="BR385" s="204"/>
      <c r="BS385" s="204"/>
    </row>
    <row r="386" spans="1:71" s="273" customFormat="1" x14ac:dyDescent="0.25">
      <c r="A386" s="204"/>
      <c r="B386" s="204"/>
      <c r="C386" s="204"/>
      <c r="D386" s="204"/>
      <c r="E386" s="204"/>
      <c r="F386" s="204"/>
      <c r="G386" s="204"/>
      <c r="H386" s="204"/>
      <c r="I386" s="204"/>
      <c r="J386" s="204"/>
      <c r="K386" s="204"/>
      <c r="L386" s="218"/>
      <c r="M386" s="218"/>
      <c r="N386" s="218"/>
      <c r="O386" s="270"/>
      <c r="P386" s="204"/>
      <c r="Q386" s="204"/>
      <c r="R386" s="204"/>
      <c r="S386" s="204"/>
      <c r="T386" s="204"/>
      <c r="U386" s="204"/>
      <c r="V386" s="204"/>
      <c r="W386" s="204"/>
      <c r="X386" s="204"/>
      <c r="Y386" s="204"/>
      <c r="Z386" s="204"/>
      <c r="AA386" s="204"/>
      <c r="AB386" s="204"/>
      <c r="AC386" s="204"/>
      <c r="AD386" s="204"/>
      <c r="AE386" s="204"/>
      <c r="AF386" s="204"/>
      <c r="AG386" s="204"/>
      <c r="AH386" s="204"/>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c r="BI386" s="204"/>
      <c r="BJ386" s="204"/>
      <c r="BK386" s="204"/>
      <c r="BL386" s="204"/>
      <c r="BM386" s="204"/>
      <c r="BN386" s="204"/>
      <c r="BO386" s="204"/>
      <c r="BP386" s="204"/>
      <c r="BQ386" s="204"/>
      <c r="BR386" s="204"/>
      <c r="BS386" s="204"/>
    </row>
    <row r="387" spans="1:71" s="273" customFormat="1" x14ac:dyDescent="0.25">
      <c r="A387" s="204"/>
      <c r="B387" s="204"/>
      <c r="C387" s="204"/>
      <c r="D387" s="204"/>
      <c r="E387" s="204"/>
      <c r="F387" s="204"/>
      <c r="G387" s="204"/>
      <c r="H387" s="204"/>
      <c r="I387" s="204"/>
      <c r="J387" s="204"/>
      <c r="K387" s="204"/>
      <c r="L387" s="218"/>
      <c r="M387" s="218"/>
      <c r="N387" s="218"/>
      <c r="O387" s="270"/>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c r="BI387" s="204"/>
      <c r="BJ387" s="204"/>
      <c r="BK387" s="204"/>
      <c r="BL387" s="204"/>
      <c r="BM387" s="204"/>
      <c r="BN387" s="204"/>
      <c r="BO387" s="204"/>
      <c r="BP387" s="204"/>
      <c r="BQ387" s="204"/>
      <c r="BR387" s="204"/>
      <c r="BS387" s="204"/>
    </row>
    <row r="388" spans="1:71" s="273" customFormat="1" x14ac:dyDescent="0.25">
      <c r="A388" s="204"/>
      <c r="B388" s="204"/>
      <c r="C388" s="204"/>
      <c r="D388" s="204"/>
      <c r="E388" s="204"/>
      <c r="F388" s="204"/>
      <c r="G388" s="204"/>
      <c r="H388" s="204"/>
      <c r="I388" s="204"/>
      <c r="J388" s="204"/>
      <c r="K388" s="204"/>
      <c r="L388" s="218"/>
      <c r="M388" s="218"/>
      <c r="N388" s="218"/>
      <c r="O388" s="270"/>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c r="BI388" s="204"/>
      <c r="BJ388" s="204"/>
      <c r="BK388" s="204"/>
      <c r="BL388" s="204"/>
      <c r="BM388" s="204"/>
      <c r="BN388" s="204"/>
      <c r="BO388" s="204"/>
      <c r="BP388" s="204"/>
      <c r="BQ388" s="204"/>
      <c r="BR388" s="204"/>
      <c r="BS388" s="204"/>
    </row>
    <row r="389" spans="1:71" s="273" customFormat="1" x14ac:dyDescent="0.25">
      <c r="A389" s="204"/>
      <c r="B389" s="204"/>
      <c r="C389" s="204"/>
      <c r="D389" s="204"/>
      <c r="E389" s="204"/>
      <c r="F389" s="204"/>
      <c r="G389" s="204"/>
      <c r="H389" s="204"/>
      <c r="I389" s="204"/>
      <c r="J389" s="204"/>
      <c r="K389" s="204"/>
      <c r="L389" s="218"/>
      <c r="M389" s="218"/>
      <c r="N389" s="218"/>
      <c r="O389" s="270"/>
      <c r="P389" s="204"/>
      <c r="Q389" s="204"/>
      <c r="R389" s="204"/>
      <c r="S389" s="204"/>
      <c r="T389" s="204"/>
      <c r="U389" s="204"/>
      <c r="V389" s="204"/>
      <c r="W389" s="204"/>
      <c r="X389" s="204"/>
      <c r="Y389" s="204"/>
      <c r="Z389" s="204"/>
      <c r="AA389" s="204"/>
      <c r="AB389" s="204"/>
      <c r="AC389" s="204"/>
      <c r="AD389" s="204"/>
      <c r="AE389" s="204"/>
      <c r="AF389" s="204"/>
      <c r="AG389" s="204"/>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c r="BI389" s="204"/>
      <c r="BJ389" s="204"/>
      <c r="BK389" s="204"/>
      <c r="BL389" s="204"/>
      <c r="BM389" s="204"/>
      <c r="BN389" s="204"/>
      <c r="BO389" s="204"/>
      <c r="BP389" s="204"/>
      <c r="BQ389" s="204"/>
      <c r="BR389" s="204"/>
      <c r="BS389" s="204"/>
    </row>
    <row r="390" spans="1:71" s="273" customFormat="1" x14ac:dyDescent="0.25">
      <c r="A390" s="204"/>
      <c r="B390" s="204"/>
      <c r="C390" s="204"/>
      <c r="D390" s="204"/>
      <c r="E390" s="204"/>
      <c r="F390" s="204"/>
      <c r="G390" s="204"/>
      <c r="H390" s="204"/>
      <c r="I390" s="204"/>
      <c r="J390" s="204"/>
      <c r="K390" s="204"/>
      <c r="L390" s="218"/>
      <c r="M390" s="218"/>
      <c r="N390" s="218"/>
      <c r="O390" s="270"/>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c r="BI390" s="204"/>
      <c r="BJ390" s="204"/>
      <c r="BK390" s="204"/>
      <c r="BL390" s="204"/>
      <c r="BM390" s="204"/>
      <c r="BN390" s="204"/>
      <c r="BO390" s="204"/>
      <c r="BP390" s="204"/>
      <c r="BQ390" s="204"/>
      <c r="BR390" s="204"/>
      <c r="BS390" s="204"/>
    </row>
    <row r="391" spans="1:71" s="273" customFormat="1" x14ac:dyDescent="0.25">
      <c r="A391" s="204"/>
      <c r="B391" s="204"/>
      <c r="C391" s="204"/>
      <c r="D391" s="204"/>
      <c r="E391" s="204"/>
      <c r="F391" s="204"/>
      <c r="G391" s="204"/>
      <c r="H391" s="204"/>
      <c r="I391" s="204"/>
      <c r="J391" s="204"/>
      <c r="K391" s="204"/>
      <c r="L391" s="218"/>
      <c r="M391" s="218"/>
      <c r="N391" s="218"/>
      <c r="O391" s="270"/>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c r="BI391" s="204"/>
      <c r="BJ391" s="204"/>
      <c r="BK391" s="204"/>
      <c r="BL391" s="204"/>
      <c r="BM391" s="204"/>
      <c r="BN391" s="204"/>
      <c r="BO391" s="204"/>
      <c r="BP391" s="204"/>
      <c r="BQ391" s="204"/>
      <c r="BR391" s="204"/>
      <c r="BS391" s="204"/>
    </row>
    <row r="392" spans="1:71" s="273" customFormat="1" x14ac:dyDescent="0.25">
      <c r="A392" s="204"/>
      <c r="B392" s="204"/>
      <c r="C392" s="204"/>
      <c r="D392" s="204"/>
      <c r="E392" s="204"/>
      <c r="F392" s="204"/>
      <c r="G392" s="204"/>
      <c r="H392" s="204"/>
      <c r="I392" s="204"/>
      <c r="J392" s="204"/>
      <c r="K392" s="204"/>
      <c r="L392" s="218"/>
      <c r="M392" s="218"/>
      <c r="N392" s="218"/>
      <c r="O392" s="270"/>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c r="BI392" s="204"/>
      <c r="BJ392" s="204"/>
      <c r="BK392" s="204"/>
      <c r="BL392" s="204"/>
      <c r="BM392" s="204"/>
      <c r="BN392" s="204"/>
      <c r="BO392" s="204"/>
      <c r="BP392" s="204"/>
      <c r="BQ392" s="204"/>
      <c r="BR392" s="204"/>
      <c r="BS392" s="204"/>
    </row>
    <row r="393" spans="1:71" s="273" customFormat="1" x14ac:dyDescent="0.25">
      <c r="A393" s="204"/>
      <c r="B393" s="204"/>
      <c r="C393" s="204"/>
      <c r="D393" s="204"/>
      <c r="E393" s="204"/>
      <c r="F393" s="204"/>
      <c r="G393" s="204"/>
      <c r="H393" s="204"/>
      <c r="I393" s="204"/>
      <c r="J393" s="204"/>
      <c r="K393" s="204"/>
      <c r="L393" s="218"/>
      <c r="M393" s="218"/>
      <c r="N393" s="218"/>
      <c r="O393" s="270"/>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c r="BI393" s="204"/>
      <c r="BJ393" s="204"/>
      <c r="BK393" s="204"/>
      <c r="BL393" s="204"/>
      <c r="BM393" s="204"/>
      <c r="BN393" s="204"/>
      <c r="BO393" s="204"/>
      <c r="BP393" s="204"/>
      <c r="BQ393" s="204"/>
      <c r="BR393" s="204"/>
      <c r="BS393" s="204"/>
    </row>
    <row r="394" spans="1:71" s="273" customFormat="1" x14ac:dyDescent="0.25">
      <c r="A394" s="204"/>
      <c r="B394" s="204"/>
      <c r="C394" s="204"/>
      <c r="D394" s="204"/>
      <c r="E394" s="204"/>
      <c r="F394" s="204"/>
      <c r="G394" s="204"/>
      <c r="H394" s="204"/>
      <c r="I394" s="204"/>
      <c r="J394" s="204"/>
      <c r="K394" s="204"/>
      <c r="L394" s="218"/>
      <c r="M394" s="218"/>
      <c r="N394" s="218"/>
      <c r="O394" s="270"/>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204"/>
      <c r="BG394" s="204"/>
      <c r="BH394" s="204"/>
      <c r="BI394" s="204"/>
      <c r="BJ394" s="204"/>
      <c r="BK394" s="204"/>
      <c r="BL394" s="204"/>
      <c r="BM394" s="204"/>
      <c r="BN394" s="204"/>
      <c r="BO394" s="204"/>
      <c r="BP394" s="204"/>
      <c r="BQ394" s="204"/>
      <c r="BR394" s="204"/>
      <c r="BS394" s="204"/>
    </row>
    <row r="395" spans="1:71" s="273" customFormat="1" x14ac:dyDescent="0.25">
      <c r="A395" s="204"/>
      <c r="B395" s="204"/>
      <c r="C395" s="204"/>
      <c r="D395" s="204"/>
      <c r="E395" s="204"/>
      <c r="F395" s="204"/>
      <c r="G395" s="204"/>
      <c r="H395" s="204"/>
      <c r="I395" s="204"/>
      <c r="J395" s="204"/>
      <c r="K395" s="204"/>
      <c r="L395" s="218"/>
      <c r="M395" s="218"/>
      <c r="N395" s="218"/>
      <c r="O395" s="270"/>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204"/>
      <c r="AL395" s="204"/>
      <c r="AM395" s="204"/>
      <c r="AN395" s="204"/>
      <c r="AO395" s="204"/>
      <c r="AP395" s="204"/>
      <c r="AQ395" s="204"/>
      <c r="AR395" s="204"/>
      <c r="AS395" s="204"/>
      <c r="AT395" s="204"/>
      <c r="AU395" s="204"/>
      <c r="AV395" s="204"/>
      <c r="AW395" s="204"/>
      <c r="AX395" s="204"/>
      <c r="AY395" s="204"/>
      <c r="AZ395" s="204"/>
      <c r="BA395" s="204"/>
      <c r="BB395" s="204"/>
      <c r="BC395" s="204"/>
      <c r="BD395" s="204"/>
      <c r="BE395" s="204"/>
      <c r="BF395" s="204"/>
      <c r="BG395" s="204"/>
      <c r="BH395" s="204"/>
      <c r="BI395" s="204"/>
      <c r="BJ395" s="204"/>
      <c r="BK395" s="204"/>
      <c r="BL395" s="204"/>
      <c r="BM395" s="204"/>
      <c r="BN395" s="204"/>
      <c r="BO395" s="204"/>
      <c r="BP395" s="204"/>
      <c r="BQ395" s="204"/>
      <c r="BR395" s="204"/>
      <c r="BS395" s="204"/>
    </row>
    <row r="396" spans="1:71" s="273" customFormat="1" x14ac:dyDescent="0.25">
      <c r="A396" s="204"/>
      <c r="B396" s="204"/>
      <c r="C396" s="204"/>
      <c r="D396" s="204"/>
      <c r="E396" s="204"/>
      <c r="F396" s="204"/>
      <c r="G396" s="204"/>
      <c r="H396" s="204"/>
      <c r="I396" s="204"/>
      <c r="J396" s="204"/>
      <c r="K396" s="204"/>
      <c r="L396" s="218"/>
      <c r="M396" s="218"/>
      <c r="N396" s="218"/>
      <c r="O396" s="270"/>
      <c r="P396" s="204"/>
      <c r="Q396" s="204"/>
      <c r="R396" s="204"/>
      <c r="S396" s="204"/>
      <c r="T396" s="204"/>
      <c r="U396" s="204"/>
      <c r="V396" s="204"/>
      <c r="W396" s="204"/>
      <c r="X396" s="204"/>
      <c r="Y396" s="204"/>
      <c r="Z396" s="204"/>
      <c r="AA396" s="204"/>
      <c r="AB396" s="204"/>
      <c r="AC396" s="204"/>
      <c r="AD396" s="204"/>
      <c r="AE396" s="204"/>
      <c r="AF396" s="204"/>
      <c r="AG396" s="204"/>
      <c r="AH396" s="204"/>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c r="BI396" s="204"/>
      <c r="BJ396" s="204"/>
      <c r="BK396" s="204"/>
      <c r="BL396" s="204"/>
      <c r="BM396" s="204"/>
      <c r="BN396" s="204"/>
      <c r="BO396" s="204"/>
      <c r="BP396" s="204"/>
      <c r="BQ396" s="204"/>
      <c r="BR396" s="204"/>
      <c r="BS396" s="204"/>
    </row>
    <row r="397" spans="1:71" s="273" customFormat="1" x14ac:dyDescent="0.25">
      <c r="A397" s="204"/>
      <c r="B397" s="204"/>
      <c r="C397" s="204"/>
      <c r="D397" s="204"/>
      <c r="E397" s="204"/>
      <c r="F397" s="204"/>
      <c r="G397" s="204"/>
      <c r="H397" s="204"/>
      <c r="I397" s="204"/>
      <c r="J397" s="204"/>
      <c r="K397" s="204"/>
      <c r="L397" s="218"/>
      <c r="M397" s="218"/>
      <c r="N397" s="218"/>
      <c r="O397" s="270"/>
      <c r="P397" s="204"/>
      <c r="Q397" s="204"/>
      <c r="R397" s="204"/>
      <c r="S397" s="204"/>
      <c r="T397" s="204"/>
      <c r="U397" s="204"/>
      <c r="V397" s="204"/>
      <c r="W397" s="204"/>
      <c r="X397" s="204"/>
      <c r="Y397" s="204"/>
      <c r="Z397" s="204"/>
      <c r="AA397" s="204"/>
      <c r="AB397" s="204"/>
      <c r="AC397" s="204"/>
      <c r="AD397" s="204"/>
      <c r="AE397" s="204"/>
      <c r="AF397" s="204"/>
      <c r="AG397" s="204"/>
      <c r="AH397" s="204"/>
      <c r="AI397" s="204"/>
      <c r="AJ397" s="204"/>
      <c r="AK397" s="204"/>
      <c r="AL397" s="204"/>
      <c r="AM397" s="204"/>
      <c r="AN397" s="204"/>
      <c r="AO397" s="204"/>
      <c r="AP397" s="204"/>
      <c r="AQ397" s="204"/>
      <c r="AR397" s="204"/>
      <c r="AS397" s="204"/>
      <c r="AT397" s="204"/>
      <c r="AU397" s="204"/>
      <c r="AV397" s="204"/>
      <c r="AW397" s="204"/>
      <c r="AX397" s="204"/>
      <c r="AY397" s="204"/>
      <c r="AZ397" s="204"/>
      <c r="BA397" s="204"/>
      <c r="BB397" s="204"/>
      <c r="BC397" s="204"/>
      <c r="BD397" s="204"/>
      <c r="BE397" s="204"/>
      <c r="BF397" s="204"/>
      <c r="BG397" s="204"/>
      <c r="BH397" s="204"/>
      <c r="BI397" s="204"/>
      <c r="BJ397" s="204"/>
      <c r="BK397" s="204"/>
      <c r="BL397" s="204"/>
      <c r="BM397" s="204"/>
      <c r="BN397" s="204"/>
      <c r="BO397" s="204"/>
      <c r="BP397" s="204"/>
      <c r="BQ397" s="204"/>
      <c r="BR397" s="204"/>
      <c r="BS397" s="204"/>
    </row>
    <row r="398" spans="1:71" s="273" customFormat="1" x14ac:dyDescent="0.25">
      <c r="A398" s="204"/>
      <c r="B398" s="204"/>
      <c r="C398" s="204"/>
      <c r="D398" s="204"/>
      <c r="E398" s="204"/>
      <c r="F398" s="204"/>
      <c r="G398" s="204"/>
      <c r="H398" s="204"/>
      <c r="I398" s="204"/>
      <c r="J398" s="204"/>
      <c r="K398" s="204"/>
      <c r="L398" s="218"/>
      <c r="M398" s="218"/>
      <c r="N398" s="218"/>
      <c r="O398" s="270"/>
      <c r="P398" s="204"/>
      <c r="Q398" s="204"/>
      <c r="R398" s="204"/>
      <c r="S398" s="204"/>
      <c r="T398" s="204"/>
      <c r="U398" s="204"/>
      <c r="V398" s="204"/>
      <c r="W398" s="204"/>
      <c r="X398" s="204"/>
      <c r="Y398" s="204"/>
      <c r="Z398" s="204"/>
      <c r="AA398" s="204"/>
      <c r="AB398" s="204"/>
      <c r="AC398" s="204"/>
      <c r="AD398" s="204"/>
      <c r="AE398" s="204"/>
      <c r="AF398" s="204"/>
      <c r="AG398" s="204"/>
      <c r="AH398" s="204"/>
      <c r="AI398" s="204"/>
      <c r="AJ398" s="204"/>
      <c r="AK398" s="204"/>
      <c r="AL398" s="204"/>
      <c r="AM398" s="204"/>
      <c r="AN398" s="204"/>
      <c r="AO398" s="204"/>
      <c r="AP398" s="204"/>
      <c r="AQ398" s="204"/>
      <c r="AR398" s="204"/>
      <c r="AS398" s="204"/>
      <c r="AT398" s="204"/>
      <c r="AU398" s="204"/>
      <c r="AV398" s="204"/>
      <c r="AW398" s="204"/>
      <c r="AX398" s="204"/>
      <c r="AY398" s="204"/>
      <c r="AZ398" s="204"/>
      <c r="BA398" s="204"/>
      <c r="BB398" s="204"/>
      <c r="BC398" s="204"/>
      <c r="BD398" s="204"/>
      <c r="BE398" s="204"/>
      <c r="BF398" s="204"/>
      <c r="BG398" s="204"/>
      <c r="BH398" s="204"/>
      <c r="BI398" s="204"/>
      <c r="BJ398" s="204"/>
      <c r="BK398" s="204"/>
      <c r="BL398" s="204"/>
      <c r="BM398" s="204"/>
      <c r="BN398" s="204"/>
      <c r="BO398" s="204"/>
      <c r="BP398" s="204"/>
      <c r="BQ398" s="204"/>
      <c r="BR398" s="204"/>
      <c r="BS398" s="204"/>
    </row>
    <row r="399" spans="1:71" s="273" customFormat="1" x14ac:dyDescent="0.25">
      <c r="A399" s="204"/>
      <c r="B399" s="204"/>
      <c r="C399" s="204"/>
      <c r="D399" s="204"/>
      <c r="E399" s="204"/>
      <c r="F399" s="204"/>
      <c r="G399" s="204"/>
      <c r="H399" s="204"/>
      <c r="I399" s="204"/>
      <c r="J399" s="204"/>
      <c r="K399" s="204"/>
      <c r="L399" s="218"/>
      <c r="M399" s="218"/>
      <c r="N399" s="218"/>
      <c r="O399" s="270"/>
      <c r="P399" s="204"/>
      <c r="Q399" s="204"/>
      <c r="R399" s="204"/>
      <c r="S399" s="204"/>
      <c r="T399" s="204"/>
      <c r="U399" s="204"/>
      <c r="V399" s="204"/>
      <c r="W399" s="204"/>
      <c r="X399" s="204"/>
      <c r="Y399" s="204"/>
      <c r="Z399" s="204"/>
      <c r="AA399" s="204"/>
      <c r="AB399" s="204"/>
      <c r="AC399" s="204"/>
      <c r="AD399" s="204"/>
      <c r="AE399" s="204"/>
      <c r="AF399" s="204"/>
      <c r="AG399" s="204"/>
      <c r="AH399" s="204"/>
      <c r="AI399" s="204"/>
      <c r="AJ399" s="204"/>
      <c r="AK399" s="204"/>
      <c r="AL399" s="204"/>
      <c r="AM399" s="204"/>
      <c r="AN399" s="204"/>
      <c r="AO399" s="204"/>
      <c r="AP399" s="204"/>
      <c r="AQ399" s="204"/>
      <c r="AR399" s="204"/>
      <c r="AS399" s="204"/>
      <c r="AT399" s="204"/>
      <c r="AU399" s="204"/>
      <c r="AV399" s="204"/>
      <c r="AW399" s="204"/>
      <c r="AX399" s="204"/>
      <c r="AY399" s="204"/>
      <c r="AZ399" s="204"/>
      <c r="BA399" s="204"/>
      <c r="BB399" s="204"/>
      <c r="BC399" s="204"/>
      <c r="BD399" s="204"/>
      <c r="BE399" s="204"/>
      <c r="BF399" s="204"/>
      <c r="BG399" s="204"/>
      <c r="BH399" s="204"/>
      <c r="BI399" s="204"/>
      <c r="BJ399" s="204"/>
      <c r="BK399" s="204"/>
      <c r="BL399" s="204"/>
      <c r="BM399" s="204"/>
      <c r="BN399" s="204"/>
      <c r="BO399" s="204"/>
      <c r="BP399" s="204"/>
      <c r="BQ399" s="204"/>
      <c r="BR399" s="204"/>
      <c r="BS399" s="204"/>
    </row>
    <row r="400" spans="1:71" s="273" customFormat="1" x14ac:dyDescent="0.25">
      <c r="A400" s="204"/>
      <c r="B400" s="204"/>
      <c r="C400" s="204"/>
      <c r="D400" s="204"/>
      <c r="E400" s="204"/>
      <c r="F400" s="204"/>
      <c r="G400" s="204"/>
      <c r="H400" s="204"/>
      <c r="I400" s="204"/>
      <c r="J400" s="204"/>
      <c r="K400" s="204"/>
      <c r="L400" s="218"/>
      <c r="M400" s="218"/>
      <c r="N400" s="218"/>
      <c r="O400" s="270"/>
      <c r="P400" s="204"/>
      <c r="Q400" s="204"/>
      <c r="R400" s="204"/>
      <c r="S400" s="204"/>
      <c r="T400" s="204"/>
      <c r="U400" s="204"/>
      <c r="V400" s="204"/>
      <c r="W400" s="204"/>
      <c r="X400" s="204"/>
      <c r="Y400" s="204"/>
      <c r="Z400" s="204"/>
      <c r="AA400" s="204"/>
      <c r="AB400" s="204"/>
      <c r="AC400" s="204"/>
      <c r="AD400" s="204"/>
      <c r="AE400" s="204"/>
      <c r="AF400" s="204"/>
      <c r="AG400" s="204"/>
      <c r="AH400" s="204"/>
      <c r="AI400" s="204"/>
      <c r="AJ400" s="204"/>
      <c r="AK400" s="204"/>
      <c r="AL400" s="204"/>
      <c r="AM400" s="204"/>
      <c r="AN400" s="204"/>
      <c r="AO400" s="204"/>
      <c r="AP400" s="204"/>
      <c r="AQ400" s="204"/>
      <c r="AR400" s="204"/>
      <c r="AS400" s="204"/>
      <c r="AT400" s="204"/>
      <c r="AU400" s="204"/>
      <c r="AV400" s="204"/>
      <c r="AW400" s="204"/>
      <c r="AX400" s="204"/>
      <c r="AY400" s="204"/>
      <c r="AZ400" s="204"/>
      <c r="BA400" s="204"/>
      <c r="BB400" s="204"/>
      <c r="BC400" s="204"/>
      <c r="BD400" s="204"/>
      <c r="BE400" s="204"/>
      <c r="BF400" s="204"/>
      <c r="BG400" s="204"/>
      <c r="BH400" s="204"/>
      <c r="BI400" s="204"/>
      <c r="BJ400" s="204"/>
      <c r="BK400" s="204"/>
      <c r="BL400" s="204"/>
      <c r="BM400" s="204"/>
      <c r="BN400" s="204"/>
      <c r="BO400" s="204"/>
      <c r="BP400" s="204"/>
      <c r="BQ400" s="204"/>
      <c r="BR400" s="204"/>
      <c r="BS400" s="204"/>
    </row>
    <row r="401" spans="1:71" s="273" customFormat="1" x14ac:dyDescent="0.25">
      <c r="A401" s="204"/>
      <c r="B401" s="204"/>
      <c r="C401" s="204"/>
      <c r="D401" s="204"/>
      <c r="E401" s="204"/>
      <c r="F401" s="204"/>
      <c r="G401" s="204"/>
      <c r="H401" s="204"/>
      <c r="I401" s="204"/>
      <c r="J401" s="204"/>
      <c r="K401" s="204"/>
      <c r="L401" s="218"/>
      <c r="M401" s="218"/>
      <c r="N401" s="218"/>
      <c r="O401" s="270"/>
      <c r="P401" s="204"/>
      <c r="Q401" s="204"/>
      <c r="R401" s="204"/>
      <c r="S401" s="204"/>
      <c r="T401" s="204"/>
      <c r="U401" s="204"/>
      <c r="V401" s="204"/>
      <c r="W401" s="204"/>
      <c r="X401" s="204"/>
      <c r="Y401" s="204"/>
      <c r="Z401" s="204"/>
      <c r="AA401" s="204"/>
      <c r="AB401" s="204"/>
      <c r="AC401" s="204"/>
      <c r="AD401" s="204"/>
      <c r="AE401" s="204"/>
      <c r="AF401" s="204"/>
      <c r="AG401" s="204"/>
      <c r="AH401" s="204"/>
      <c r="AI401" s="204"/>
      <c r="AJ401" s="204"/>
      <c r="AK401" s="204"/>
      <c r="AL401" s="204"/>
      <c r="AM401" s="204"/>
      <c r="AN401" s="204"/>
      <c r="AO401" s="204"/>
      <c r="AP401" s="204"/>
      <c r="AQ401" s="204"/>
      <c r="AR401" s="204"/>
      <c r="AS401" s="204"/>
      <c r="AT401" s="204"/>
      <c r="AU401" s="204"/>
      <c r="AV401" s="204"/>
      <c r="AW401" s="204"/>
      <c r="AX401" s="204"/>
      <c r="AY401" s="204"/>
      <c r="AZ401" s="204"/>
      <c r="BA401" s="204"/>
      <c r="BB401" s="204"/>
      <c r="BC401" s="204"/>
      <c r="BD401" s="204"/>
      <c r="BE401" s="204"/>
      <c r="BF401" s="204"/>
      <c r="BG401" s="204"/>
      <c r="BH401" s="204"/>
      <c r="BI401" s="204"/>
      <c r="BJ401" s="204"/>
      <c r="BK401" s="204"/>
      <c r="BL401" s="204"/>
      <c r="BM401" s="204"/>
      <c r="BN401" s="204"/>
      <c r="BO401" s="204"/>
      <c r="BP401" s="204"/>
      <c r="BQ401" s="204"/>
      <c r="BR401" s="204"/>
      <c r="BS401" s="204"/>
    </row>
    <row r="402" spans="1:71" s="273" customFormat="1" x14ac:dyDescent="0.25">
      <c r="A402" s="204"/>
      <c r="B402" s="204"/>
      <c r="C402" s="204"/>
      <c r="D402" s="204"/>
      <c r="E402" s="204"/>
      <c r="F402" s="204"/>
      <c r="G402" s="204"/>
      <c r="H402" s="204"/>
      <c r="I402" s="204"/>
      <c r="J402" s="204"/>
      <c r="K402" s="204"/>
      <c r="L402" s="218"/>
      <c r="M402" s="218"/>
      <c r="N402" s="218"/>
      <c r="O402" s="270"/>
      <c r="P402" s="204"/>
      <c r="Q402" s="204"/>
      <c r="R402" s="204"/>
      <c r="S402" s="204"/>
      <c r="T402" s="204"/>
      <c r="U402" s="204"/>
      <c r="V402" s="204"/>
      <c r="W402" s="204"/>
      <c r="X402" s="204"/>
      <c r="Y402" s="204"/>
      <c r="Z402" s="204"/>
      <c r="AA402" s="204"/>
      <c r="AB402" s="204"/>
      <c r="AC402" s="204"/>
      <c r="AD402" s="204"/>
      <c r="AE402" s="204"/>
      <c r="AF402" s="204"/>
      <c r="AG402" s="204"/>
      <c r="AH402" s="204"/>
      <c r="AI402" s="204"/>
      <c r="AJ402" s="204"/>
      <c r="AK402" s="204"/>
      <c r="AL402" s="204"/>
      <c r="AM402" s="204"/>
      <c r="AN402" s="204"/>
      <c r="AO402" s="204"/>
      <c r="AP402" s="204"/>
      <c r="AQ402" s="204"/>
      <c r="AR402" s="204"/>
      <c r="AS402" s="204"/>
      <c r="AT402" s="204"/>
      <c r="AU402" s="204"/>
      <c r="AV402" s="204"/>
      <c r="AW402" s="204"/>
      <c r="AX402" s="204"/>
      <c r="AY402" s="204"/>
      <c r="AZ402" s="204"/>
      <c r="BA402" s="204"/>
      <c r="BB402" s="204"/>
      <c r="BC402" s="204"/>
      <c r="BD402" s="204"/>
      <c r="BE402" s="204"/>
      <c r="BF402" s="204"/>
      <c r="BG402" s="204"/>
      <c r="BH402" s="204"/>
      <c r="BI402" s="204"/>
      <c r="BJ402" s="204"/>
      <c r="BK402" s="204"/>
      <c r="BL402" s="204"/>
      <c r="BM402" s="204"/>
      <c r="BN402" s="204"/>
      <c r="BO402" s="204"/>
      <c r="BP402" s="204"/>
      <c r="BQ402" s="204"/>
      <c r="BR402" s="204"/>
      <c r="BS402" s="204"/>
    </row>
    <row r="403" spans="1:71" s="273" customFormat="1" x14ac:dyDescent="0.25">
      <c r="A403" s="204"/>
      <c r="B403" s="204"/>
      <c r="C403" s="204"/>
      <c r="D403" s="204"/>
      <c r="E403" s="204"/>
      <c r="F403" s="204"/>
      <c r="G403" s="204"/>
      <c r="H403" s="204"/>
      <c r="I403" s="204"/>
      <c r="J403" s="204"/>
      <c r="K403" s="204"/>
      <c r="L403" s="218"/>
      <c r="M403" s="218"/>
      <c r="N403" s="218"/>
      <c r="O403" s="270"/>
      <c r="P403" s="204"/>
      <c r="Q403" s="204"/>
      <c r="R403" s="204"/>
      <c r="S403" s="204"/>
      <c r="T403" s="204"/>
      <c r="U403" s="204"/>
      <c r="V403" s="204"/>
      <c r="W403" s="204"/>
      <c r="X403" s="204"/>
      <c r="Y403" s="204"/>
      <c r="Z403" s="204"/>
      <c r="AA403" s="204"/>
      <c r="AB403" s="204"/>
      <c r="AC403" s="204"/>
      <c r="AD403" s="204"/>
      <c r="AE403" s="204"/>
      <c r="AF403" s="204"/>
      <c r="AG403" s="204"/>
      <c r="AH403" s="204"/>
      <c r="AI403" s="204"/>
      <c r="AJ403" s="204"/>
      <c r="AK403" s="204"/>
      <c r="AL403" s="204"/>
      <c r="AM403" s="204"/>
      <c r="AN403" s="204"/>
      <c r="AO403" s="204"/>
      <c r="AP403" s="204"/>
      <c r="AQ403" s="204"/>
      <c r="AR403" s="204"/>
      <c r="AS403" s="204"/>
      <c r="AT403" s="204"/>
      <c r="AU403" s="204"/>
      <c r="AV403" s="204"/>
      <c r="AW403" s="204"/>
      <c r="AX403" s="204"/>
      <c r="AY403" s="204"/>
      <c r="AZ403" s="204"/>
      <c r="BA403" s="204"/>
      <c r="BB403" s="204"/>
      <c r="BC403" s="204"/>
      <c r="BD403" s="204"/>
      <c r="BE403" s="204"/>
      <c r="BF403" s="204"/>
      <c r="BG403" s="204"/>
      <c r="BH403" s="204"/>
      <c r="BI403" s="204"/>
      <c r="BJ403" s="204"/>
      <c r="BK403" s="204"/>
      <c r="BL403" s="204"/>
      <c r="BM403" s="204"/>
      <c r="BN403" s="204"/>
      <c r="BO403" s="204"/>
      <c r="BP403" s="204"/>
      <c r="BQ403" s="204"/>
      <c r="BR403" s="204"/>
      <c r="BS403" s="204"/>
    </row>
    <row r="404" spans="1:71" s="273" customFormat="1" x14ac:dyDescent="0.25">
      <c r="A404" s="204"/>
      <c r="B404" s="204"/>
      <c r="C404" s="204"/>
      <c r="D404" s="204"/>
      <c r="E404" s="204"/>
      <c r="F404" s="204"/>
      <c r="G404" s="204"/>
      <c r="H404" s="204"/>
      <c r="I404" s="204"/>
      <c r="J404" s="204"/>
      <c r="K404" s="204"/>
      <c r="L404" s="218"/>
      <c r="M404" s="218"/>
      <c r="N404" s="218"/>
      <c r="O404" s="270"/>
      <c r="P404" s="204"/>
      <c r="Q404" s="204"/>
      <c r="R404" s="204"/>
      <c r="S404" s="204"/>
      <c r="T404" s="204"/>
      <c r="U404" s="204"/>
      <c r="V404" s="204"/>
      <c r="W404" s="204"/>
      <c r="X404" s="204"/>
      <c r="Y404" s="204"/>
      <c r="Z404" s="204"/>
      <c r="AA404" s="204"/>
      <c r="AB404" s="204"/>
      <c r="AC404" s="204"/>
      <c r="AD404" s="204"/>
      <c r="AE404" s="204"/>
      <c r="AF404" s="204"/>
      <c r="AG404" s="204"/>
      <c r="AH404" s="204"/>
      <c r="AI404" s="204"/>
      <c r="AJ404" s="204"/>
      <c r="AK404" s="204"/>
      <c r="AL404" s="204"/>
      <c r="AM404" s="204"/>
      <c r="AN404" s="204"/>
      <c r="AO404" s="204"/>
      <c r="AP404" s="204"/>
      <c r="AQ404" s="204"/>
      <c r="AR404" s="204"/>
      <c r="AS404" s="204"/>
      <c r="AT404" s="204"/>
      <c r="AU404" s="204"/>
      <c r="AV404" s="204"/>
      <c r="AW404" s="204"/>
      <c r="AX404" s="204"/>
      <c r="AY404" s="204"/>
      <c r="AZ404" s="204"/>
      <c r="BA404" s="204"/>
      <c r="BB404" s="204"/>
      <c r="BC404" s="204"/>
      <c r="BD404" s="204"/>
      <c r="BE404" s="204"/>
      <c r="BF404" s="204"/>
      <c r="BG404" s="204"/>
      <c r="BH404" s="204"/>
      <c r="BI404" s="204"/>
      <c r="BJ404" s="204"/>
      <c r="BK404" s="204"/>
      <c r="BL404" s="204"/>
      <c r="BM404" s="204"/>
      <c r="BN404" s="204"/>
      <c r="BO404" s="204"/>
      <c r="BP404" s="204"/>
      <c r="BQ404" s="204"/>
      <c r="BR404" s="204"/>
      <c r="BS404" s="204"/>
    </row>
    <row r="405" spans="1:71" s="273" customFormat="1" x14ac:dyDescent="0.25">
      <c r="A405" s="204"/>
      <c r="B405" s="204"/>
      <c r="C405" s="204"/>
      <c r="D405" s="204"/>
      <c r="E405" s="204"/>
      <c r="F405" s="204"/>
      <c r="G405" s="204"/>
      <c r="H405" s="204"/>
      <c r="I405" s="204"/>
      <c r="J405" s="204"/>
      <c r="K405" s="204"/>
      <c r="L405" s="218"/>
      <c r="M405" s="218"/>
      <c r="N405" s="218"/>
      <c r="O405" s="270"/>
      <c r="P405" s="204"/>
      <c r="Q405" s="204"/>
      <c r="R405" s="204"/>
      <c r="S405" s="204"/>
      <c r="T405" s="204"/>
      <c r="U405" s="204"/>
      <c r="V405" s="204"/>
      <c r="W405" s="204"/>
      <c r="X405" s="204"/>
      <c r="Y405" s="204"/>
      <c r="Z405" s="204"/>
      <c r="AA405" s="204"/>
      <c r="AB405" s="204"/>
      <c r="AC405" s="204"/>
      <c r="AD405" s="204"/>
      <c r="AE405" s="204"/>
      <c r="AF405" s="204"/>
      <c r="AG405" s="204"/>
      <c r="AH405" s="204"/>
      <c r="AI405" s="204"/>
      <c r="AJ405" s="204"/>
      <c r="AK405" s="204"/>
      <c r="AL405" s="204"/>
      <c r="AM405" s="204"/>
      <c r="AN405" s="204"/>
      <c r="AO405" s="204"/>
      <c r="AP405" s="204"/>
      <c r="AQ405" s="204"/>
      <c r="AR405" s="204"/>
      <c r="AS405" s="204"/>
      <c r="AT405" s="204"/>
      <c r="AU405" s="204"/>
      <c r="AV405" s="204"/>
      <c r="AW405" s="204"/>
      <c r="AX405" s="204"/>
      <c r="AY405" s="204"/>
      <c r="AZ405" s="204"/>
      <c r="BA405" s="204"/>
      <c r="BB405" s="204"/>
      <c r="BC405" s="204"/>
      <c r="BD405" s="204"/>
      <c r="BE405" s="204"/>
      <c r="BF405" s="204"/>
      <c r="BG405" s="204"/>
      <c r="BH405" s="204"/>
      <c r="BI405" s="204"/>
      <c r="BJ405" s="204"/>
      <c r="BK405" s="204"/>
      <c r="BL405" s="204"/>
      <c r="BM405" s="204"/>
      <c r="BN405" s="204"/>
      <c r="BO405" s="204"/>
      <c r="BP405" s="204"/>
      <c r="BQ405" s="204"/>
      <c r="BR405" s="204"/>
      <c r="BS405" s="204"/>
    </row>
    <row r="406" spans="1:71" s="273" customFormat="1" x14ac:dyDescent="0.25">
      <c r="A406" s="204"/>
      <c r="B406" s="204"/>
      <c r="C406" s="204"/>
      <c r="D406" s="204"/>
      <c r="E406" s="204"/>
      <c r="F406" s="204"/>
      <c r="G406" s="204"/>
      <c r="H406" s="204"/>
      <c r="I406" s="204"/>
      <c r="J406" s="204"/>
      <c r="K406" s="204"/>
      <c r="L406" s="218"/>
      <c r="M406" s="218"/>
      <c r="N406" s="218"/>
      <c r="O406" s="270"/>
      <c r="P406" s="204"/>
      <c r="Q406" s="204"/>
      <c r="R406" s="204"/>
      <c r="S406" s="204"/>
      <c r="T406" s="204"/>
      <c r="U406" s="204"/>
      <c r="V406" s="204"/>
      <c r="W406" s="204"/>
      <c r="X406" s="204"/>
      <c r="Y406" s="204"/>
      <c r="Z406" s="204"/>
      <c r="AA406" s="204"/>
      <c r="AB406" s="204"/>
      <c r="AC406" s="204"/>
      <c r="AD406" s="204"/>
      <c r="AE406" s="204"/>
      <c r="AF406" s="204"/>
      <c r="AG406" s="204"/>
      <c r="AH406" s="204"/>
      <c r="AI406" s="204"/>
      <c r="AJ406" s="204"/>
      <c r="AK406" s="204"/>
      <c r="AL406" s="204"/>
      <c r="AM406" s="204"/>
      <c r="AN406" s="204"/>
      <c r="AO406" s="204"/>
      <c r="AP406" s="204"/>
      <c r="AQ406" s="204"/>
      <c r="AR406" s="204"/>
      <c r="AS406" s="204"/>
      <c r="AT406" s="204"/>
      <c r="AU406" s="204"/>
      <c r="AV406" s="204"/>
      <c r="AW406" s="204"/>
      <c r="AX406" s="204"/>
      <c r="AY406" s="204"/>
      <c r="AZ406" s="204"/>
      <c r="BA406" s="204"/>
      <c r="BB406" s="204"/>
      <c r="BC406" s="204"/>
      <c r="BD406" s="204"/>
      <c r="BE406" s="204"/>
      <c r="BF406" s="204"/>
      <c r="BG406" s="204"/>
      <c r="BH406" s="204"/>
      <c r="BI406" s="204"/>
      <c r="BJ406" s="204"/>
      <c r="BK406" s="204"/>
      <c r="BL406" s="204"/>
      <c r="BM406" s="204"/>
      <c r="BN406" s="204"/>
      <c r="BO406" s="204"/>
      <c r="BP406" s="204"/>
      <c r="BQ406" s="204"/>
      <c r="BR406" s="204"/>
      <c r="BS406" s="204"/>
    </row>
    <row r="407" spans="1:71" s="273" customFormat="1" x14ac:dyDescent="0.25">
      <c r="A407" s="204"/>
      <c r="B407" s="204"/>
      <c r="C407" s="204"/>
      <c r="D407" s="204"/>
      <c r="E407" s="204"/>
      <c r="F407" s="204"/>
      <c r="G407" s="204"/>
      <c r="H407" s="204"/>
      <c r="I407" s="204"/>
      <c r="J407" s="204"/>
      <c r="K407" s="204"/>
      <c r="L407" s="218"/>
      <c r="M407" s="218"/>
      <c r="N407" s="218"/>
      <c r="O407" s="270"/>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4"/>
      <c r="AL407" s="204"/>
      <c r="AM407" s="204"/>
      <c r="AN407" s="204"/>
      <c r="AO407" s="204"/>
      <c r="AP407" s="204"/>
      <c r="AQ407" s="204"/>
      <c r="AR407" s="204"/>
      <c r="AS407" s="204"/>
      <c r="AT407" s="204"/>
      <c r="AU407" s="204"/>
      <c r="AV407" s="204"/>
      <c r="AW407" s="204"/>
      <c r="AX407" s="204"/>
      <c r="AY407" s="204"/>
      <c r="AZ407" s="204"/>
      <c r="BA407" s="204"/>
      <c r="BB407" s="204"/>
      <c r="BC407" s="204"/>
      <c r="BD407" s="204"/>
      <c r="BE407" s="204"/>
      <c r="BF407" s="204"/>
      <c r="BG407" s="204"/>
      <c r="BH407" s="204"/>
      <c r="BI407" s="204"/>
      <c r="BJ407" s="204"/>
      <c r="BK407" s="204"/>
      <c r="BL407" s="204"/>
      <c r="BM407" s="204"/>
      <c r="BN407" s="204"/>
      <c r="BO407" s="204"/>
      <c r="BP407" s="204"/>
      <c r="BQ407" s="204"/>
      <c r="BR407" s="204"/>
      <c r="BS407" s="204"/>
    </row>
    <row r="408" spans="1:71" s="273" customFormat="1" x14ac:dyDescent="0.25">
      <c r="A408" s="204"/>
      <c r="B408" s="204"/>
      <c r="C408" s="204"/>
      <c r="D408" s="204"/>
      <c r="E408" s="204"/>
      <c r="F408" s="204"/>
      <c r="G408" s="204"/>
      <c r="H408" s="204"/>
      <c r="I408" s="204"/>
      <c r="J408" s="204"/>
      <c r="K408" s="204"/>
      <c r="L408" s="218"/>
      <c r="M408" s="218"/>
      <c r="N408" s="218"/>
      <c r="O408" s="270"/>
      <c r="P408" s="204"/>
      <c r="Q408" s="204"/>
      <c r="R408" s="204"/>
      <c r="S408" s="204"/>
      <c r="T408" s="204"/>
      <c r="U408" s="204"/>
      <c r="V408" s="204"/>
      <c r="W408" s="204"/>
      <c r="X408" s="204"/>
      <c r="Y408" s="204"/>
      <c r="Z408" s="204"/>
      <c r="AA408" s="204"/>
      <c r="AB408" s="204"/>
      <c r="AC408" s="204"/>
      <c r="AD408" s="204"/>
      <c r="AE408" s="204"/>
      <c r="AF408" s="204"/>
      <c r="AG408" s="204"/>
      <c r="AH408" s="204"/>
      <c r="AI408" s="204"/>
      <c r="AJ408" s="204"/>
      <c r="AK408" s="204"/>
      <c r="AL408" s="204"/>
      <c r="AM408" s="204"/>
      <c r="AN408" s="204"/>
      <c r="AO408" s="204"/>
      <c r="AP408" s="204"/>
      <c r="AQ408" s="204"/>
      <c r="AR408" s="204"/>
      <c r="AS408" s="204"/>
      <c r="AT408" s="204"/>
      <c r="AU408" s="204"/>
      <c r="AV408" s="204"/>
      <c r="AW408" s="204"/>
      <c r="AX408" s="204"/>
      <c r="AY408" s="204"/>
      <c r="AZ408" s="204"/>
      <c r="BA408" s="204"/>
      <c r="BB408" s="204"/>
      <c r="BC408" s="204"/>
      <c r="BD408" s="204"/>
      <c r="BE408" s="204"/>
      <c r="BF408" s="204"/>
      <c r="BG408" s="204"/>
      <c r="BH408" s="204"/>
      <c r="BI408" s="204"/>
      <c r="BJ408" s="204"/>
      <c r="BK408" s="204"/>
      <c r="BL408" s="204"/>
      <c r="BM408" s="204"/>
      <c r="BN408" s="204"/>
      <c r="BO408" s="204"/>
      <c r="BP408" s="204"/>
      <c r="BQ408" s="204"/>
      <c r="BR408" s="204"/>
      <c r="BS408" s="204"/>
    </row>
    <row r="409" spans="1:71" s="273" customFormat="1" x14ac:dyDescent="0.25">
      <c r="A409" s="204"/>
      <c r="B409" s="204"/>
      <c r="C409" s="204"/>
      <c r="D409" s="204"/>
      <c r="E409" s="204"/>
      <c r="F409" s="204"/>
      <c r="G409" s="204"/>
      <c r="H409" s="204"/>
      <c r="I409" s="204"/>
      <c r="J409" s="204"/>
      <c r="K409" s="204"/>
      <c r="L409" s="218"/>
      <c r="M409" s="218"/>
      <c r="N409" s="218"/>
      <c r="O409" s="270"/>
      <c r="P409" s="204"/>
      <c r="Q409" s="204"/>
      <c r="R409" s="204"/>
      <c r="S409" s="204"/>
      <c r="T409" s="204"/>
      <c r="U409" s="204"/>
      <c r="V409" s="204"/>
      <c r="W409" s="204"/>
      <c r="X409" s="204"/>
      <c r="Y409" s="204"/>
      <c r="Z409" s="204"/>
      <c r="AA409" s="204"/>
      <c r="AB409" s="204"/>
      <c r="AC409" s="204"/>
      <c r="AD409" s="204"/>
      <c r="AE409" s="204"/>
      <c r="AF409" s="204"/>
      <c r="AG409" s="204"/>
      <c r="AH409" s="204"/>
      <c r="AI409" s="204"/>
      <c r="AJ409" s="204"/>
      <c r="AK409" s="204"/>
      <c r="AL409" s="204"/>
      <c r="AM409" s="204"/>
      <c r="AN409" s="204"/>
      <c r="AO409" s="204"/>
      <c r="AP409" s="204"/>
      <c r="AQ409" s="204"/>
      <c r="AR409" s="204"/>
      <c r="AS409" s="204"/>
      <c r="AT409" s="204"/>
      <c r="AU409" s="204"/>
      <c r="AV409" s="204"/>
      <c r="AW409" s="204"/>
      <c r="AX409" s="204"/>
      <c r="AY409" s="204"/>
      <c r="AZ409" s="204"/>
      <c r="BA409" s="204"/>
      <c r="BB409" s="204"/>
      <c r="BC409" s="204"/>
      <c r="BD409" s="204"/>
      <c r="BE409" s="204"/>
      <c r="BF409" s="204"/>
      <c r="BG409" s="204"/>
      <c r="BH409" s="204"/>
      <c r="BI409" s="204"/>
      <c r="BJ409" s="204"/>
      <c r="BK409" s="204"/>
      <c r="BL409" s="204"/>
      <c r="BM409" s="204"/>
      <c r="BN409" s="204"/>
      <c r="BO409" s="204"/>
      <c r="BP409" s="204"/>
      <c r="BQ409" s="204"/>
      <c r="BR409" s="204"/>
      <c r="BS409" s="204"/>
    </row>
    <row r="410" spans="1:71" s="273" customFormat="1" x14ac:dyDescent="0.25">
      <c r="A410" s="204"/>
      <c r="B410" s="204"/>
      <c r="C410" s="204"/>
      <c r="D410" s="204"/>
      <c r="E410" s="204"/>
      <c r="F410" s="204"/>
      <c r="G410" s="204"/>
      <c r="H410" s="204"/>
      <c r="I410" s="204"/>
      <c r="J410" s="204"/>
      <c r="K410" s="204"/>
      <c r="L410" s="218"/>
      <c r="M410" s="218"/>
      <c r="N410" s="218"/>
      <c r="O410" s="270"/>
      <c r="P410" s="204"/>
      <c r="Q410" s="204"/>
      <c r="R410" s="204"/>
      <c r="S410" s="204"/>
      <c r="T410" s="204"/>
      <c r="U410" s="204"/>
      <c r="V410" s="204"/>
      <c r="W410" s="204"/>
      <c r="X410" s="204"/>
      <c r="Y410" s="204"/>
      <c r="Z410" s="204"/>
      <c r="AA410" s="204"/>
      <c r="AB410" s="204"/>
      <c r="AC410" s="204"/>
      <c r="AD410" s="204"/>
      <c r="AE410" s="204"/>
      <c r="AF410" s="204"/>
      <c r="AG410" s="204"/>
      <c r="AH410" s="204"/>
      <c r="AI410" s="204"/>
      <c r="AJ410" s="204"/>
      <c r="AK410" s="204"/>
      <c r="AL410" s="204"/>
      <c r="AM410" s="204"/>
      <c r="AN410" s="204"/>
      <c r="AO410" s="204"/>
      <c r="AP410" s="204"/>
      <c r="AQ410" s="204"/>
      <c r="AR410" s="204"/>
      <c r="AS410" s="204"/>
      <c r="AT410" s="204"/>
      <c r="AU410" s="204"/>
      <c r="AV410" s="204"/>
      <c r="AW410" s="204"/>
      <c r="AX410" s="204"/>
      <c r="AY410" s="204"/>
      <c r="AZ410" s="204"/>
      <c r="BA410" s="204"/>
      <c r="BB410" s="204"/>
      <c r="BC410" s="204"/>
      <c r="BD410" s="204"/>
      <c r="BE410" s="204"/>
      <c r="BF410" s="204"/>
      <c r="BG410" s="204"/>
      <c r="BH410" s="204"/>
      <c r="BI410" s="204"/>
      <c r="BJ410" s="204"/>
      <c r="BK410" s="204"/>
      <c r="BL410" s="204"/>
      <c r="BM410" s="204"/>
      <c r="BN410" s="204"/>
      <c r="BO410" s="204"/>
      <c r="BP410" s="204"/>
      <c r="BQ410" s="204"/>
      <c r="BR410" s="204"/>
      <c r="BS410" s="204"/>
    </row>
    <row r="411" spans="1:71" s="273" customFormat="1" x14ac:dyDescent="0.25">
      <c r="A411" s="204"/>
      <c r="B411" s="204"/>
      <c r="C411" s="204"/>
      <c r="D411" s="204"/>
      <c r="E411" s="204"/>
      <c r="F411" s="204"/>
      <c r="G411" s="204"/>
      <c r="H411" s="204"/>
      <c r="I411" s="204"/>
      <c r="J411" s="204"/>
      <c r="K411" s="204"/>
      <c r="L411" s="218"/>
      <c r="M411" s="218"/>
      <c r="N411" s="218"/>
      <c r="O411" s="270"/>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4"/>
      <c r="AL411" s="204"/>
      <c r="AM411" s="204"/>
      <c r="AN411" s="204"/>
      <c r="AO411" s="204"/>
      <c r="AP411" s="204"/>
      <c r="AQ411" s="204"/>
      <c r="AR411" s="204"/>
      <c r="AS411" s="204"/>
      <c r="AT411" s="204"/>
      <c r="AU411" s="204"/>
      <c r="AV411" s="204"/>
      <c r="AW411" s="204"/>
      <c r="AX411" s="204"/>
      <c r="AY411" s="204"/>
      <c r="AZ411" s="204"/>
      <c r="BA411" s="204"/>
      <c r="BB411" s="204"/>
      <c r="BC411" s="204"/>
      <c r="BD411" s="204"/>
      <c r="BE411" s="204"/>
      <c r="BF411" s="204"/>
      <c r="BG411" s="204"/>
      <c r="BH411" s="204"/>
      <c r="BI411" s="204"/>
      <c r="BJ411" s="204"/>
      <c r="BK411" s="204"/>
      <c r="BL411" s="204"/>
      <c r="BM411" s="204"/>
      <c r="BN411" s="204"/>
      <c r="BO411" s="204"/>
      <c r="BP411" s="204"/>
      <c r="BQ411" s="204"/>
      <c r="BR411" s="204"/>
      <c r="BS411" s="204"/>
    </row>
    <row r="412" spans="1:71" s="273" customFormat="1" x14ac:dyDescent="0.25">
      <c r="A412" s="204"/>
      <c r="B412" s="204"/>
      <c r="C412" s="204"/>
      <c r="D412" s="204"/>
      <c r="E412" s="204"/>
      <c r="F412" s="204"/>
      <c r="G412" s="204"/>
      <c r="H412" s="204"/>
      <c r="I412" s="204"/>
      <c r="J412" s="204"/>
      <c r="K412" s="204"/>
      <c r="L412" s="218"/>
      <c r="M412" s="218"/>
      <c r="N412" s="218"/>
      <c r="O412" s="270"/>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4"/>
      <c r="AL412" s="204"/>
      <c r="AM412" s="204"/>
      <c r="AN412" s="204"/>
      <c r="AO412" s="204"/>
      <c r="AP412" s="204"/>
      <c r="AQ412" s="204"/>
      <c r="AR412" s="204"/>
      <c r="AS412" s="204"/>
      <c r="AT412" s="204"/>
      <c r="AU412" s="204"/>
      <c r="AV412" s="204"/>
      <c r="AW412" s="204"/>
      <c r="AX412" s="204"/>
      <c r="AY412" s="204"/>
      <c r="AZ412" s="204"/>
      <c r="BA412" s="204"/>
      <c r="BB412" s="204"/>
      <c r="BC412" s="204"/>
      <c r="BD412" s="204"/>
      <c r="BE412" s="204"/>
      <c r="BF412" s="204"/>
      <c r="BG412" s="204"/>
      <c r="BH412" s="204"/>
      <c r="BI412" s="204"/>
      <c r="BJ412" s="204"/>
      <c r="BK412" s="204"/>
      <c r="BL412" s="204"/>
      <c r="BM412" s="204"/>
      <c r="BN412" s="204"/>
      <c r="BO412" s="204"/>
      <c r="BP412" s="204"/>
      <c r="BQ412" s="204"/>
      <c r="BR412" s="204"/>
      <c r="BS412" s="204"/>
    </row>
    <row r="413" spans="1:71" s="273" customFormat="1" x14ac:dyDescent="0.25">
      <c r="A413" s="204"/>
      <c r="B413" s="204"/>
      <c r="C413" s="204"/>
      <c r="D413" s="204"/>
      <c r="E413" s="204"/>
      <c r="F413" s="204"/>
      <c r="G413" s="204"/>
      <c r="H413" s="204"/>
      <c r="I413" s="204"/>
      <c r="J413" s="204"/>
      <c r="K413" s="204"/>
      <c r="L413" s="218"/>
      <c r="M413" s="218"/>
      <c r="N413" s="218"/>
      <c r="O413" s="270"/>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04"/>
      <c r="AK413" s="204"/>
      <c r="AL413" s="204"/>
      <c r="AM413" s="204"/>
      <c r="AN413" s="204"/>
      <c r="AO413" s="204"/>
      <c r="AP413" s="204"/>
      <c r="AQ413" s="204"/>
      <c r="AR413" s="204"/>
      <c r="AS413" s="204"/>
      <c r="AT413" s="204"/>
      <c r="AU413" s="204"/>
      <c r="AV413" s="204"/>
      <c r="AW413" s="204"/>
      <c r="AX413" s="204"/>
      <c r="AY413" s="204"/>
      <c r="AZ413" s="204"/>
      <c r="BA413" s="204"/>
      <c r="BB413" s="204"/>
      <c r="BC413" s="204"/>
      <c r="BD413" s="204"/>
      <c r="BE413" s="204"/>
      <c r="BF413" s="204"/>
      <c r="BG413" s="204"/>
      <c r="BH413" s="204"/>
      <c r="BI413" s="204"/>
      <c r="BJ413" s="204"/>
      <c r="BK413" s="204"/>
      <c r="BL413" s="204"/>
      <c r="BM413" s="204"/>
      <c r="BN413" s="204"/>
      <c r="BO413" s="204"/>
      <c r="BP413" s="204"/>
      <c r="BQ413" s="204"/>
      <c r="BR413" s="204"/>
      <c r="BS413" s="204"/>
    </row>
    <row r="414" spans="1:71" s="273" customFormat="1" x14ac:dyDescent="0.25">
      <c r="A414" s="204"/>
      <c r="B414" s="204"/>
      <c r="C414" s="204"/>
      <c r="D414" s="204"/>
      <c r="E414" s="204"/>
      <c r="F414" s="204"/>
      <c r="G414" s="204"/>
      <c r="H414" s="204"/>
      <c r="I414" s="204"/>
      <c r="J414" s="204"/>
      <c r="K414" s="204"/>
      <c r="L414" s="218"/>
      <c r="M414" s="218"/>
      <c r="N414" s="218"/>
      <c r="O414" s="270"/>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4"/>
      <c r="AL414" s="204"/>
      <c r="AM414" s="204"/>
      <c r="AN414" s="204"/>
      <c r="AO414" s="204"/>
      <c r="AP414" s="204"/>
      <c r="AQ414" s="204"/>
      <c r="AR414" s="204"/>
      <c r="AS414" s="204"/>
      <c r="AT414" s="204"/>
      <c r="AU414" s="204"/>
      <c r="AV414" s="204"/>
      <c r="AW414" s="204"/>
      <c r="AX414" s="204"/>
      <c r="AY414" s="204"/>
      <c r="AZ414" s="204"/>
      <c r="BA414" s="204"/>
      <c r="BB414" s="204"/>
      <c r="BC414" s="204"/>
      <c r="BD414" s="204"/>
      <c r="BE414" s="204"/>
      <c r="BF414" s="204"/>
      <c r="BG414" s="204"/>
      <c r="BH414" s="204"/>
      <c r="BI414" s="204"/>
      <c r="BJ414" s="204"/>
      <c r="BK414" s="204"/>
      <c r="BL414" s="204"/>
      <c r="BM414" s="204"/>
      <c r="BN414" s="204"/>
      <c r="BO414" s="204"/>
      <c r="BP414" s="204"/>
      <c r="BQ414" s="204"/>
      <c r="BR414" s="204"/>
      <c r="BS414" s="204"/>
    </row>
    <row r="415" spans="1:71" s="273" customFormat="1" x14ac:dyDescent="0.25">
      <c r="A415" s="204"/>
      <c r="B415" s="204"/>
      <c r="C415" s="204"/>
      <c r="D415" s="204"/>
      <c r="E415" s="204"/>
      <c r="F415" s="204"/>
      <c r="G415" s="204"/>
      <c r="H415" s="204"/>
      <c r="I415" s="204"/>
      <c r="J415" s="204"/>
      <c r="K415" s="204"/>
      <c r="L415" s="218"/>
      <c r="M415" s="218"/>
      <c r="N415" s="218"/>
      <c r="O415" s="270"/>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4"/>
      <c r="AL415" s="204"/>
      <c r="AM415" s="204"/>
      <c r="AN415" s="204"/>
      <c r="AO415" s="204"/>
      <c r="AP415" s="204"/>
      <c r="AQ415" s="204"/>
      <c r="AR415" s="204"/>
      <c r="AS415" s="204"/>
      <c r="AT415" s="204"/>
      <c r="AU415" s="204"/>
      <c r="AV415" s="204"/>
      <c r="AW415" s="204"/>
      <c r="AX415" s="204"/>
      <c r="AY415" s="204"/>
      <c r="AZ415" s="204"/>
      <c r="BA415" s="204"/>
      <c r="BB415" s="204"/>
      <c r="BC415" s="204"/>
      <c r="BD415" s="204"/>
      <c r="BE415" s="204"/>
      <c r="BF415" s="204"/>
      <c r="BG415" s="204"/>
      <c r="BH415" s="204"/>
      <c r="BI415" s="204"/>
      <c r="BJ415" s="204"/>
      <c r="BK415" s="204"/>
      <c r="BL415" s="204"/>
      <c r="BM415" s="204"/>
      <c r="BN415" s="204"/>
      <c r="BO415" s="204"/>
      <c r="BP415" s="204"/>
      <c r="BQ415" s="204"/>
      <c r="BR415" s="204"/>
      <c r="BS415" s="204"/>
    </row>
    <row r="416" spans="1:71" s="273" customFormat="1" x14ac:dyDescent="0.25">
      <c r="A416" s="204"/>
      <c r="B416" s="204"/>
      <c r="C416" s="204"/>
      <c r="D416" s="204"/>
      <c r="E416" s="204"/>
      <c r="F416" s="204"/>
      <c r="G416" s="204"/>
      <c r="H416" s="204"/>
      <c r="I416" s="204"/>
      <c r="J416" s="204"/>
      <c r="K416" s="204"/>
      <c r="L416" s="218"/>
      <c r="M416" s="218"/>
      <c r="N416" s="218"/>
      <c r="O416" s="270"/>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4"/>
      <c r="AL416" s="204"/>
      <c r="AM416" s="204"/>
      <c r="AN416" s="204"/>
      <c r="AO416" s="204"/>
      <c r="AP416" s="204"/>
      <c r="AQ416" s="204"/>
      <c r="AR416" s="204"/>
      <c r="AS416" s="204"/>
      <c r="AT416" s="204"/>
      <c r="AU416" s="204"/>
      <c r="AV416" s="204"/>
      <c r="AW416" s="204"/>
      <c r="AX416" s="204"/>
      <c r="AY416" s="204"/>
      <c r="AZ416" s="204"/>
      <c r="BA416" s="204"/>
      <c r="BB416" s="204"/>
      <c r="BC416" s="204"/>
      <c r="BD416" s="204"/>
      <c r="BE416" s="204"/>
      <c r="BF416" s="204"/>
      <c r="BG416" s="204"/>
      <c r="BH416" s="204"/>
      <c r="BI416" s="204"/>
      <c r="BJ416" s="204"/>
      <c r="BK416" s="204"/>
      <c r="BL416" s="204"/>
      <c r="BM416" s="204"/>
      <c r="BN416" s="204"/>
      <c r="BO416" s="204"/>
      <c r="BP416" s="204"/>
      <c r="BQ416" s="204"/>
      <c r="BR416" s="204"/>
      <c r="BS416" s="204"/>
    </row>
    <row r="417" spans="1:71" s="273" customFormat="1" x14ac:dyDescent="0.25">
      <c r="A417" s="204"/>
      <c r="B417" s="204"/>
      <c r="C417" s="204"/>
      <c r="D417" s="204"/>
      <c r="E417" s="204"/>
      <c r="F417" s="204"/>
      <c r="G417" s="204"/>
      <c r="H417" s="204"/>
      <c r="I417" s="204"/>
      <c r="J417" s="204"/>
      <c r="K417" s="204"/>
      <c r="L417" s="218"/>
      <c r="M417" s="218"/>
      <c r="N417" s="218"/>
      <c r="O417" s="270"/>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4"/>
      <c r="AL417" s="204"/>
      <c r="AM417" s="204"/>
      <c r="AN417" s="204"/>
      <c r="AO417" s="204"/>
      <c r="AP417" s="204"/>
      <c r="AQ417" s="204"/>
      <c r="AR417" s="204"/>
      <c r="AS417" s="204"/>
      <c r="AT417" s="204"/>
      <c r="AU417" s="204"/>
      <c r="AV417" s="204"/>
      <c r="AW417" s="204"/>
      <c r="AX417" s="204"/>
      <c r="AY417" s="204"/>
      <c r="AZ417" s="204"/>
      <c r="BA417" s="204"/>
      <c r="BB417" s="204"/>
      <c r="BC417" s="204"/>
      <c r="BD417" s="204"/>
      <c r="BE417" s="204"/>
      <c r="BF417" s="204"/>
      <c r="BG417" s="204"/>
      <c r="BH417" s="204"/>
      <c r="BI417" s="204"/>
      <c r="BJ417" s="204"/>
      <c r="BK417" s="204"/>
      <c r="BL417" s="204"/>
      <c r="BM417" s="204"/>
      <c r="BN417" s="204"/>
      <c r="BO417" s="204"/>
      <c r="BP417" s="204"/>
      <c r="BQ417" s="204"/>
      <c r="BR417" s="204"/>
      <c r="BS417" s="204"/>
    </row>
    <row r="418" spans="1:71" s="273" customFormat="1" x14ac:dyDescent="0.25">
      <c r="A418" s="204"/>
      <c r="B418" s="204"/>
      <c r="C418" s="204"/>
      <c r="D418" s="204"/>
      <c r="E418" s="204"/>
      <c r="F418" s="204"/>
      <c r="G418" s="204"/>
      <c r="H418" s="204"/>
      <c r="I418" s="204"/>
      <c r="J418" s="204"/>
      <c r="K418" s="204"/>
      <c r="L418" s="218"/>
      <c r="M418" s="218"/>
      <c r="N418" s="218"/>
      <c r="O418" s="270"/>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4"/>
      <c r="AL418" s="204"/>
      <c r="AM418" s="204"/>
      <c r="AN418" s="204"/>
      <c r="AO418" s="204"/>
      <c r="AP418" s="204"/>
      <c r="AQ418" s="204"/>
      <c r="AR418" s="204"/>
      <c r="AS418" s="204"/>
      <c r="AT418" s="204"/>
      <c r="AU418" s="204"/>
      <c r="AV418" s="204"/>
      <c r="AW418" s="204"/>
      <c r="AX418" s="204"/>
      <c r="AY418" s="204"/>
      <c r="AZ418" s="204"/>
      <c r="BA418" s="204"/>
      <c r="BB418" s="204"/>
      <c r="BC418" s="204"/>
      <c r="BD418" s="204"/>
      <c r="BE418" s="204"/>
      <c r="BF418" s="204"/>
      <c r="BG418" s="204"/>
      <c r="BH418" s="204"/>
      <c r="BI418" s="204"/>
      <c r="BJ418" s="204"/>
      <c r="BK418" s="204"/>
      <c r="BL418" s="204"/>
      <c r="BM418" s="204"/>
      <c r="BN418" s="204"/>
      <c r="BO418" s="204"/>
      <c r="BP418" s="204"/>
      <c r="BQ418" s="204"/>
      <c r="BR418" s="204"/>
      <c r="BS418" s="204"/>
    </row>
    <row r="419" spans="1:71" s="273" customFormat="1" x14ac:dyDescent="0.25">
      <c r="A419" s="204"/>
      <c r="B419" s="204"/>
      <c r="C419" s="204"/>
      <c r="D419" s="204"/>
      <c r="E419" s="204"/>
      <c r="F419" s="204"/>
      <c r="G419" s="204"/>
      <c r="H419" s="204"/>
      <c r="I419" s="204"/>
      <c r="J419" s="204"/>
      <c r="K419" s="204"/>
      <c r="L419" s="218"/>
      <c r="M419" s="218"/>
      <c r="N419" s="218"/>
      <c r="O419" s="270"/>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4"/>
      <c r="AL419" s="204"/>
      <c r="AM419" s="204"/>
      <c r="AN419" s="204"/>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c r="BI419" s="204"/>
      <c r="BJ419" s="204"/>
      <c r="BK419" s="204"/>
      <c r="BL419" s="204"/>
      <c r="BM419" s="204"/>
      <c r="BN419" s="204"/>
      <c r="BO419" s="204"/>
      <c r="BP419" s="204"/>
      <c r="BQ419" s="204"/>
      <c r="BR419" s="204"/>
      <c r="BS419" s="204"/>
    </row>
    <row r="420" spans="1:71" s="273" customFormat="1" x14ac:dyDescent="0.25">
      <c r="A420" s="204"/>
      <c r="B420" s="204"/>
      <c r="C420" s="204"/>
      <c r="D420" s="204"/>
      <c r="E420" s="204"/>
      <c r="F420" s="204"/>
      <c r="G420" s="204"/>
      <c r="H420" s="204"/>
      <c r="I420" s="204"/>
      <c r="J420" s="204"/>
      <c r="K420" s="204"/>
      <c r="L420" s="218"/>
      <c r="M420" s="218"/>
      <c r="N420" s="218"/>
      <c r="O420" s="270"/>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4"/>
      <c r="AL420" s="204"/>
      <c r="AM420" s="204"/>
      <c r="AN420" s="204"/>
      <c r="AO420" s="204"/>
      <c r="AP420" s="204"/>
      <c r="AQ420" s="204"/>
      <c r="AR420" s="204"/>
      <c r="AS420" s="204"/>
      <c r="AT420" s="204"/>
      <c r="AU420" s="204"/>
      <c r="AV420" s="204"/>
      <c r="AW420" s="204"/>
      <c r="AX420" s="204"/>
      <c r="AY420" s="204"/>
      <c r="AZ420" s="204"/>
      <c r="BA420" s="204"/>
      <c r="BB420" s="204"/>
      <c r="BC420" s="204"/>
      <c r="BD420" s="204"/>
      <c r="BE420" s="204"/>
      <c r="BF420" s="204"/>
      <c r="BG420" s="204"/>
      <c r="BH420" s="204"/>
      <c r="BI420" s="204"/>
      <c r="BJ420" s="204"/>
      <c r="BK420" s="204"/>
      <c r="BL420" s="204"/>
      <c r="BM420" s="204"/>
      <c r="BN420" s="204"/>
      <c r="BO420" s="204"/>
      <c r="BP420" s="204"/>
      <c r="BQ420" s="204"/>
      <c r="BR420" s="204"/>
      <c r="BS420" s="204"/>
    </row>
    <row r="421" spans="1:71" s="273" customFormat="1" x14ac:dyDescent="0.25">
      <c r="A421" s="204"/>
      <c r="B421" s="204"/>
      <c r="C421" s="204"/>
      <c r="D421" s="204"/>
      <c r="E421" s="204"/>
      <c r="F421" s="204"/>
      <c r="G421" s="204"/>
      <c r="H421" s="204"/>
      <c r="I421" s="204"/>
      <c r="J421" s="204"/>
      <c r="K421" s="204"/>
      <c r="L421" s="218"/>
      <c r="M421" s="218"/>
      <c r="N421" s="218"/>
      <c r="O421" s="270"/>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4"/>
      <c r="AL421" s="204"/>
      <c r="AM421" s="204"/>
      <c r="AN421" s="204"/>
      <c r="AO421" s="204"/>
      <c r="AP421" s="204"/>
      <c r="AQ421" s="204"/>
      <c r="AR421" s="204"/>
      <c r="AS421" s="204"/>
      <c r="AT421" s="204"/>
      <c r="AU421" s="204"/>
      <c r="AV421" s="204"/>
      <c r="AW421" s="204"/>
      <c r="AX421" s="204"/>
      <c r="AY421" s="204"/>
      <c r="AZ421" s="204"/>
      <c r="BA421" s="204"/>
      <c r="BB421" s="204"/>
      <c r="BC421" s="204"/>
      <c r="BD421" s="204"/>
      <c r="BE421" s="204"/>
      <c r="BF421" s="204"/>
      <c r="BG421" s="204"/>
      <c r="BH421" s="204"/>
      <c r="BI421" s="204"/>
      <c r="BJ421" s="204"/>
      <c r="BK421" s="204"/>
      <c r="BL421" s="204"/>
      <c r="BM421" s="204"/>
      <c r="BN421" s="204"/>
      <c r="BO421" s="204"/>
      <c r="BP421" s="204"/>
      <c r="BQ421" s="204"/>
      <c r="BR421" s="204"/>
      <c r="BS421" s="204"/>
    </row>
    <row r="422" spans="1:71" s="273" customFormat="1" x14ac:dyDescent="0.25">
      <c r="A422" s="204"/>
      <c r="B422" s="204"/>
      <c r="C422" s="204"/>
      <c r="D422" s="204"/>
      <c r="E422" s="204"/>
      <c r="F422" s="204"/>
      <c r="G422" s="204"/>
      <c r="H422" s="204"/>
      <c r="I422" s="204"/>
      <c r="J422" s="204"/>
      <c r="K422" s="204"/>
      <c r="L422" s="218"/>
      <c r="M422" s="218"/>
      <c r="N422" s="218"/>
      <c r="O422" s="270"/>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4"/>
      <c r="AL422" s="204"/>
      <c r="AM422" s="204"/>
      <c r="AN422" s="204"/>
      <c r="AO422" s="204"/>
      <c r="AP422" s="204"/>
      <c r="AQ422" s="204"/>
      <c r="AR422" s="204"/>
      <c r="AS422" s="204"/>
      <c r="AT422" s="204"/>
      <c r="AU422" s="204"/>
      <c r="AV422" s="204"/>
      <c r="AW422" s="204"/>
      <c r="AX422" s="204"/>
      <c r="AY422" s="204"/>
      <c r="AZ422" s="204"/>
      <c r="BA422" s="204"/>
      <c r="BB422" s="204"/>
      <c r="BC422" s="204"/>
      <c r="BD422" s="204"/>
      <c r="BE422" s="204"/>
      <c r="BF422" s="204"/>
      <c r="BG422" s="204"/>
      <c r="BH422" s="204"/>
      <c r="BI422" s="204"/>
      <c r="BJ422" s="204"/>
      <c r="BK422" s="204"/>
      <c r="BL422" s="204"/>
      <c r="BM422" s="204"/>
      <c r="BN422" s="204"/>
      <c r="BO422" s="204"/>
      <c r="BP422" s="204"/>
      <c r="BQ422" s="204"/>
      <c r="BR422" s="204"/>
      <c r="BS422" s="204"/>
    </row>
    <row r="423" spans="1:71" s="273" customFormat="1" x14ac:dyDescent="0.25">
      <c r="A423" s="204"/>
      <c r="B423" s="204"/>
      <c r="C423" s="204"/>
      <c r="D423" s="204"/>
      <c r="E423" s="204"/>
      <c r="F423" s="204"/>
      <c r="G423" s="204"/>
      <c r="H423" s="204"/>
      <c r="I423" s="204"/>
      <c r="J423" s="204"/>
      <c r="K423" s="204"/>
      <c r="L423" s="218"/>
      <c r="M423" s="218"/>
      <c r="N423" s="218"/>
      <c r="O423" s="270"/>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4"/>
      <c r="AL423" s="204"/>
      <c r="AM423" s="204"/>
      <c r="AN423" s="204"/>
      <c r="AO423" s="204"/>
      <c r="AP423" s="204"/>
      <c r="AQ423" s="204"/>
      <c r="AR423" s="204"/>
      <c r="AS423" s="204"/>
      <c r="AT423" s="204"/>
      <c r="AU423" s="204"/>
      <c r="AV423" s="204"/>
      <c r="AW423" s="204"/>
      <c r="AX423" s="204"/>
      <c r="AY423" s="204"/>
      <c r="AZ423" s="204"/>
      <c r="BA423" s="204"/>
      <c r="BB423" s="204"/>
      <c r="BC423" s="204"/>
      <c r="BD423" s="204"/>
      <c r="BE423" s="204"/>
      <c r="BF423" s="204"/>
      <c r="BG423" s="204"/>
      <c r="BH423" s="204"/>
      <c r="BI423" s="204"/>
      <c r="BJ423" s="204"/>
      <c r="BK423" s="204"/>
      <c r="BL423" s="204"/>
      <c r="BM423" s="204"/>
      <c r="BN423" s="204"/>
      <c r="BO423" s="204"/>
      <c r="BP423" s="204"/>
      <c r="BQ423" s="204"/>
      <c r="BR423" s="204"/>
      <c r="BS423" s="204"/>
    </row>
    <row r="424" spans="1:71" s="273" customFormat="1" x14ac:dyDescent="0.25">
      <c r="A424" s="204"/>
      <c r="B424" s="204"/>
      <c r="C424" s="204"/>
      <c r="D424" s="204"/>
      <c r="E424" s="204"/>
      <c r="F424" s="204"/>
      <c r="G424" s="204"/>
      <c r="H424" s="204"/>
      <c r="I424" s="204"/>
      <c r="J424" s="204"/>
      <c r="K424" s="204"/>
      <c r="L424" s="218"/>
      <c r="M424" s="218"/>
      <c r="N424" s="218"/>
      <c r="O424" s="270"/>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4"/>
      <c r="AL424" s="204"/>
      <c r="AM424" s="204"/>
      <c r="AN424" s="204"/>
      <c r="AO424" s="204"/>
      <c r="AP424" s="204"/>
      <c r="AQ424" s="204"/>
      <c r="AR424" s="204"/>
      <c r="AS424" s="204"/>
      <c r="AT424" s="204"/>
      <c r="AU424" s="204"/>
      <c r="AV424" s="204"/>
      <c r="AW424" s="204"/>
      <c r="AX424" s="204"/>
      <c r="AY424" s="204"/>
      <c r="AZ424" s="204"/>
      <c r="BA424" s="204"/>
      <c r="BB424" s="204"/>
      <c r="BC424" s="204"/>
      <c r="BD424" s="204"/>
      <c r="BE424" s="204"/>
      <c r="BF424" s="204"/>
      <c r="BG424" s="204"/>
      <c r="BH424" s="204"/>
      <c r="BI424" s="204"/>
      <c r="BJ424" s="204"/>
      <c r="BK424" s="204"/>
      <c r="BL424" s="204"/>
      <c r="BM424" s="204"/>
      <c r="BN424" s="204"/>
      <c r="BO424" s="204"/>
      <c r="BP424" s="204"/>
      <c r="BQ424" s="204"/>
      <c r="BR424" s="204"/>
      <c r="BS424" s="204"/>
    </row>
    <row r="425" spans="1:71" s="273" customFormat="1" x14ac:dyDescent="0.25">
      <c r="A425" s="204"/>
      <c r="B425" s="204"/>
      <c r="C425" s="204"/>
      <c r="D425" s="204"/>
      <c r="E425" s="204"/>
      <c r="F425" s="204"/>
      <c r="G425" s="204"/>
      <c r="H425" s="204"/>
      <c r="I425" s="204"/>
      <c r="J425" s="204"/>
      <c r="K425" s="204"/>
      <c r="L425" s="218"/>
      <c r="M425" s="218"/>
      <c r="N425" s="218"/>
      <c r="O425" s="270"/>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4"/>
      <c r="AL425" s="204"/>
      <c r="AM425" s="204"/>
      <c r="AN425" s="204"/>
      <c r="AO425" s="204"/>
      <c r="AP425" s="204"/>
      <c r="AQ425" s="204"/>
      <c r="AR425" s="204"/>
      <c r="AS425" s="204"/>
      <c r="AT425" s="204"/>
      <c r="AU425" s="204"/>
      <c r="AV425" s="204"/>
      <c r="AW425" s="204"/>
      <c r="AX425" s="204"/>
      <c r="AY425" s="204"/>
      <c r="AZ425" s="204"/>
      <c r="BA425" s="204"/>
      <c r="BB425" s="204"/>
      <c r="BC425" s="204"/>
      <c r="BD425" s="204"/>
      <c r="BE425" s="204"/>
      <c r="BF425" s="204"/>
      <c r="BG425" s="204"/>
      <c r="BH425" s="204"/>
      <c r="BI425" s="204"/>
      <c r="BJ425" s="204"/>
      <c r="BK425" s="204"/>
      <c r="BL425" s="204"/>
      <c r="BM425" s="204"/>
      <c r="BN425" s="204"/>
      <c r="BO425" s="204"/>
      <c r="BP425" s="204"/>
      <c r="BQ425" s="204"/>
      <c r="BR425" s="204"/>
      <c r="BS425" s="204"/>
    </row>
    <row r="426" spans="1:71" s="273" customFormat="1" x14ac:dyDescent="0.25">
      <c r="A426" s="204"/>
      <c r="B426" s="204"/>
      <c r="C426" s="204"/>
      <c r="D426" s="204"/>
      <c r="E426" s="204"/>
      <c r="F426" s="204"/>
      <c r="G426" s="204"/>
      <c r="H426" s="204"/>
      <c r="I426" s="204"/>
      <c r="J426" s="204"/>
      <c r="K426" s="204"/>
      <c r="L426" s="218"/>
      <c r="M426" s="218"/>
      <c r="N426" s="218"/>
      <c r="O426" s="270"/>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4"/>
      <c r="AL426" s="204"/>
      <c r="AM426" s="204"/>
      <c r="AN426" s="204"/>
      <c r="AO426" s="204"/>
      <c r="AP426" s="204"/>
      <c r="AQ426" s="204"/>
      <c r="AR426" s="204"/>
      <c r="AS426" s="204"/>
      <c r="AT426" s="204"/>
      <c r="AU426" s="204"/>
      <c r="AV426" s="204"/>
      <c r="AW426" s="204"/>
      <c r="AX426" s="204"/>
      <c r="AY426" s="204"/>
      <c r="AZ426" s="204"/>
      <c r="BA426" s="204"/>
      <c r="BB426" s="204"/>
      <c r="BC426" s="204"/>
      <c r="BD426" s="204"/>
      <c r="BE426" s="204"/>
      <c r="BF426" s="204"/>
      <c r="BG426" s="204"/>
      <c r="BH426" s="204"/>
      <c r="BI426" s="204"/>
      <c r="BJ426" s="204"/>
      <c r="BK426" s="204"/>
      <c r="BL426" s="204"/>
      <c r="BM426" s="204"/>
      <c r="BN426" s="204"/>
      <c r="BO426" s="204"/>
      <c r="BP426" s="204"/>
      <c r="BQ426" s="204"/>
      <c r="BR426" s="204"/>
      <c r="BS426" s="204"/>
    </row>
    <row r="427" spans="1:71" s="273" customFormat="1" x14ac:dyDescent="0.25">
      <c r="A427" s="204"/>
      <c r="B427" s="204"/>
      <c r="C427" s="204"/>
      <c r="D427" s="204"/>
      <c r="E427" s="204"/>
      <c r="F427" s="204"/>
      <c r="G427" s="204"/>
      <c r="H427" s="204"/>
      <c r="I427" s="204"/>
      <c r="J427" s="204"/>
      <c r="K427" s="204"/>
      <c r="L427" s="218"/>
      <c r="M427" s="218"/>
      <c r="N427" s="218"/>
      <c r="O427" s="270"/>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4"/>
      <c r="AL427" s="204"/>
      <c r="AM427" s="204"/>
      <c r="AN427" s="204"/>
      <c r="AO427" s="204"/>
      <c r="AP427" s="204"/>
      <c r="AQ427" s="204"/>
      <c r="AR427" s="204"/>
      <c r="AS427" s="204"/>
      <c r="AT427" s="204"/>
      <c r="AU427" s="204"/>
      <c r="AV427" s="204"/>
      <c r="AW427" s="204"/>
      <c r="AX427" s="204"/>
      <c r="AY427" s="204"/>
      <c r="AZ427" s="204"/>
      <c r="BA427" s="204"/>
      <c r="BB427" s="204"/>
      <c r="BC427" s="204"/>
      <c r="BD427" s="204"/>
      <c r="BE427" s="204"/>
      <c r="BF427" s="204"/>
      <c r="BG427" s="204"/>
      <c r="BH427" s="204"/>
      <c r="BI427" s="204"/>
      <c r="BJ427" s="204"/>
      <c r="BK427" s="204"/>
      <c r="BL427" s="204"/>
      <c r="BM427" s="204"/>
      <c r="BN427" s="204"/>
      <c r="BO427" s="204"/>
      <c r="BP427" s="204"/>
      <c r="BQ427" s="204"/>
      <c r="BR427" s="204"/>
      <c r="BS427" s="204"/>
    </row>
    <row r="428" spans="1:71" s="273" customFormat="1" x14ac:dyDescent="0.25">
      <c r="A428" s="204"/>
      <c r="B428" s="204"/>
      <c r="C428" s="204"/>
      <c r="D428" s="204"/>
      <c r="E428" s="204"/>
      <c r="F428" s="204"/>
      <c r="G428" s="204"/>
      <c r="H428" s="204"/>
      <c r="I428" s="204"/>
      <c r="J428" s="204"/>
      <c r="K428" s="204"/>
      <c r="L428" s="218"/>
      <c r="M428" s="218"/>
      <c r="N428" s="218"/>
      <c r="O428" s="270"/>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c r="BF428" s="204"/>
      <c r="BG428" s="204"/>
      <c r="BH428" s="204"/>
      <c r="BI428" s="204"/>
      <c r="BJ428" s="204"/>
      <c r="BK428" s="204"/>
      <c r="BL428" s="204"/>
      <c r="BM428" s="204"/>
      <c r="BN428" s="204"/>
      <c r="BO428" s="204"/>
      <c r="BP428" s="204"/>
      <c r="BQ428" s="204"/>
      <c r="BR428" s="204"/>
      <c r="BS428" s="204"/>
    </row>
    <row r="429" spans="1:71" s="273" customFormat="1" x14ac:dyDescent="0.25">
      <c r="A429" s="204"/>
      <c r="B429" s="204"/>
      <c r="C429" s="204"/>
      <c r="D429" s="204"/>
      <c r="E429" s="204"/>
      <c r="F429" s="204"/>
      <c r="G429" s="204"/>
      <c r="H429" s="204"/>
      <c r="I429" s="204"/>
      <c r="J429" s="204"/>
      <c r="K429" s="204"/>
      <c r="L429" s="218"/>
      <c r="M429" s="218"/>
      <c r="N429" s="218"/>
      <c r="O429" s="270"/>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4"/>
      <c r="AY429" s="204"/>
      <c r="AZ429" s="204"/>
      <c r="BA429" s="204"/>
      <c r="BB429" s="204"/>
      <c r="BC429" s="204"/>
      <c r="BD429" s="204"/>
      <c r="BE429" s="204"/>
      <c r="BF429" s="204"/>
      <c r="BG429" s="204"/>
      <c r="BH429" s="204"/>
      <c r="BI429" s="204"/>
      <c r="BJ429" s="204"/>
      <c r="BK429" s="204"/>
      <c r="BL429" s="204"/>
      <c r="BM429" s="204"/>
      <c r="BN429" s="204"/>
      <c r="BO429" s="204"/>
      <c r="BP429" s="204"/>
      <c r="BQ429" s="204"/>
      <c r="BR429" s="204"/>
      <c r="BS429" s="204"/>
    </row>
    <row r="430" spans="1:71" s="273" customFormat="1" x14ac:dyDescent="0.25">
      <c r="A430" s="204"/>
      <c r="B430" s="204"/>
      <c r="C430" s="204"/>
      <c r="D430" s="204"/>
      <c r="E430" s="204"/>
      <c r="F430" s="204"/>
      <c r="G430" s="204"/>
      <c r="H430" s="204"/>
      <c r="I430" s="204"/>
      <c r="J430" s="204"/>
      <c r="K430" s="204"/>
      <c r="L430" s="218"/>
      <c r="M430" s="218"/>
      <c r="N430" s="218"/>
      <c r="O430" s="270"/>
      <c r="P430" s="204"/>
      <c r="Q430" s="204"/>
      <c r="R430" s="204"/>
      <c r="S430" s="204"/>
      <c r="T430" s="204"/>
      <c r="U430" s="204"/>
      <c r="V430" s="204"/>
      <c r="W430" s="204"/>
      <c r="X430" s="204"/>
      <c r="Y430" s="204"/>
      <c r="Z430" s="204"/>
      <c r="AA430" s="204"/>
      <c r="AB430" s="204"/>
      <c r="AC430" s="204"/>
      <c r="AD430" s="204"/>
      <c r="AE430" s="204"/>
      <c r="AF430" s="204"/>
      <c r="AG430" s="204"/>
      <c r="AH430" s="204"/>
      <c r="AI430" s="204"/>
      <c r="AJ430" s="204"/>
      <c r="AK430" s="204"/>
      <c r="AL430" s="204"/>
      <c r="AM430" s="204"/>
      <c r="AN430" s="204"/>
      <c r="AO430" s="204"/>
      <c r="AP430" s="204"/>
      <c r="AQ430" s="204"/>
      <c r="AR430" s="204"/>
      <c r="AS430" s="204"/>
      <c r="AT430" s="204"/>
      <c r="AU430" s="204"/>
      <c r="AV430" s="204"/>
      <c r="AW430" s="204"/>
      <c r="AX430" s="204"/>
      <c r="AY430" s="204"/>
      <c r="AZ430" s="204"/>
      <c r="BA430" s="204"/>
      <c r="BB430" s="204"/>
      <c r="BC430" s="204"/>
      <c r="BD430" s="204"/>
      <c r="BE430" s="204"/>
      <c r="BF430" s="204"/>
      <c r="BG430" s="204"/>
      <c r="BH430" s="204"/>
      <c r="BI430" s="204"/>
      <c r="BJ430" s="204"/>
      <c r="BK430" s="204"/>
      <c r="BL430" s="204"/>
      <c r="BM430" s="204"/>
      <c r="BN430" s="204"/>
      <c r="BO430" s="204"/>
      <c r="BP430" s="204"/>
      <c r="BQ430" s="204"/>
      <c r="BR430" s="204"/>
      <c r="BS430" s="204"/>
    </row>
    <row r="431" spans="1:71" s="273" customFormat="1" x14ac:dyDescent="0.25">
      <c r="A431" s="204"/>
      <c r="B431" s="204"/>
      <c r="C431" s="204"/>
      <c r="D431" s="204"/>
      <c r="E431" s="204"/>
      <c r="F431" s="204"/>
      <c r="G431" s="204"/>
      <c r="H431" s="204"/>
      <c r="I431" s="204"/>
      <c r="J431" s="204"/>
      <c r="K431" s="204"/>
      <c r="L431" s="218"/>
      <c r="M431" s="218"/>
      <c r="N431" s="218"/>
      <c r="O431" s="270"/>
      <c r="P431" s="204"/>
      <c r="Q431" s="204"/>
      <c r="R431" s="204"/>
      <c r="S431" s="204"/>
      <c r="T431" s="204"/>
      <c r="U431" s="204"/>
      <c r="V431" s="204"/>
      <c r="W431" s="204"/>
      <c r="X431" s="204"/>
      <c r="Y431" s="204"/>
      <c r="Z431" s="204"/>
      <c r="AA431" s="204"/>
      <c r="AB431" s="204"/>
      <c r="AC431" s="204"/>
      <c r="AD431" s="204"/>
      <c r="AE431" s="204"/>
      <c r="AF431" s="204"/>
      <c r="AG431" s="204"/>
      <c r="AH431" s="204"/>
      <c r="AI431" s="204"/>
      <c r="AJ431" s="204"/>
      <c r="AK431" s="204"/>
      <c r="AL431" s="204"/>
      <c r="AM431" s="204"/>
      <c r="AN431" s="204"/>
      <c r="AO431" s="204"/>
      <c r="AP431" s="204"/>
      <c r="AQ431" s="204"/>
      <c r="AR431" s="204"/>
      <c r="AS431" s="204"/>
      <c r="AT431" s="204"/>
      <c r="AU431" s="204"/>
      <c r="AV431" s="204"/>
      <c r="AW431" s="204"/>
      <c r="AX431" s="204"/>
      <c r="AY431" s="204"/>
      <c r="AZ431" s="204"/>
      <c r="BA431" s="204"/>
      <c r="BB431" s="204"/>
      <c r="BC431" s="204"/>
      <c r="BD431" s="204"/>
      <c r="BE431" s="204"/>
      <c r="BF431" s="204"/>
      <c r="BG431" s="204"/>
      <c r="BH431" s="204"/>
      <c r="BI431" s="204"/>
      <c r="BJ431" s="204"/>
      <c r="BK431" s="204"/>
      <c r="BL431" s="204"/>
      <c r="BM431" s="204"/>
      <c r="BN431" s="204"/>
      <c r="BO431" s="204"/>
      <c r="BP431" s="204"/>
      <c r="BQ431" s="204"/>
      <c r="BR431" s="204"/>
      <c r="BS431" s="204"/>
    </row>
    <row r="432" spans="1:71" s="273" customFormat="1" x14ac:dyDescent="0.25">
      <c r="A432" s="204"/>
      <c r="B432" s="204"/>
      <c r="C432" s="204"/>
      <c r="D432" s="204"/>
      <c r="E432" s="204"/>
      <c r="F432" s="204"/>
      <c r="G432" s="204"/>
      <c r="H432" s="204"/>
      <c r="I432" s="204"/>
      <c r="J432" s="204"/>
      <c r="K432" s="204"/>
      <c r="L432" s="218"/>
      <c r="M432" s="218"/>
      <c r="N432" s="218"/>
      <c r="O432" s="270"/>
      <c r="P432" s="204"/>
      <c r="Q432" s="204"/>
      <c r="R432" s="204"/>
      <c r="S432" s="204"/>
      <c r="T432" s="204"/>
      <c r="U432" s="204"/>
      <c r="V432" s="204"/>
      <c r="W432" s="204"/>
      <c r="X432" s="204"/>
      <c r="Y432" s="204"/>
      <c r="Z432" s="204"/>
      <c r="AA432" s="204"/>
      <c r="AB432" s="204"/>
      <c r="AC432" s="204"/>
      <c r="AD432" s="204"/>
      <c r="AE432" s="204"/>
      <c r="AF432" s="204"/>
      <c r="AG432" s="204"/>
      <c r="AH432" s="204"/>
      <c r="AI432" s="204"/>
      <c r="AJ432" s="204"/>
      <c r="AK432" s="204"/>
      <c r="AL432" s="204"/>
      <c r="AM432" s="204"/>
      <c r="AN432" s="204"/>
      <c r="AO432" s="204"/>
      <c r="AP432" s="204"/>
      <c r="AQ432" s="204"/>
      <c r="AR432" s="204"/>
      <c r="AS432" s="204"/>
      <c r="AT432" s="204"/>
      <c r="AU432" s="204"/>
      <c r="AV432" s="204"/>
      <c r="AW432" s="204"/>
      <c r="AX432" s="204"/>
      <c r="AY432" s="204"/>
      <c r="AZ432" s="204"/>
      <c r="BA432" s="204"/>
      <c r="BB432" s="204"/>
      <c r="BC432" s="204"/>
      <c r="BD432" s="204"/>
      <c r="BE432" s="204"/>
      <c r="BF432" s="204"/>
      <c r="BG432" s="204"/>
      <c r="BH432" s="204"/>
      <c r="BI432" s="204"/>
      <c r="BJ432" s="204"/>
      <c r="BK432" s="204"/>
      <c r="BL432" s="204"/>
      <c r="BM432" s="204"/>
      <c r="BN432" s="204"/>
      <c r="BO432" s="204"/>
      <c r="BP432" s="204"/>
      <c r="BQ432" s="204"/>
      <c r="BR432" s="204"/>
      <c r="BS432" s="204"/>
    </row>
    <row r="433" spans="1:71" s="273" customFormat="1" x14ac:dyDescent="0.25">
      <c r="A433" s="204"/>
      <c r="B433" s="204"/>
      <c r="C433" s="204"/>
      <c r="D433" s="204"/>
      <c r="E433" s="204"/>
      <c r="F433" s="204"/>
      <c r="G433" s="204"/>
      <c r="H433" s="204"/>
      <c r="I433" s="204"/>
      <c r="J433" s="204"/>
      <c r="K433" s="204"/>
      <c r="L433" s="218"/>
      <c r="M433" s="218"/>
      <c r="N433" s="218"/>
      <c r="O433" s="270"/>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204"/>
      <c r="AL433" s="204"/>
      <c r="AM433" s="204"/>
      <c r="AN433" s="204"/>
      <c r="AO433" s="204"/>
      <c r="AP433" s="204"/>
      <c r="AQ433" s="204"/>
      <c r="AR433" s="204"/>
      <c r="AS433" s="204"/>
      <c r="AT433" s="204"/>
      <c r="AU433" s="204"/>
      <c r="AV433" s="204"/>
      <c r="AW433" s="204"/>
      <c r="AX433" s="204"/>
      <c r="AY433" s="204"/>
      <c r="AZ433" s="204"/>
      <c r="BA433" s="204"/>
      <c r="BB433" s="204"/>
      <c r="BC433" s="204"/>
      <c r="BD433" s="204"/>
      <c r="BE433" s="204"/>
      <c r="BF433" s="204"/>
      <c r="BG433" s="204"/>
      <c r="BH433" s="204"/>
      <c r="BI433" s="204"/>
      <c r="BJ433" s="204"/>
      <c r="BK433" s="204"/>
      <c r="BL433" s="204"/>
      <c r="BM433" s="204"/>
      <c r="BN433" s="204"/>
      <c r="BO433" s="204"/>
      <c r="BP433" s="204"/>
      <c r="BQ433" s="204"/>
      <c r="BR433" s="204"/>
      <c r="BS433" s="204"/>
    </row>
    <row r="434" spans="1:71" s="273" customFormat="1" x14ac:dyDescent="0.25">
      <c r="A434" s="204"/>
      <c r="B434" s="204"/>
      <c r="C434" s="204"/>
      <c r="D434" s="204"/>
      <c r="E434" s="204"/>
      <c r="F434" s="204"/>
      <c r="G434" s="204"/>
      <c r="H434" s="204"/>
      <c r="I434" s="204"/>
      <c r="J434" s="204"/>
      <c r="K434" s="204"/>
      <c r="L434" s="218"/>
      <c r="M434" s="218"/>
      <c r="N434" s="218"/>
      <c r="O434" s="270"/>
      <c r="P434" s="204"/>
      <c r="Q434" s="204"/>
      <c r="R434" s="204"/>
      <c r="S434" s="204"/>
      <c r="T434" s="204"/>
      <c r="U434" s="204"/>
      <c r="V434" s="204"/>
      <c r="W434" s="204"/>
      <c r="X434" s="204"/>
      <c r="Y434" s="204"/>
      <c r="Z434" s="204"/>
      <c r="AA434" s="204"/>
      <c r="AB434" s="204"/>
      <c r="AC434" s="204"/>
      <c r="AD434" s="204"/>
      <c r="AE434" s="204"/>
      <c r="AF434" s="204"/>
      <c r="AG434" s="204"/>
      <c r="AH434" s="204"/>
      <c r="AI434" s="204"/>
      <c r="AJ434" s="204"/>
      <c r="AK434" s="204"/>
      <c r="AL434" s="204"/>
      <c r="AM434" s="204"/>
      <c r="AN434" s="204"/>
      <c r="AO434" s="204"/>
      <c r="AP434" s="204"/>
      <c r="AQ434" s="204"/>
      <c r="AR434" s="204"/>
      <c r="AS434" s="204"/>
      <c r="AT434" s="204"/>
      <c r="AU434" s="204"/>
      <c r="AV434" s="204"/>
      <c r="AW434" s="204"/>
      <c r="AX434" s="204"/>
      <c r="AY434" s="204"/>
      <c r="AZ434" s="204"/>
      <c r="BA434" s="204"/>
      <c r="BB434" s="204"/>
      <c r="BC434" s="204"/>
      <c r="BD434" s="204"/>
      <c r="BE434" s="204"/>
      <c r="BF434" s="204"/>
      <c r="BG434" s="204"/>
      <c r="BH434" s="204"/>
      <c r="BI434" s="204"/>
      <c r="BJ434" s="204"/>
      <c r="BK434" s="204"/>
      <c r="BL434" s="204"/>
      <c r="BM434" s="204"/>
      <c r="BN434" s="204"/>
      <c r="BO434" s="204"/>
      <c r="BP434" s="204"/>
      <c r="BQ434" s="204"/>
      <c r="BR434" s="204"/>
      <c r="BS434" s="204"/>
    </row>
    <row r="435" spans="1:71" s="273" customFormat="1" x14ac:dyDescent="0.25">
      <c r="A435" s="204"/>
      <c r="B435" s="204"/>
      <c r="C435" s="204"/>
      <c r="D435" s="204"/>
      <c r="E435" s="204"/>
      <c r="F435" s="204"/>
      <c r="G435" s="204"/>
      <c r="H435" s="204"/>
      <c r="I435" s="204"/>
      <c r="J435" s="204"/>
      <c r="K435" s="204"/>
      <c r="L435" s="218"/>
      <c r="M435" s="218"/>
      <c r="N435" s="218"/>
      <c r="O435" s="270"/>
      <c r="P435" s="204"/>
      <c r="Q435" s="204"/>
      <c r="R435" s="204"/>
      <c r="S435" s="204"/>
      <c r="T435" s="204"/>
      <c r="U435" s="204"/>
      <c r="V435" s="204"/>
      <c r="W435" s="204"/>
      <c r="X435" s="204"/>
      <c r="Y435" s="204"/>
      <c r="Z435" s="204"/>
      <c r="AA435" s="204"/>
      <c r="AB435" s="204"/>
      <c r="AC435" s="204"/>
      <c r="AD435" s="204"/>
      <c r="AE435" s="204"/>
      <c r="AF435" s="204"/>
      <c r="AG435" s="204"/>
      <c r="AH435" s="204"/>
      <c r="AI435" s="204"/>
      <c r="AJ435" s="204"/>
      <c r="AK435" s="204"/>
      <c r="AL435" s="204"/>
      <c r="AM435" s="204"/>
      <c r="AN435" s="204"/>
      <c r="AO435" s="204"/>
      <c r="AP435" s="204"/>
      <c r="AQ435" s="204"/>
      <c r="AR435" s="204"/>
      <c r="AS435" s="204"/>
      <c r="AT435" s="204"/>
      <c r="AU435" s="204"/>
      <c r="AV435" s="204"/>
      <c r="AW435" s="204"/>
      <c r="AX435" s="204"/>
      <c r="AY435" s="204"/>
      <c r="AZ435" s="204"/>
      <c r="BA435" s="204"/>
      <c r="BB435" s="204"/>
      <c r="BC435" s="204"/>
      <c r="BD435" s="204"/>
      <c r="BE435" s="204"/>
      <c r="BF435" s="204"/>
      <c r="BG435" s="204"/>
      <c r="BH435" s="204"/>
      <c r="BI435" s="204"/>
      <c r="BJ435" s="204"/>
      <c r="BK435" s="204"/>
      <c r="BL435" s="204"/>
      <c r="BM435" s="204"/>
      <c r="BN435" s="204"/>
      <c r="BO435" s="204"/>
      <c r="BP435" s="204"/>
      <c r="BQ435" s="204"/>
      <c r="BR435" s="204"/>
      <c r="BS435" s="204"/>
    </row>
    <row r="436" spans="1:71" s="273" customFormat="1" x14ac:dyDescent="0.25">
      <c r="A436" s="204"/>
      <c r="B436" s="204"/>
      <c r="C436" s="204"/>
      <c r="D436" s="204"/>
      <c r="E436" s="204"/>
      <c r="F436" s="204"/>
      <c r="G436" s="204"/>
      <c r="H436" s="204"/>
      <c r="I436" s="204"/>
      <c r="J436" s="204"/>
      <c r="K436" s="204"/>
      <c r="L436" s="218"/>
      <c r="M436" s="218"/>
      <c r="N436" s="218"/>
      <c r="O436" s="270"/>
      <c r="P436" s="204"/>
      <c r="Q436" s="204"/>
      <c r="R436" s="204"/>
      <c r="S436" s="204"/>
      <c r="T436" s="204"/>
      <c r="U436" s="204"/>
      <c r="V436" s="204"/>
      <c r="W436" s="204"/>
      <c r="X436" s="204"/>
      <c r="Y436" s="204"/>
      <c r="Z436" s="204"/>
      <c r="AA436" s="204"/>
      <c r="AB436" s="204"/>
      <c r="AC436" s="204"/>
      <c r="AD436" s="204"/>
      <c r="AE436" s="204"/>
      <c r="AF436" s="204"/>
      <c r="AG436" s="204"/>
      <c r="AH436" s="204"/>
      <c r="AI436" s="204"/>
      <c r="AJ436" s="204"/>
      <c r="AK436" s="204"/>
      <c r="AL436" s="204"/>
      <c r="AM436" s="204"/>
      <c r="AN436" s="204"/>
      <c r="AO436" s="204"/>
      <c r="AP436" s="204"/>
      <c r="AQ436" s="204"/>
      <c r="AR436" s="204"/>
      <c r="AS436" s="204"/>
      <c r="AT436" s="204"/>
      <c r="AU436" s="204"/>
      <c r="AV436" s="204"/>
      <c r="AW436" s="204"/>
      <c r="AX436" s="204"/>
      <c r="AY436" s="204"/>
      <c r="AZ436" s="204"/>
      <c r="BA436" s="204"/>
      <c r="BB436" s="204"/>
      <c r="BC436" s="204"/>
      <c r="BD436" s="204"/>
      <c r="BE436" s="204"/>
      <c r="BF436" s="204"/>
      <c r="BG436" s="204"/>
      <c r="BH436" s="204"/>
      <c r="BI436" s="204"/>
      <c r="BJ436" s="204"/>
      <c r="BK436" s="204"/>
      <c r="BL436" s="204"/>
      <c r="BM436" s="204"/>
      <c r="BN436" s="204"/>
      <c r="BO436" s="204"/>
      <c r="BP436" s="204"/>
      <c r="BQ436" s="204"/>
      <c r="BR436" s="204"/>
      <c r="BS436" s="204"/>
    </row>
    <row r="437" spans="1:71" s="273" customFormat="1" x14ac:dyDescent="0.25">
      <c r="A437" s="204"/>
      <c r="B437" s="204"/>
      <c r="C437" s="204"/>
      <c r="D437" s="204"/>
      <c r="E437" s="204"/>
      <c r="F437" s="204"/>
      <c r="G437" s="204"/>
      <c r="H437" s="204"/>
      <c r="I437" s="204"/>
      <c r="J437" s="204"/>
      <c r="K437" s="204"/>
      <c r="L437" s="218"/>
      <c r="M437" s="218"/>
      <c r="N437" s="218"/>
      <c r="O437" s="270"/>
      <c r="P437" s="204"/>
      <c r="Q437" s="204"/>
      <c r="R437" s="204"/>
      <c r="S437" s="204"/>
      <c r="T437" s="204"/>
      <c r="U437" s="204"/>
      <c r="V437" s="204"/>
      <c r="W437" s="204"/>
      <c r="X437" s="204"/>
      <c r="Y437" s="204"/>
      <c r="Z437" s="204"/>
      <c r="AA437" s="204"/>
      <c r="AB437" s="204"/>
      <c r="AC437" s="204"/>
      <c r="AD437" s="204"/>
      <c r="AE437" s="204"/>
      <c r="AF437" s="204"/>
      <c r="AG437" s="204"/>
      <c r="AH437" s="204"/>
      <c r="AI437" s="204"/>
      <c r="AJ437" s="204"/>
      <c r="AK437" s="204"/>
      <c r="AL437" s="204"/>
      <c r="AM437" s="204"/>
      <c r="AN437" s="204"/>
      <c r="AO437" s="204"/>
      <c r="AP437" s="204"/>
      <c r="AQ437" s="204"/>
      <c r="AR437" s="204"/>
      <c r="AS437" s="204"/>
      <c r="AT437" s="204"/>
      <c r="AU437" s="204"/>
      <c r="AV437" s="204"/>
      <c r="AW437" s="204"/>
      <c r="AX437" s="204"/>
      <c r="AY437" s="204"/>
      <c r="AZ437" s="204"/>
      <c r="BA437" s="204"/>
      <c r="BB437" s="204"/>
      <c r="BC437" s="204"/>
      <c r="BD437" s="204"/>
      <c r="BE437" s="204"/>
      <c r="BF437" s="204"/>
      <c r="BG437" s="204"/>
      <c r="BH437" s="204"/>
      <c r="BI437" s="204"/>
      <c r="BJ437" s="204"/>
      <c r="BK437" s="204"/>
      <c r="BL437" s="204"/>
      <c r="BM437" s="204"/>
      <c r="BN437" s="204"/>
      <c r="BO437" s="204"/>
      <c r="BP437" s="204"/>
      <c r="BQ437" s="204"/>
      <c r="BR437" s="204"/>
      <c r="BS437" s="204"/>
    </row>
    <row r="438" spans="1:71" s="273" customFormat="1" x14ac:dyDescent="0.25">
      <c r="A438" s="204"/>
      <c r="B438" s="204"/>
      <c r="C438" s="204"/>
      <c r="D438" s="204"/>
      <c r="E438" s="204"/>
      <c r="F438" s="204"/>
      <c r="G438" s="204"/>
      <c r="H438" s="204"/>
      <c r="I438" s="204"/>
      <c r="J438" s="204"/>
      <c r="K438" s="204"/>
      <c r="L438" s="218"/>
      <c r="M438" s="218"/>
      <c r="N438" s="218"/>
      <c r="O438" s="270"/>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4"/>
      <c r="AL438" s="204"/>
      <c r="AM438" s="204"/>
      <c r="AN438" s="204"/>
      <c r="AO438" s="204"/>
      <c r="AP438" s="204"/>
      <c r="AQ438" s="204"/>
      <c r="AR438" s="204"/>
      <c r="AS438" s="204"/>
      <c r="AT438" s="204"/>
      <c r="AU438" s="204"/>
      <c r="AV438" s="204"/>
      <c r="AW438" s="204"/>
      <c r="AX438" s="204"/>
      <c r="AY438" s="204"/>
      <c r="AZ438" s="204"/>
      <c r="BA438" s="204"/>
      <c r="BB438" s="204"/>
      <c r="BC438" s="204"/>
      <c r="BD438" s="204"/>
      <c r="BE438" s="204"/>
      <c r="BF438" s="204"/>
      <c r="BG438" s="204"/>
      <c r="BH438" s="204"/>
      <c r="BI438" s="204"/>
      <c r="BJ438" s="204"/>
      <c r="BK438" s="204"/>
      <c r="BL438" s="204"/>
      <c r="BM438" s="204"/>
      <c r="BN438" s="204"/>
      <c r="BO438" s="204"/>
      <c r="BP438" s="204"/>
      <c r="BQ438" s="204"/>
      <c r="BR438" s="204"/>
      <c r="BS438" s="204"/>
    </row>
    <row r="439" spans="1:71" s="273" customFormat="1" x14ac:dyDescent="0.25">
      <c r="A439" s="204"/>
      <c r="B439" s="204"/>
      <c r="C439" s="204"/>
      <c r="D439" s="204"/>
      <c r="E439" s="204"/>
      <c r="F439" s="204"/>
      <c r="G439" s="204"/>
      <c r="H439" s="204"/>
      <c r="I439" s="204"/>
      <c r="J439" s="204"/>
      <c r="K439" s="204"/>
      <c r="L439" s="218"/>
      <c r="M439" s="218"/>
      <c r="N439" s="218"/>
      <c r="O439" s="270"/>
      <c r="P439" s="204"/>
      <c r="Q439" s="204"/>
      <c r="R439" s="204"/>
      <c r="S439" s="204"/>
      <c r="T439" s="204"/>
      <c r="U439" s="204"/>
      <c r="V439" s="204"/>
      <c r="W439" s="204"/>
      <c r="X439" s="204"/>
      <c r="Y439" s="204"/>
      <c r="Z439" s="204"/>
      <c r="AA439" s="204"/>
      <c r="AB439" s="204"/>
      <c r="AC439" s="204"/>
      <c r="AD439" s="204"/>
      <c r="AE439" s="204"/>
      <c r="AF439" s="204"/>
      <c r="AG439" s="204"/>
      <c r="AH439" s="204"/>
      <c r="AI439" s="204"/>
      <c r="AJ439" s="204"/>
      <c r="AK439" s="204"/>
      <c r="AL439" s="204"/>
      <c r="AM439" s="204"/>
      <c r="AN439" s="204"/>
      <c r="AO439" s="204"/>
      <c r="AP439" s="204"/>
      <c r="AQ439" s="204"/>
      <c r="AR439" s="204"/>
      <c r="AS439" s="204"/>
      <c r="AT439" s="204"/>
      <c r="AU439" s="204"/>
      <c r="AV439" s="204"/>
      <c r="AW439" s="204"/>
      <c r="AX439" s="204"/>
      <c r="AY439" s="204"/>
      <c r="AZ439" s="204"/>
      <c r="BA439" s="204"/>
      <c r="BB439" s="204"/>
      <c r="BC439" s="204"/>
      <c r="BD439" s="204"/>
      <c r="BE439" s="204"/>
      <c r="BF439" s="204"/>
      <c r="BG439" s="204"/>
      <c r="BH439" s="204"/>
      <c r="BI439" s="204"/>
      <c r="BJ439" s="204"/>
      <c r="BK439" s="204"/>
      <c r="BL439" s="204"/>
      <c r="BM439" s="204"/>
      <c r="BN439" s="204"/>
      <c r="BO439" s="204"/>
      <c r="BP439" s="204"/>
      <c r="BQ439" s="204"/>
      <c r="BR439" s="204"/>
      <c r="BS439" s="204"/>
    </row>
    <row r="440" spans="1:71" s="273" customFormat="1" x14ac:dyDescent="0.25">
      <c r="A440" s="204"/>
      <c r="B440" s="204"/>
      <c r="C440" s="204"/>
      <c r="D440" s="204"/>
      <c r="E440" s="204"/>
      <c r="F440" s="204"/>
      <c r="G440" s="204"/>
      <c r="H440" s="204"/>
      <c r="I440" s="204"/>
      <c r="J440" s="204"/>
      <c r="K440" s="204"/>
      <c r="L440" s="218"/>
      <c r="M440" s="218"/>
      <c r="N440" s="218"/>
      <c r="O440" s="270"/>
      <c r="P440" s="204"/>
      <c r="Q440" s="204"/>
      <c r="R440" s="204"/>
      <c r="S440" s="204"/>
      <c r="T440" s="204"/>
      <c r="U440" s="204"/>
      <c r="V440" s="204"/>
      <c r="W440" s="204"/>
      <c r="X440" s="204"/>
      <c r="Y440" s="204"/>
      <c r="Z440" s="204"/>
      <c r="AA440" s="204"/>
      <c r="AB440" s="204"/>
      <c r="AC440" s="204"/>
      <c r="AD440" s="204"/>
      <c r="AE440" s="204"/>
      <c r="AF440" s="204"/>
      <c r="AG440" s="204"/>
      <c r="AH440" s="204"/>
      <c r="AI440" s="204"/>
      <c r="AJ440" s="204"/>
      <c r="AK440" s="204"/>
      <c r="AL440" s="204"/>
      <c r="AM440" s="204"/>
      <c r="AN440" s="204"/>
      <c r="AO440" s="204"/>
      <c r="AP440" s="204"/>
      <c r="AQ440" s="204"/>
      <c r="AR440" s="204"/>
      <c r="AS440" s="204"/>
      <c r="AT440" s="204"/>
      <c r="AU440" s="204"/>
      <c r="AV440" s="204"/>
      <c r="AW440" s="204"/>
      <c r="AX440" s="204"/>
      <c r="AY440" s="204"/>
      <c r="AZ440" s="204"/>
      <c r="BA440" s="204"/>
      <c r="BB440" s="204"/>
      <c r="BC440" s="204"/>
      <c r="BD440" s="204"/>
      <c r="BE440" s="204"/>
      <c r="BF440" s="204"/>
      <c r="BG440" s="204"/>
      <c r="BH440" s="204"/>
      <c r="BI440" s="204"/>
      <c r="BJ440" s="204"/>
      <c r="BK440" s="204"/>
      <c r="BL440" s="204"/>
      <c r="BM440" s="204"/>
      <c r="BN440" s="204"/>
      <c r="BO440" s="204"/>
      <c r="BP440" s="204"/>
      <c r="BQ440" s="204"/>
      <c r="BR440" s="204"/>
      <c r="BS440" s="204"/>
    </row>
    <row r="441" spans="1:71" s="273" customFormat="1" x14ac:dyDescent="0.25">
      <c r="A441" s="204"/>
      <c r="B441" s="204"/>
      <c r="C441" s="204"/>
      <c r="D441" s="204"/>
      <c r="E441" s="204"/>
      <c r="F441" s="204"/>
      <c r="G441" s="204"/>
      <c r="H441" s="204"/>
      <c r="I441" s="204"/>
      <c r="J441" s="204"/>
      <c r="K441" s="204"/>
      <c r="L441" s="218"/>
      <c r="M441" s="218"/>
      <c r="N441" s="218"/>
      <c r="O441" s="270"/>
      <c r="P441" s="204"/>
      <c r="Q441" s="204"/>
      <c r="R441" s="204"/>
      <c r="S441" s="204"/>
      <c r="T441" s="204"/>
      <c r="U441" s="204"/>
      <c r="V441" s="204"/>
      <c r="W441" s="204"/>
      <c r="X441" s="204"/>
      <c r="Y441" s="204"/>
      <c r="Z441" s="204"/>
      <c r="AA441" s="204"/>
      <c r="AB441" s="204"/>
      <c r="AC441" s="204"/>
      <c r="AD441" s="204"/>
      <c r="AE441" s="204"/>
      <c r="AF441" s="204"/>
      <c r="AG441" s="204"/>
      <c r="AH441" s="204"/>
      <c r="AI441" s="204"/>
      <c r="AJ441" s="204"/>
      <c r="AK441" s="204"/>
      <c r="AL441" s="204"/>
      <c r="AM441" s="204"/>
      <c r="AN441" s="204"/>
      <c r="AO441" s="204"/>
      <c r="AP441" s="204"/>
      <c r="AQ441" s="204"/>
      <c r="AR441" s="204"/>
      <c r="AS441" s="204"/>
      <c r="AT441" s="204"/>
      <c r="AU441" s="204"/>
      <c r="AV441" s="204"/>
      <c r="AW441" s="204"/>
      <c r="AX441" s="204"/>
      <c r="AY441" s="204"/>
      <c r="AZ441" s="204"/>
      <c r="BA441" s="204"/>
      <c r="BB441" s="204"/>
      <c r="BC441" s="204"/>
      <c r="BD441" s="204"/>
      <c r="BE441" s="204"/>
      <c r="BF441" s="204"/>
      <c r="BG441" s="204"/>
      <c r="BH441" s="204"/>
      <c r="BI441" s="204"/>
      <c r="BJ441" s="204"/>
      <c r="BK441" s="204"/>
      <c r="BL441" s="204"/>
      <c r="BM441" s="204"/>
      <c r="BN441" s="204"/>
      <c r="BO441" s="204"/>
      <c r="BP441" s="204"/>
      <c r="BQ441" s="204"/>
      <c r="BR441" s="204"/>
      <c r="BS441" s="204"/>
    </row>
    <row r="442" spans="1:71" s="273" customFormat="1" x14ac:dyDescent="0.25">
      <c r="A442" s="204"/>
      <c r="B442" s="204"/>
      <c r="C442" s="204"/>
      <c r="D442" s="204"/>
      <c r="E442" s="204"/>
      <c r="F442" s="204"/>
      <c r="G442" s="204"/>
      <c r="H442" s="204"/>
      <c r="I442" s="204"/>
      <c r="J442" s="204"/>
      <c r="K442" s="204"/>
      <c r="L442" s="218"/>
      <c r="M442" s="218"/>
      <c r="N442" s="218"/>
      <c r="O442" s="270"/>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4"/>
      <c r="AL442" s="204"/>
      <c r="AM442" s="204"/>
      <c r="AN442" s="204"/>
      <c r="AO442" s="204"/>
      <c r="AP442" s="204"/>
      <c r="AQ442" s="204"/>
      <c r="AR442" s="204"/>
      <c r="AS442" s="204"/>
      <c r="AT442" s="204"/>
      <c r="AU442" s="204"/>
      <c r="AV442" s="204"/>
      <c r="AW442" s="204"/>
      <c r="AX442" s="204"/>
      <c r="AY442" s="204"/>
      <c r="AZ442" s="204"/>
      <c r="BA442" s="204"/>
      <c r="BB442" s="204"/>
      <c r="BC442" s="204"/>
      <c r="BD442" s="204"/>
      <c r="BE442" s="204"/>
      <c r="BF442" s="204"/>
      <c r="BG442" s="204"/>
      <c r="BH442" s="204"/>
      <c r="BI442" s="204"/>
      <c r="BJ442" s="204"/>
      <c r="BK442" s="204"/>
      <c r="BL442" s="204"/>
      <c r="BM442" s="204"/>
      <c r="BN442" s="204"/>
      <c r="BO442" s="204"/>
      <c r="BP442" s="204"/>
      <c r="BQ442" s="204"/>
      <c r="BR442" s="204"/>
      <c r="BS442" s="204"/>
    </row>
    <row r="443" spans="1:71" s="273" customFormat="1" x14ac:dyDescent="0.25">
      <c r="A443" s="204"/>
      <c r="B443" s="204"/>
      <c r="C443" s="204"/>
      <c r="D443" s="204"/>
      <c r="E443" s="204"/>
      <c r="F443" s="204"/>
      <c r="G443" s="204"/>
      <c r="H443" s="204"/>
      <c r="I443" s="204"/>
      <c r="J443" s="204"/>
      <c r="K443" s="204"/>
      <c r="L443" s="218"/>
      <c r="M443" s="218"/>
      <c r="N443" s="218"/>
      <c r="O443" s="270"/>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4"/>
      <c r="AL443" s="204"/>
      <c r="AM443" s="204"/>
      <c r="AN443" s="204"/>
      <c r="AO443" s="204"/>
      <c r="AP443" s="204"/>
      <c r="AQ443" s="204"/>
      <c r="AR443" s="204"/>
      <c r="AS443" s="204"/>
      <c r="AT443" s="204"/>
      <c r="AU443" s="204"/>
      <c r="AV443" s="204"/>
      <c r="AW443" s="204"/>
      <c r="AX443" s="204"/>
      <c r="AY443" s="204"/>
      <c r="AZ443" s="204"/>
      <c r="BA443" s="204"/>
      <c r="BB443" s="204"/>
      <c r="BC443" s="204"/>
      <c r="BD443" s="204"/>
      <c r="BE443" s="204"/>
      <c r="BF443" s="204"/>
      <c r="BG443" s="204"/>
      <c r="BH443" s="204"/>
      <c r="BI443" s="204"/>
      <c r="BJ443" s="204"/>
      <c r="BK443" s="204"/>
      <c r="BL443" s="204"/>
      <c r="BM443" s="204"/>
      <c r="BN443" s="204"/>
      <c r="BO443" s="204"/>
      <c r="BP443" s="204"/>
      <c r="BQ443" s="204"/>
      <c r="BR443" s="204"/>
      <c r="BS443" s="204"/>
    </row>
    <row r="444" spans="1:71" s="273" customFormat="1" x14ac:dyDescent="0.25">
      <c r="A444" s="204"/>
      <c r="B444" s="204"/>
      <c r="C444" s="204"/>
      <c r="D444" s="204"/>
      <c r="E444" s="204"/>
      <c r="F444" s="204"/>
      <c r="G444" s="204"/>
      <c r="H444" s="204"/>
      <c r="I444" s="204"/>
      <c r="J444" s="204"/>
      <c r="K444" s="204"/>
      <c r="L444" s="218"/>
      <c r="M444" s="218"/>
      <c r="N444" s="218"/>
      <c r="O444" s="270"/>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4"/>
      <c r="AL444" s="204"/>
      <c r="AM444" s="204"/>
      <c r="AN444" s="204"/>
      <c r="AO444" s="204"/>
      <c r="AP444" s="204"/>
      <c r="AQ444" s="204"/>
      <c r="AR444" s="204"/>
      <c r="AS444" s="204"/>
      <c r="AT444" s="204"/>
      <c r="AU444" s="204"/>
      <c r="AV444" s="204"/>
      <c r="AW444" s="204"/>
      <c r="AX444" s="204"/>
      <c r="AY444" s="204"/>
      <c r="AZ444" s="204"/>
      <c r="BA444" s="204"/>
      <c r="BB444" s="204"/>
      <c r="BC444" s="204"/>
      <c r="BD444" s="204"/>
      <c r="BE444" s="204"/>
      <c r="BF444" s="204"/>
      <c r="BG444" s="204"/>
      <c r="BH444" s="204"/>
      <c r="BI444" s="204"/>
      <c r="BJ444" s="204"/>
      <c r="BK444" s="204"/>
      <c r="BL444" s="204"/>
      <c r="BM444" s="204"/>
      <c r="BN444" s="204"/>
      <c r="BO444" s="204"/>
      <c r="BP444" s="204"/>
      <c r="BQ444" s="204"/>
      <c r="BR444" s="204"/>
      <c r="BS444" s="204"/>
    </row>
    <row r="445" spans="1:71" s="273" customFormat="1" x14ac:dyDescent="0.25">
      <c r="A445" s="204"/>
      <c r="B445" s="204"/>
      <c r="C445" s="204"/>
      <c r="D445" s="204"/>
      <c r="E445" s="204"/>
      <c r="F445" s="204"/>
      <c r="G445" s="204"/>
      <c r="H445" s="204"/>
      <c r="I445" s="204"/>
      <c r="J445" s="204"/>
      <c r="K445" s="204"/>
      <c r="L445" s="218"/>
      <c r="M445" s="218"/>
      <c r="N445" s="218"/>
      <c r="O445" s="270"/>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4"/>
      <c r="AL445" s="204"/>
      <c r="AM445" s="204"/>
      <c r="AN445" s="204"/>
      <c r="AO445" s="204"/>
      <c r="AP445" s="204"/>
      <c r="AQ445" s="204"/>
      <c r="AR445" s="204"/>
      <c r="AS445" s="204"/>
      <c r="AT445" s="204"/>
      <c r="AU445" s="204"/>
      <c r="AV445" s="204"/>
      <c r="AW445" s="204"/>
      <c r="AX445" s="204"/>
      <c r="AY445" s="204"/>
      <c r="AZ445" s="204"/>
      <c r="BA445" s="204"/>
      <c r="BB445" s="204"/>
      <c r="BC445" s="204"/>
      <c r="BD445" s="204"/>
      <c r="BE445" s="204"/>
      <c r="BF445" s="204"/>
      <c r="BG445" s="204"/>
      <c r="BH445" s="204"/>
      <c r="BI445" s="204"/>
      <c r="BJ445" s="204"/>
      <c r="BK445" s="204"/>
      <c r="BL445" s="204"/>
      <c r="BM445" s="204"/>
      <c r="BN445" s="204"/>
      <c r="BO445" s="204"/>
      <c r="BP445" s="204"/>
      <c r="BQ445" s="204"/>
      <c r="BR445" s="204"/>
      <c r="BS445" s="204"/>
    </row>
    <row r="446" spans="1:71" s="273" customFormat="1" x14ac:dyDescent="0.25">
      <c r="A446" s="204"/>
      <c r="B446" s="204"/>
      <c r="C446" s="204"/>
      <c r="D446" s="204"/>
      <c r="E446" s="204"/>
      <c r="F446" s="204"/>
      <c r="G446" s="204"/>
      <c r="H446" s="204"/>
      <c r="I446" s="204"/>
      <c r="J446" s="204"/>
      <c r="K446" s="204"/>
      <c r="L446" s="218"/>
      <c r="M446" s="218"/>
      <c r="N446" s="218"/>
      <c r="O446" s="270"/>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4"/>
      <c r="AL446" s="204"/>
      <c r="AM446" s="204"/>
      <c r="AN446" s="204"/>
      <c r="AO446" s="204"/>
      <c r="AP446" s="204"/>
      <c r="AQ446" s="204"/>
      <c r="AR446" s="204"/>
      <c r="AS446" s="204"/>
      <c r="AT446" s="204"/>
      <c r="AU446" s="204"/>
      <c r="AV446" s="204"/>
      <c r="AW446" s="204"/>
      <c r="AX446" s="204"/>
      <c r="AY446" s="204"/>
      <c r="AZ446" s="204"/>
      <c r="BA446" s="204"/>
      <c r="BB446" s="204"/>
      <c r="BC446" s="204"/>
      <c r="BD446" s="204"/>
      <c r="BE446" s="204"/>
      <c r="BF446" s="204"/>
      <c r="BG446" s="204"/>
      <c r="BH446" s="204"/>
      <c r="BI446" s="204"/>
      <c r="BJ446" s="204"/>
      <c r="BK446" s="204"/>
      <c r="BL446" s="204"/>
      <c r="BM446" s="204"/>
      <c r="BN446" s="204"/>
      <c r="BO446" s="204"/>
      <c r="BP446" s="204"/>
      <c r="BQ446" s="204"/>
      <c r="BR446" s="204"/>
      <c r="BS446" s="204"/>
    </row>
    <row r="447" spans="1:71" s="273" customFormat="1" x14ac:dyDescent="0.25">
      <c r="A447" s="204"/>
      <c r="B447" s="204"/>
      <c r="C447" s="204"/>
      <c r="D447" s="204"/>
      <c r="E447" s="204"/>
      <c r="F447" s="204"/>
      <c r="G447" s="204"/>
      <c r="H447" s="204"/>
      <c r="I447" s="204"/>
      <c r="J447" s="204"/>
      <c r="K447" s="204"/>
      <c r="L447" s="218"/>
      <c r="M447" s="218"/>
      <c r="N447" s="218"/>
      <c r="O447" s="270"/>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4"/>
      <c r="AL447" s="204"/>
      <c r="AM447" s="204"/>
      <c r="AN447" s="204"/>
      <c r="AO447" s="204"/>
      <c r="AP447" s="204"/>
      <c r="AQ447" s="204"/>
      <c r="AR447" s="204"/>
      <c r="AS447" s="204"/>
      <c r="AT447" s="204"/>
      <c r="AU447" s="204"/>
      <c r="AV447" s="204"/>
      <c r="AW447" s="204"/>
      <c r="AX447" s="204"/>
      <c r="AY447" s="204"/>
      <c r="AZ447" s="204"/>
      <c r="BA447" s="204"/>
      <c r="BB447" s="204"/>
      <c r="BC447" s="204"/>
      <c r="BD447" s="204"/>
      <c r="BE447" s="204"/>
      <c r="BF447" s="204"/>
      <c r="BG447" s="204"/>
      <c r="BH447" s="204"/>
      <c r="BI447" s="204"/>
      <c r="BJ447" s="204"/>
      <c r="BK447" s="204"/>
      <c r="BL447" s="204"/>
      <c r="BM447" s="204"/>
      <c r="BN447" s="204"/>
      <c r="BO447" s="204"/>
      <c r="BP447" s="204"/>
      <c r="BQ447" s="204"/>
      <c r="BR447" s="204"/>
      <c r="BS447" s="204"/>
    </row>
    <row r="448" spans="1:71" s="273" customFormat="1" x14ac:dyDescent="0.25">
      <c r="A448" s="204"/>
      <c r="B448" s="204"/>
      <c r="C448" s="204"/>
      <c r="D448" s="204"/>
      <c r="E448" s="204"/>
      <c r="F448" s="204"/>
      <c r="G448" s="204"/>
      <c r="H448" s="204"/>
      <c r="I448" s="204"/>
      <c r="J448" s="204"/>
      <c r="K448" s="204"/>
      <c r="L448" s="218"/>
      <c r="M448" s="218"/>
      <c r="N448" s="218"/>
      <c r="O448" s="270"/>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4"/>
      <c r="AL448" s="204"/>
      <c r="AM448" s="204"/>
      <c r="AN448" s="204"/>
      <c r="AO448" s="204"/>
      <c r="AP448" s="204"/>
      <c r="AQ448" s="204"/>
      <c r="AR448" s="204"/>
      <c r="AS448" s="204"/>
      <c r="AT448" s="204"/>
      <c r="AU448" s="204"/>
      <c r="AV448" s="204"/>
      <c r="AW448" s="204"/>
      <c r="AX448" s="204"/>
      <c r="AY448" s="204"/>
      <c r="AZ448" s="204"/>
      <c r="BA448" s="204"/>
      <c r="BB448" s="204"/>
      <c r="BC448" s="204"/>
      <c r="BD448" s="204"/>
      <c r="BE448" s="204"/>
      <c r="BF448" s="204"/>
      <c r="BG448" s="204"/>
      <c r="BH448" s="204"/>
      <c r="BI448" s="204"/>
      <c r="BJ448" s="204"/>
      <c r="BK448" s="204"/>
      <c r="BL448" s="204"/>
      <c r="BM448" s="204"/>
      <c r="BN448" s="204"/>
      <c r="BO448" s="204"/>
      <c r="BP448" s="204"/>
      <c r="BQ448" s="204"/>
      <c r="BR448" s="204"/>
      <c r="BS448" s="204"/>
    </row>
    <row r="449" spans="1:71" s="273" customFormat="1" x14ac:dyDescent="0.25">
      <c r="A449" s="204"/>
      <c r="B449" s="204"/>
      <c r="C449" s="204"/>
      <c r="D449" s="204"/>
      <c r="E449" s="204"/>
      <c r="F449" s="204"/>
      <c r="G449" s="204"/>
      <c r="H449" s="204"/>
      <c r="I449" s="204"/>
      <c r="J449" s="204"/>
      <c r="K449" s="204"/>
      <c r="L449" s="218"/>
      <c r="M449" s="218"/>
      <c r="N449" s="218"/>
      <c r="O449" s="270"/>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4"/>
      <c r="AL449" s="204"/>
      <c r="AM449" s="204"/>
      <c r="AN449" s="204"/>
      <c r="AO449" s="204"/>
      <c r="AP449" s="204"/>
      <c r="AQ449" s="204"/>
      <c r="AR449" s="204"/>
      <c r="AS449" s="204"/>
      <c r="AT449" s="204"/>
      <c r="AU449" s="204"/>
      <c r="AV449" s="204"/>
      <c r="AW449" s="204"/>
      <c r="AX449" s="204"/>
      <c r="AY449" s="204"/>
      <c r="AZ449" s="204"/>
      <c r="BA449" s="204"/>
      <c r="BB449" s="204"/>
      <c r="BC449" s="204"/>
      <c r="BD449" s="204"/>
      <c r="BE449" s="204"/>
      <c r="BF449" s="204"/>
      <c r="BG449" s="204"/>
      <c r="BH449" s="204"/>
      <c r="BI449" s="204"/>
      <c r="BJ449" s="204"/>
      <c r="BK449" s="204"/>
      <c r="BL449" s="204"/>
      <c r="BM449" s="204"/>
      <c r="BN449" s="204"/>
      <c r="BO449" s="204"/>
      <c r="BP449" s="204"/>
      <c r="BQ449" s="204"/>
      <c r="BR449" s="204"/>
      <c r="BS449" s="204"/>
    </row>
    <row r="450" spans="1:71" s="273" customFormat="1" x14ac:dyDescent="0.25">
      <c r="A450" s="204"/>
      <c r="B450" s="204"/>
      <c r="C450" s="204"/>
      <c r="D450" s="204"/>
      <c r="E450" s="204"/>
      <c r="F450" s="204"/>
      <c r="G450" s="204"/>
      <c r="H450" s="204"/>
      <c r="I450" s="204"/>
      <c r="J450" s="204"/>
      <c r="K450" s="204"/>
      <c r="L450" s="218"/>
      <c r="M450" s="218"/>
      <c r="N450" s="218"/>
      <c r="O450" s="270"/>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4"/>
      <c r="AL450" s="204"/>
      <c r="AM450" s="204"/>
      <c r="AN450" s="204"/>
      <c r="AO450" s="204"/>
      <c r="AP450" s="204"/>
      <c r="AQ450" s="204"/>
      <c r="AR450" s="204"/>
      <c r="AS450" s="204"/>
      <c r="AT450" s="204"/>
      <c r="AU450" s="204"/>
      <c r="AV450" s="204"/>
      <c r="AW450" s="204"/>
      <c r="AX450" s="204"/>
      <c r="AY450" s="204"/>
      <c r="AZ450" s="204"/>
      <c r="BA450" s="204"/>
      <c r="BB450" s="204"/>
      <c r="BC450" s="204"/>
      <c r="BD450" s="204"/>
      <c r="BE450" s="204"/>
      <c r="BF450" s="204"/>
      <c r="BG450" s="204"/>
      <c r="BH450" s="204"/>
      <c r="BI450" s="204"/>
      <c r="BJ450" s="204"/>
      <c r="BK450" s="204"/>
      <c r="BL450" s="204"/>
      <c r="BM450" s="204"/>
      <c r="BN450" s="204"/>
      <c r="BO450" s="204"/>
      <c r="BP450" s="204"/>
      <c r="BQ450" s="204"/>
      <c r="BR450" s="204"/>
      <c r="BS450" s="204"/>
    </row>
    <row r="451" spans="1:71" s="273" customFormat="1" x14ac:dyDescent="0.25">
      <c r="A451" s="204"/>
      <c r="B451" s="204"/>
      <c r="C451" s="204"/>
      <c r="D451" s="204"/>
      <c r="E451" s="204"/>
      <c r="F451" s="204"/>
      <c r="G451" s="204"/>
      <c r="H451" s="204"/>
      <c r="I451" s="204"/>
      <c r="J451" s="204"/>
      <c r="K451" s="204"/>
      <c r="L451" s="218"/>
      <c r="M451" s="218"/>
      <c r="N451" s="218"/>
      <c r="O451" s="270"/>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4"/>
      <c r="AL451" s="204"/>
      <c r="AM451" s="204"/>
      <c r="AN451" s="204"/>
      <c r="AO451" s="204"/>
      <c r="AP451" s="204"/>
      <c r="AQ451" s="204"/>
      <c r="AR451" s="204"/>
      <c r="AS451" s="204"/>
      <c r="AT451" s="204"/>
      <c r="AU451" s="204"/>
      <c r="AV451" s="204"/>
      <c r="AW451" s="204"/>
      <c r="AX451" s="204"/>
      <c r="AY451" s="204"/>
      <c r="AZ451" s="204"/>
      <c r="BA451" s="204"/>
      <c r="BB451" s="204"/>
      <c r="BC451" s="204"/>
      <c r="BD451" s="204"/>
      <c r="BE451" s="204"/>
      <c r="BF451" s="204"/>
      <c r="BG451" s="204"/>
      <c r="BH451" s="204"/>
      <c r="BI451" s="204"/>
      <c r="BJ451" s="204"/>
      <c r="BK451" s="204"/>
      <c r="BL451" s="204"/>
      <c r="BM451" s="204"/>
      <c r="BN451" s="204"/>
      <c r="BO451" s="204"/>
      <c r="BP451" s="204"/>
      <c r="BQ451" s="204"/>
      <c r="BR451" s="204"/>
      <c r="BS451" s="204"/>
    </row>
    <row r="452" spans="1:71" s="273" customFormat="1" x14ac:dyDescent="0.25">
      <c r="A452" s="204"/>
      <c r="B452" s="204"/>
      <c r="C452" s="204"/>
      <c r="D452" s="204"/>
      <c r="E452" s="204"/>
      <c r="F452" s="204"/>
      <c r="G452" s="204"/>
      <c r="H452" s="204"/>
      <c r="I452" s="204"/>
      <c r="J452" s="204"/>
      <c r="K452" s="204"/>
      <c r="L452" s="218"/>
      <c r="M452" s="218"/>
      <c r="N452" s="218"/>
      <c r="O452" s="270"/>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4"/>
      <c r="AL452" s="204"/>
      <c r="AM452" s="204"/>
      <c r="AN452" s="204"/>
      <c r="AO452" s="204"/>
      <c r="AP452" s="204"/>
      <c r="AQ452" s="204"/>
      <c r="AR452" s="204"/>
      <c r="AS452" s="204"/>
      <c r="AT452" s="204"/>
      <c r="AU452" s="204"/>
      <c r="AV452" s="204"/>
      <c r="AW452" s="204"/>
      <c r="AX452" s="204"/>
      <c r="AY452" s="204"/>
      <c r="AZ452" s="204"/>
      <c r="BA452" s="204"/>
      <c r="BB452" s="204"/>
      <c r="BC452" s="204"/>
      <c r="BD452" s="204"/>
      <c r="BE452" s="204"/>
      <c r="BF452" s="204"/>
      <c r="BG452" s="204"/>
      <c r="BH452" s="204"/>
      <c r="BI452" s="204"/>
      <c r="BJ452" s="204"/>
      <c r="BK452" s="204"/>
      <c r="BL452" s="204"/>
      <c r="BM452" s="204"/>
      <c r="BN452" s="204"/>
      <c r="BO452" s="204"/>
      <c r="BP452" s="204"/>
      <c r="BQ452" s="204"/>
      <c r="BR452" s="204"/>
      <c r="BS452" s="204"/>
    </row>
    <row r="453" spans="1:71" s="273" customFormat="1" x14ac:dyDescent="0.25">
      <c r="A453" s="204"/>
      <c r="B453" s="204"/>
      <c r="C453" s="204"/>
      <c r="D453" s="204"/>
      <c r="E453" s="204"/>
      <c r="F453" s="204"/>
      <c r="G453" s="204"/>
      <c r="H453" s="204"/>
      <c r="I453" s="204"/>
      <c r="J453" s="204"/>
      <c r="K453" s="204"/>
      <c r="L453" s="218"/>
      <c r="M453" s="218"/>
      <c r="N453" s="218"/>
      <c r="O453" s="270"/>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4"/>
      <c r="AL453" s="204"/>
      <c r="AM453" s="204"/>
      <c r="AN453" s="204"/>
      <c r="AO453" s="204"/>
      <c r="AP453" s="204"/>
      <c r="AQ453" s="204"/>
      <c r="AR453" s="204"/>
      <c r="AS453" s="204"/>
      <c r="AT453" s="204"/>
      <c r="AU453" s="204"/>
      <c r="AV453" s="204"/>
      <c r="AW453" s="204"/>
      <c r="AX453" s="204"/>
      <c r="AY453" s="204"/>
      <c r="AZ453" s="204"/>
      <c r="BA453" s="204"/>
      <c r="BB453" s="204"/>
      <c r="BC453" s="204"/>
      <c r="BD453" s="204"/>
      <c r="BE453" s="204"/>
      <c r="BF453" s="204"/>
      <c r="BG453" s="204"/>
      <c r="BH453" s="204"/>
      <c r="BI453" s="204"/>
      <c r="BJ453" s="204"/>
      <c r="BK453" s="204"/>
      <c r="BL453" s="204"/>
      <c r="BM453" s="204"/>
      <c r="BN453" s="204"/>
      <c r="BO453" s="204"/>
      <c r="BP453" s="204"/>
      <c r="BQ453" s="204"/>
      <c r="BR453" s="204"/>
      <c r="BS453" s="204"/>
    </row>
    <row r="454" spans="1:71" s="273" customFormat="1" x14ac:dyDescent="0.25">
      <c r="A454" s="204"/>
      <c r="B454" s="204"/>
      <c r="C454" s="204"/>
      <c r="D454" s="204"/>
      <c r="E454" s="204"/>
      <c r="F454" s="204"/>
      <c r="G454" s="204"/>
      <c r="H454" s="204"/>
      <c r="I454" s="204"/>
      <c r="J454" s="204"/>
      <c r="K454" s="204"/>
      <c r="L454" s="218"/>
      <c r="M454" s="218"/>
      <c r="N454" s="218"/>
      <c r="O454" s="270"/>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4"/>
      <c r="AL454" s="204"/>
      <c r="AM454" s="204"/>
      <c r="AN454" s="204"/>
      <c r="AO454" s="204"/>
      <c r="AP454" s="204"/>
      <c r="AQ454" s="204"/>
      <c r="AR454" s="204"/>
      <c r="AS454" s="204"/>
      <c r="AT454" s="204"/>
      <c r="AU454" s="204"/>
      <c r="AV454" s="204"/>
      <c r="AW454" s="204"/>
      <c r="AX454" s="204"/>
      <c r="AY454" s="204"/>
      <c r="AZ454" s="204"/>
      <c r="BA454" s="204"/>
      <c r="BB454" s="204"/>
      <c r="BC454" s="204"/>
      <c r="BD454" s="204"/>
      <c r="BE454" s="204"/>
      <c r="BF454" s="204"/>
      <c r="BG454" s="204"/>
      <c r="BH454" s="204"/>
      <c r="BI454" s="204"/>
      <c r="BJ454" s="204"/>
      <c r="BK454" s="204"/>
      <c r="BL454" s="204"/>
      <c r="BM454" s="204"/>
      <c r="BN454" s="204"/>
      <c r="BO454" s="204"/>
      <c r="BP454" s="204"/>
      <c r="BQ454" s="204"/>
      <c r="BR454" s="204"/>
      <c r="BS454" s="204"/>
    </row>
    <row r="455" spans="1:71" s="273" customFormat="1" x14ac:dyDescent="0.25">
      <c r="A455" s="204"/>
      <c r="B455" s="204"/>
      <c r="C455" s="204"/>
      <c r="D455" s="204"/>
      <c r="E455" s="204"/>
      <c r="F455" s="204"/>
      <c r="G455" s="204"/>
      <c r="H455" s="204"/>
      <c r="I455" s="204"/>
      <c r="J455" s="204"/>
      <c r="K455" s="204"/>
      <c r="L455" s="218"/>
      <c r="M455" s="218"/>
      <c r="N455" s="218"/>
      <c r="O455" s="270"/>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4"/>
      <c r="AL455" s="204"/>
      <c r="AM455" s="204"/>
      <c r="AN455" s="204"/>
      <c r="AO455" s="204"/>
      <c r="AP455" s="204"/>
      <c r="AQ455" s="204"/>
      <c r="AR455" s="204"/>
      <c r="AS455" s="204"/>
      <c r="AT455" s="204"/>
      <c r="AU455" s="204"/>
      <c r="AV455" s="204"/>
      <c r="AW455" s="204"/>
      <c r="AX455" s="204"/>
      <c r="AY455" s="204"/>
      <c r="AZ455" s="204"/>
      <c r="BA455" s="204"/>
      <c r="BB455" s="204"/>
      <c r="BC455" s="204"/>
      <c r="BD455" s="204"/>
      <c r="BE455" s="204"/>
      <c r="BF455" s="204"/>
      <c r="BG455" s="204"/>
      <c r="BH455" s="204"/>
      <c r="BI455" s="204"/>
      <c r="BJ455" s="204"/>
      <c r="BK455" s="204"/>
      <c r="BL455" s="204"/>
      <c r="BM455" s="204"/>
      <c r="BN455" s="204"/>
      <c r="BO455" s="204"/>
      <c r="BP455" s="204"/>
      <c r="BQ455" s="204"/>
      <c r="BR455" s="204"/>
      <c r="BS455" s="204"/>
    </row>
    <row r="456" spans="1:71" s="273" customFormat="1" x14ac:dyDescent="0.25">
      <c r="A456" s="204"/>
      <c r="B456" s="204"/>
      <c r="C456" s="204"/>
      <c r="D456" s="204"/>
      <c r="E456" s="204"/>
      <c r="F456" s="204"/>
      <c r="G456" s="204"/>
      <c r="H456" s="204"/>
      <c r="I456" s="204"/>
      <c r="J456" s="204"/>
      <c r="K456" s="204"/>
      <c r="L456" s="218"/>
      <c r="M456" s="218"/>
      <c r="N456" s="218"/>
      <c r="O456" s="270"/>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4"/>
      <c r="AL456" s="204"/>
      <c r="AM456" s="204"/>
      <c r="AN456" s="204"/>
      <c r="AO456" s="204"/>
      <c r="AP456" s="204"/>
      <c r="AQ456" s="204"/>
      <c r="AR456" s="204"/>
      <c r="AS456" s="204"/>
      <c r="AT456" s="204"/>
      <c r="AU456" s="204"/>
      <c r="AV456" s="204"/>
      <c r="AW456" s="204"/>
      <c r="AX456" s="204"/>
      <c r="AY456" s="204"/>
      <c r="AZ456" s="204"/>
      <c r="BA456" s="204"/>
      <c r="BB456" s="204"/>
      <c r="BC456" s="204"/>
      <c r="BD456" s="204"/>
      <c r="BE456" s="204"/>
      <c r="BF456" s="204"/>
      <c r="BG456" s="204"/>
      <c r="BH456" s="204"/>
      <c r="BI456" s="204"/>
      <c r="BJ456" s="204"/>
      <c r="BK456" s="204"/>
      <c r="BL456" s="204"/>
      <c r="BM456" s="204"/>
      <c r="BN456" s="204"/>
      <c r="BO456" s="204"/>
      <c r="BP456" s="204"/>
      <c r="BQ456" s="204"/>
      <c r="BR456" s="204"/>
      <c r="BS456" s="204"/>
    </row>
    <row r="457" spans="1:71" s="273" customFormat="1" x14ac:dyDescent="0.25">
      <c r="A457" s="204"/>
      <c r="B457" s="204"/>
      <c r="C457" s="204"/>
      <c r="D457" s="204"/>
      <c r="E457" s="204"/>
      <c r="F457" s="204"/>
      <c r="G457" s="204"/>
      <c r="H457" s="204"/>
      <c r="I457" s="204"/>
      <c r="J457" s="204"/>
      <c r="K457" s="204"/>
      <c r="L457" s="218"/>
      <c r="M457" s="218"/>
      <c r="N457" s="218"/>
      <c r="O457" s="270"/>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4"/>
      <c r="AL457" s="204"/>
      <c r="AM457" s="204"/>
      <c r="AN457" s="204"/>
      <c r="AO457" s="204"/>
      <c r="AP457" s="204"/>
      <c r="AQ457" s="204"/>
      <c r="AR457" s="204"/>
      <c r="AS457" s="204"/>
      <c r="AT457" s="204"/>
      <c r="AU457" s="204"/>
      <c r="AV457" s="204"/>
      <c r="AW457" s="204"/>
      <c r="AX457" s="204"/>
      <c r="AY457" s="204"/>
      <c r="AZ457" s="204"/>
      <c r="BA457" s="204"/>
      <c r="BB457" s="204"/>
      <c r="BC457" s="204"/>
      <c r="BD457" s="204"/>
      <c r="BE457" s="204"/>
      <c r="BF457" s="204"/>
      <c r="BG457" s="204"/>
      <c r="BH457" s="204"/>
      <c r="BI457" s="204"/>
      <c r="BJ457" s="204"/>
      <c r="BK457" s="204"/>
      <c r="BL457" s="204"/>
      <c r="BM457" s="204"/>
      <c r="BN457" s="204"/>
      <c r="BO457" s="204"/>
      <c r="BP457" s="204"/>
      <c r="BQ457" s="204"/>
      <c r="BR457" s="204"/>
      <c r="BS457" s="204"/>
    </row>
    <row r="458" spans="1:71" s="273" customFormat="1" x14ac:dyDescent="0.25">
      <c r="A458" s="204"/>
      <c r="B458" s="204"/>
      <c r="C458" s="204"/>
      <c r="D458" s="204"/>
      <c r="E458" s="204"/>
      <c r="F458" s="204"/>
      <c r="G458" s="204"/>
      <c r="H458" s="204"/>
      <c r="I458" s="204"/>
      <c r="J458" s="204"/>
      <c r="K458" s="204"/>
      <c r="L458" s="218"/>
      <c r="M458" s="218"/>
      <c r="N458" s="218"/>
      <c r="O458" s="270"/>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4"/>
      <c r="AL458" s="204"/>
      <c r="AM458" s="204"/>
      <c r="AN458" s="204"/>
      <c r="AO458" s="204"/>
      <c r="AP458" s="204"/>
      <c r="AQ458" s="204"/>
      <c r="AR458" s="204"/>
      <c r="AS458" s="204"/>
      <c r="AT458" s="204"/>
      <c r="AU458" s="204"/>
      <c r="AV458" s="204"/>
      <c r="AW458" s="204"/>
      <c r="AX458" s="204"/>
      <c r="AY458" s="204"/>
      <c r="AZ458" s="204"/>
      <c r="BA458" s="204"/>
      <c r="BB458" s="204"/>
      <c r="BC458" s="204"/>
      <c r="BD458" s="204"/>
      <c r="BE458" s="204"/>
      <c r="BF458" s="204"/>
      <c r="BG458" s="204"/>
      <c r="BH458" s="204"/>
      <c r="BI458" s="204"/>
      <c r="BJ458" s="204"/>
      <c r="BK458" s="204"/>
      <c r="BL458" s="204"/>
      <c r="BM458" s="204"/>
      <c r="BN458" s="204"/>
      <c r="BO458" s="204"/>
      <c r="BP458" s="204"/>
      <c r="BQ458" s="204"/>
      <c r="BR458" s="204"/>
      <c r="BS458" s="204"/>
    </row>
    <row r="459" spans="1:71" s="273" customFormat="1" x14ac:dyDescent="0.25">
      <c r="A459" s="204"/>
      <c r="B459" s="204"/>
      <c r="C459" s="204"/>
      <c r="D459" s="204"/>
      <c r="E459" s="204"/>
      <c r="F459" s="204"/>
      <c r="G459" s="204"/>
      <c r="H459" s="204"/>
      <c r="I459" s="204"/>
      <c r="J459" s="204"/>
      <c r="K459" s="204"/>
      <c r="L459" s="218"/>
      <c r="M459" s="218"/>
      <c r="N459" s="218"/>
      <c r="O459" s="270"/>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4"/>
      <c r="AL459" s="204"/>
      <c r="AM459" s="204"/>
      <c r="AN459" s="204"/>
      <c r="AO459" s="204"/>
      <c r="AP459" s="204"/>
      <c r="AQ459" s="204"/>
      <c r="AR459" s="204"/>
      <c r="AS459" s="204"/>
      <c r="AT459" s="204"/>
      <c r="AU459" s="204"/>
      <c r="AV459" s="204"/>
      <c r="AW459" s="204"/>
      <c r="AX459" s="204"/>
      <c r="AY459" s="204"/>
      <c r="AZ459" s="204"/>
      <c r="BA459" s="204"/>
      <c r="BB459" s="204"/>
      <c r="BC459" s="204"/>
      <c r="BD459" s="204"/>
      <c r="BE459" s="204"/>
      <c r="BF459" s="204"/>
      <c r="BG459" s="204"/>
      <c r="BH459" s="204"/>
      <c r="BI459" s="204"/>
      <c r="BJ459" s="204"/>
      <c r="BK459" s="204"/>
      <c r="BL459" s="204"/>
      <c r="BM459" s="204"/>
      <c r="BN459" s="204"/>
      <c r="BO459" s="204"/>
      <c r="BP459" s="204"/>
      <c r="BQ459" s="204"/>
      <c r="BR459" s="204"/>
      <c r="BS459" s="204"/>
    </row>
    <row r="460" spans="1:71" s="273" customFormat="1" x14ac:dyDescent="0.25">
      <c r="A460" s="204"/>
      <c r="B460" s="204"/>
      <c r="C460" s="204"/>
      <c r="D460" s="204"/>
      <c r="E460" s="204"/>
      <c r="F460" s="204"/>
      <c r="G460" s="204"/>
      <c r="H460" s="204"/>
      <c r="I460" s="204"/>
      <c r="J460" s="204"/>
      <c r="K460" s="204"/>
      <c r="L460" s="218"/>
      <c r="M460" s="218"/>
      <c r="N460" s="218"/>
      <c r="O460" s="270"/>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4"/>
      <c r="AL460" s="204"/>
      <c r="AM460" s="204"/>
      <c r="AN460" s="204"/>
      <c r="AO460" s="204"/>
      <c r="AP460" s="204"/>
      <c r="AQ460" s="204"/>
      <c r="AR460" s="204"/>
      <c r="AS460" s="204"/>
      <c r="AT460" s="204"/>
      <c r="AU460" s="204"/>
      <c r="AV460" s="204"/>
      <c r="AW460" s="204"/>
      <c r="AX460" s="204"/>
      <c r="AY460" s="204"/>
      <c r="AZ460" s="204"/>
      <c r="BA460" s="204"/>
      <c r="BB460" s="204"/>
      <c r="BC460" s="204"/>
      <c r="BD460" s="204"/>
      <c r="BE460" s="204"/>
      <c r="BF460" s="204"/>
      <c r="BG460" s="204"/>
      <c r="BH460" s="204"/>
      <c r="BI460" s="204"/>
      <c r="BJ460" s="204"/>
      <c r="BK460" s="204"/>
      <c r="BL460" s="204"/>
      <c r="BM460" s="204"/>
      <c r="BN460" s="204"/>
      <c r="BO460" s="204"/>
      <c r="BP460" s="204"/>
      <c r="BQ460" s="204"/>
      <c r="BR460" s="204"/>
      <c r="BS460" s="204"/>
    </row>
    <row r="461" spans="1:71" s="273" customFormat="1" x14ac:dyDescent="0.25">
      <c r="A461" s="204"/>
      <c r="B461" s="204"/>
      <c r="C461" s="204"/>
      <c r="D461" s="204"/>
      <c r="E461" s="204"/>
      <c r="F461" s="204"/>
      <c r="G461" s="204"/>
      <c r="H461" s="204"/>
      <c r="I461" s="204"/>
      <c r="J461" s="204"/>
      <c r="K461" s="204"/>
      <c r="L461" s="218"/>
      <c r="M461" s="218"/>
      <c r="N461" s="218"/>
      <c r="O461" s="270"/>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4"/>
      <c r="AL461" s="204"/>
      <c r="AM461" s="204"/>
      <c r="AN461" s="204"/>
      <c r="AO461" s="204"/>
      <c r="AP461" s="204"/>
      <c r="AQ461" s="204"/>
      <c r="AR461" s="204"/>
      <c r="AS461" s="204"/>
      <c r="AT461" s="204"/>
      <c r="AU461" s="204"/>
      <c r="AV461" s="204"/>
      <c r="AW461" s="204"/>
      <c r="AX461" s="204"/>
      <c r="AY461" s="204"/>
      <c r="AZ461" s="204"/>
      <c r="BA461" s="204"/>
      <c r="BB461" s="204"/>
      <c r="BC461" s="204"/>
      <c r="BD461" s="204"/>
      <c r="BE461" s="204"/>
      <c r="BF461" s="204"/>
      <c r="BG461" s="204"/>
      <c r="BH461" s="204"/>
      <c r="BI461" s="204"/>
      <c r="BJ461" s="204"/>
      <c r="BK461" s="204"/>
      <c r="BL461" s="204"/>
      <c r="BM461" s="204"/>
      <c r="BN461" s="204"/>
      <c r="BO461" s="204"/>
      <c r="BP461" s="204"/>
      <c r="BQ461" s="204"/>
      <c r="BR461" s="204"/>
      <c r="BS461" s="204"/>
    </row>
    <row r="462" spans="1:71" s="273" customFormat="1" x14ac:dyDescent="0.25">
      <c r="A462" s="204"/>
      <c r="B462" s="204"/>
      <c r="C462" s="204"/>
      <c r="D462" s="204"/>
      <c r="E462" s="204"/>
      <c r="F462" s="204"/>
      <c r="G462" s="204"/>
      <c r="H462" s="204"/>
      <c r="I462" s="204"/>
      <c r="J462" s="204"/>
      <c r="K462" s="204"/>
      <c r="L462" s="218"/>
      <c r="M462" s="218"/>
      <c r="N462" s="218"/>
      <c r="O462" s="270"/>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c r="BI462" s="204"/>
      <c r="BJ462" s="204"/>
      <c r="BK462" s="204"/>
      <c r="BL462" s="204"/>
      <c r="BM462" s="204"/>
      <c r="BN462" s="204"/>
      <c r="BO462" s="204"/>
      <c r="BP462" s="204"/>
      <c r="BQ462" s="204"/>
      <c r="BR462" s="204"/>
      <c r="BS462" s="204"/>
    </row>
    <row r="463" spans="1:71" s="273" customFormat="1" x14ac:dyDescent="0.25">
      <c r="A463" s="204"/>
      <c r="B463" s="204"/>
      <c r="C463" s="204"/>
      <c r="D463" s="204"/>
      <c r="E463" s="204"/>
      <c r="F463" s="204"/>
      <c r="G463" s="204"/>
      <c r="H463" s="204"/>
      <c r="I463" s="204"/>
      <c r="J463" s="204"/>
      <c r="K463" s="204"/>
      <c r="L463" s="218"/>
      <c r="M463" s="218"/>
      <c r="N463" s="218"/>
      <c r="O463" s="270"/>
      <c r="P463" s="204"/>
      <c r="Q463" s="204"/>
      <c r="R463" s="204"/>
      <c r="S463" s="204"/>
      <c r="T463" s="204"/>
      <c r="U463" s="204"/>
      <c r="V463" s="204"/>
      <c r="W463" s="204"/>
      <c r="X463" s="204"/>
      <c r="Y463" s="204"/>
      <c r="Z463" s="204"/>
      <c r="AA463" s="204"/>
      <c r="AB463" s="204"/>
      <c r="AC463" s="204"/>
      <c r="AD463" s="204"/>
      <c r="AE463" s="204"/>
      <c r="AF463" s="204"/>
      <c r="AG463" s="204"/>
      <c r="AH463" s="204"/>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c r="BI463" s="204"/>
      <c r="BJ463" s="204"/>
      <c r="BK463" s="204"/>
      <c r="BL463" s="204"/>
      <c r="BM463" s="204"/>
      <c r="BN463" s="204"/>
      <c r="BO463" s="204"/>
      <c r="BP463" s="204"/>
      <c r="BQ463" s="204"/>
      <c r="BR463" s="204"/>
      <c r="BS463" s="204"/>
    </row>
    <row r="464" spans="1:71" s="273" customFormat="1" x14ac:dyDescent="0.25">
      <c r="A464" s="204"/>
      <c r="B464" s="204"/>
      <c r="C464" s="204"/>
      <c r="D464" s="204"/>
      <c r="E464" s="204"/>
      <c r="F464" s="204"/>
      <c r="G464" s="204"/>
      <c r="H464" s="204"/>
      <c r="I464" s="204"/>
      <c r="J464" s="204"/>
      <c r="K464" s="204"/>
      <c r="L464" s="218"/>
      <c r="M464" s="218"/>
      <c r="N464" s="218"/>
      <c r="O464" s="270"/>
      <c r="P464" s="204"/>
      <c r="Q464" s="204"/>
      <c r="R464" s="204"/>
      <c r="S464" s="204"/>
      <c r="T464" s="204"/>
      <c r="U464" s="204"/>
      <c r="V464" s="204"/>
      <c r="W464" s="204"/>
      <c r="X464" s="204"/>
      <c r="Y464" s="204"/>
      <c r="Z464" s="204"/>
      <c r="AA464" s="204"/>
      <c r="AB464" s="204"/>
      <c r="AC464" s="204"/>
      <c r="AD464" s="204"/>
      <c r="AE464" s="204"/>
      <c r="AF464" s="204"/>
      <c r="AG464" s="204"/>
      <c r="AH464" s="204"/>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c r="BI464" s="204"/>
      <c r="BJ464" s="204"/>
      <c r="BK464" s="204"/>
      <c r="BL464" s="204"/>
      <c r="BM464" s="204"/>
      <c r="BN464" s="204"/>
      <c r="BO464" s="204"/>
      <c r="BP464" s="204"/>
      <c r="BQ464" s="204"/>
      <c r="BR464" s="204"/>
      <c r="BS464" s="204"/>
    </row>
    <row r="465" spans="1:71" s="273" customFormat="1" x14ac:dyDescent="0.25">
      <c r="A465" s="204"/>
      <c r="B465" s="204"/>
      <c r="C465" s="204"/>
      <c r="D465" s="204"/>
      <c r="E465" s="204"/>
      <c r="F465" s="204"/>
      <c r="G465" s="204"/>
      <c r="H465" s="204"/>
      <c r="I465" s="204"/>
      <c r="J465" s="204"/>
      <c r="K465" s="204"/>
      <c r="L465" s="218"/>
      <c r="M465" s="218"/>
      <c r="N465" s="218"/>
      <c r="O465" s="270"/>
      <c r="P465" s="204"/>
      <c r="Q465" s="204"/>
      <c r="R465" s="204"/>
      <c r="S465" s="204"/>
      <c r="T465" s="204"/>
      <c r="U465" s="204"/>
      <c r="V465" s="204"/>
      <c r="W465" s="204"/>
      <c r="X465" s="204"/>
      <c r="Y465" s="204"/>
      <c r="Z465" s="204"/>
      <c r="AA465" s="204"/>
      <c r="AB465" s="204"/>
      <c r="AC465" s="204"/>
      <c r="AD465" s="204"/>
      <c r="AE465" s="204"/>
      <c r="AF465" s="204"/>
      <c r="AG465" s="204"/>
      <c r="AH465" s="204"/>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c r="BI465" s="204"/>
      <c r="BJ465" s="204"/>
      <c r="BK465" s="204"/>
      <c r="BL465" s="204"/>
      <c r="BM465" s="204"/>
      <c r="BN465" s="204"/>
      <c r="BO465" s="204"/>
      <c r="BP465" s="204"/>
      <c r="BQ465" s="204"/>
      <c r="BR465" s="204"/>
      <c r="BS465" s="204"/>
    </row>
    <row r="466" spans="1:71" s="273" customFormat="1" x14ac:dyDescent="0.25">
      <c r="A466" s="204"/>
      <c r="B466" s="204"/>
      <c r="C466" s="204"/>
      <c r="D466" s="204"/>
      <c r="E466" s="204"/>
      <c r="F466" s="204"/>
      <c r="G466" s="204"/>
      <c r="H466" s="204"/>
      <c r="I466" s="204"/>
      <c r="J466" s="204"/>
      <c r="K466" s="204"/>
      <c r="L466" s="218"/>
      <c r="M466" s="218"/>
      <c r="N466" s="218"/>
      <c r="O466" s="270"/>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c r="BI466" s="204"/>
      <c r="BJ466" s="204"/>
      <c r="BK466" s="204"/>
      <c r="BL466" s="204"/>
      <c r="BM466" s="204"/>
      <c r="BN466" s="204"/>
      <c r="BO466" s="204"/>
      <c r="BP466" s="204"/>
      <c r="BQ466" s="204"/>
      <c r="BR466" s="204"/>
      <c r="BS466" s="204"/>
    </row>
    <row r="467" spans="1:71" s="273" customFormat="1" x14ac:dyDescent="0.25">
      <c r="A467" s="204"/>
      <c r="B467" s="204"/>
      <c r="C467" s="204"/>
      <c r="D467" s="204"/>
      <c r="E467" s="204"/>
      <c r="F467" s="204"/>
      <c r="G467" s="204"/>
      <c r="H467" s="204"/>
      <c r="I467" s="204"/>
      <c r="J467" s="204"/>
      <c r="K467" s="204"/>
      <c r="L467" s="218"/>
      <c r="M467" s="218"/>
      <c r="N467" s="218"/>
      <c r="O467" s="270"/>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c r="BI467" s="204"/>
      <c r="BJ467" s="204"/>
      <c r="BK467" s="204"/>
      <c r="BL467" s="204"/>
      <c r="BM467" s="204"/>
      <c r="BN467" s="204"/>
      <c r="BO467" s="204"/>
      <c r="BP467" s="204"/>
      <c r="BQ467" s="204"/>
      <c r="BR467" s="204"/>
      <c r="BS467" s="204"/>
    </row>
    <row r="468" spans="1:71" s="273" customFormat="1" x14ac:dyDescent="0.25">
      <c r="A468" s="204"/>
      <c r="B468" s="204"/>
      <c r="C468" s="204"/>
      <c r="D468" s="204"/>
      <c r="E468" s="204"/>
      <c r="F468" s="204"/>
      <c r="G468" s="204"/>
      <c r="H468" s="204"/>
      <c r="I468" s="204"/>
      <c r="J468" s="204"/>
      <c r="K468" s="204"/>
      <c r="L468" s="218"/>
      <c r="M468" s="218"/>
      <c r="N468" s="218"/>
      <c r="O468" s="270"/>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c r="BI468" s="204"/>
      <c r="BJ468" s="204"/>
      <c r="BK468" s="204"/>
      <c r="BL468" s="204"/>
      <c r="BM468" s="204"/>
      <c r="BN468" s="204"/>
      <c r="BO468" s="204"/>
      <c r="BP468" s="204"/>
      <c r="BQ468" s="204"/>
      <c r="BR468" s="204"/>
      <c r="BS468" s="204"/>
    </row>
    <row r="469" spans="1:71" s="273" customFormat="1" x14ac:dyDescent="0.25">
      <c r="A469" s="204"/>
      <c r="B469" s="204"/>
      <c r="C469" s="204"/>
      <c r="D469" s="204"/>
      <c r="E469" s="204"/>
      <c r="F469" s="204"/>
      <c r="G469" s="204"/>
      <c r="H469" s="204"/>
      <c r="I469" s="204"/>
      <c r="J469" s="204"/>
      <c r="K469" s="204"/>
      <c r="L469" s="218"/>
      <c r="M469" s="218"/>
      <c r="N469" s="218"/>
      <c r="O469" s="270"/>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c r="BI469" s="204"/>
      <c r="BJ469" s="204"/>
      <c r="BK469" s="204"/>
      <c r="BL469" s="204"/>
      <c r="BM469" s="204"/>
      <c r="BN469" s="204"/>
      <c r="BO469" s="204"/>
      <c r="BP469" s="204"/>
      <c r="BQ469" s="204"/>
      <c r="BR469" s="204"/>
      <c r="BS469" s="204"/>
    </row>
    <row r="470" spans="1:71" s="273" customFormat="1" x14ac:dyDescent="0.25">
      <c r="A470" s="204"/>
      <c r="B470" s="204"/>
      <c r="C470" s="204"/>
      <c r="D470" s="204"/>
      <c r="E470" s="204"/>
      <c r="F470" s="204"/>
      <c r="G470" s="204"/>
      <c r="H470" s="204"/>
      <c r="I470" s="204"/>
      <c r="J470" s="204"/>
      <c r="K470" s="204"/>
      <c r="L470" s="218"/>
      <c r="M470" s="218"/>
      <c r="N470" s="218"/>
      <c r="O470" s="270"/>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c r="BI470" s="204"/>
      <c r="BJ470" s="204"/>
      <c r="BK470" s="204"/>
      <c r="BL470" s="204"/>
      <c r="BM470" s="204"/>
      <c r="BN470" s="204"/>
      <c r="BO470" s="204"/>
      <c r="BP470" s="204"/>
      <c r="BQ470" s="204"/>
      <c r="BR470" s="204"/>
      <c r="BS470" s="204"/>
    </row>
    <row r="471" spans="1:71" s="273" customFormat="1" x14ac:dyDescent="0.25">
      <c r="A471" s="204"/>
      <c r="B471" s="204"/>
      <c r="C471" s="204"/>
      <c r="D471" s="204"/>
      <c r="E471" s="204"/>
      <c r="F471" s="204"/>
      <c r="G471" s="204"/>
      <c r="H471" s="204"/>
      <c r="I471" s="204"/>
      <c r="J471" s="204"/>
      <c r="K471" s="204"/>
      <c r="L471" s="218"/>
      <c r="M471" s="218"/>
      <c r="N471" s="218"/>
      <c r="O471" s="270"/>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c r="BI471" s="204"/>
      <c r="BJ471" s="204"/>
      <c r="BK471" s="204"/>
      <c r="BL471" s="204"/>
      <c r="BM471" s="204"/>
      <c r="BN471" s="204"/>
      <c r="BO471" s="204"/>
      <c r="BP471" s="204"/>
      <c r="BQ471" s="204"/>
      <c r="BR471" s="204"/>
      <c r="BS471" s="204"/>
    </row>
    <row r="472" spans="1:71" s="273" customFormat="1" x14ac:dyDescent="0.25">
      <c r="A472" s="204"/>
      <c r="B472" s="204"/>
      <c r="C472" s="204"/>
      <c r="D472" s="204"/>
      <c r="E472" s="204"/>
      <c r="F472" s="204"/>
      <c r="G472" s="204"/>
      <c r="H472" s="204"/>
      <c r="I472" s="204"/>
      <c r="J472" s="204"/>
      <c r="K472" s="204"/>
      <c r="L472" s="218"/>
      <c r="M472" s="218"/>
      <c r="N472" s="218"/>
      <c r="O472" s="270"/>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c r="BI472" s="204"/>
      <c r="BJ472" s="204"/>
      <c r="BK472" s="204"/>
      <c r="BL472" s="204"/>
      <c r="BM472" s="204"/>
      <c r="BN472" s="204"/>
      <c r="BO472" s="204"/>
      <c r="BP472" s="204"/>
      <c r="BQ472" s="204"/>
      <c r="BR472" s="204"/>
      <c r="BS472" s="204"/>
    </row>
    <row r="473" spans="1:71" s="273" customFormat="1" x14ac:dyDescent="0.25">
      <c r="A473" s="204"/>
      <c r="B473" s="204"/>
      <c r="C473" s="204"/>
      <c r="D473" s="204"/>
      <c r="E473" s="204"/>
      <c r="F473" s="204"/>
      <c r="G473" s="204"/>
      <c r="H473" s="204"/>
      <c r="I473" s="204"/>
      <c r="J473" s="204"/>
      <c r="K473" s="204"/>
      <c r="L473" s="218"/>
      <c r="M473" s="218"/>
      <c r="N473" s="218"/>
      <c r="O473" s="270"/>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c r="BF473" s="204"/>
      <c r="BG473" s="204"/>
      <c r="BH473" s="204"/>
      <c r="BI473" s="204"/>
      <c r="BJ473" s="204"/>
      <c r="BK473" s="204"/>
      <c r="BL473" s="204"/>
      <c r="BM473" s="204"/>
      <c r="BN473" s="204"/>
      <c r="BO473" s="204"/>
      <c r="BP473" s="204"/>
      <c r="BQ473" s="204"/>
      <c r="BR473" s="204"/>
      <c r="BS473" s="204"/>
    </row>
    <row r="474" spans="1:71" s="273" customFormat="1" x14ac:dyDescent="0.25">
      <c r="A474" s="204"/>
      <c r="B474" s="204"/>
      <c r="C474" s="204"/>
      <c r="D474" s="204"/>
      <c r="E474" s="204"/>
      <c r="F474" s="204"/>
      <c r="G474" s="204"/>
      <c r="H474" s="204"/>
      <c r="I474" s="204"/>
      <c r="J474" s="204"/>
      <c r="K474" s="204"/>
      <c r="L474" s="218"/>
      <c r="M474" s="218"/>
      <c r="N474" s="218"/>
      <c r="O474" s="270"/>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c r="BI474" s="204"/>
      <c r="BJ474" s="204"/>
      <c r="BK474" s="204"/>
      <c r="BL474" s="204"/>
      <c r="BM474" s="204"/>
      <c r="BN474" s="204"/>
      <c r="BO474" s="204"/>
      <c r="BP474" s="204"/>
      <c r="BQ474" s="204"/>
      <c r="BR474" s="204"/>
      <c r="BS474" s="204"/>
    </row>
    <row r="475" spans="1:71" s="273" customFormat="1" x14ac:dyDescent="0.25">
      <c r="A475" s="204"/>
      <c r="B475" s="204"/>
      <c r="C475" s="204"/>
      <c r="D475" s="204"/>
      <c r="E475" s="204"/>
      <c r="F475" s="204"/>
      <c r="G475" s="204"/>
      <c r="H475" s="204"/>
      <c r="I475" s="204"/>
      <c r="J475" s="204"/>
      <c r="K475" s="204"/>
      <c r="L475" s="218"/>
      <c r="M475" s="218"/>
      <c r="N475" s="218"/>
      <c r="O475" s="270"/>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c r="BI475" s="204"/>
      <c r="BJ475" s="204"/>
      <c r="BK475" s="204"/>
      <c r="BL475" s="204"/>
      <c r="BM475" s="204"/>
      <c r="BN475" s="204"/>
      <c r="BO475" s="204"/>
      <c r="BP475" s="204"/>
      <c r="BQ475" s="204"/>
      <c r="BR475" s="204"/>
      <c r="BS475" s="204"/>
    </row>
    <row r="476" spans="1:71" s="273" customFormat="1" x14ac:dyDescent="0.25">
      <c r="A476" s="204"/>
      <c r="B476" s="204"/>
      <c r="C476" s="204"/>
      <c r="D476" s="204"/>
      <c r="E476" s="204"/>
      <c r="F476" s="204"/>
      <c r="G476" s="204"/>
      <c r="H476" s="204"/>
      <c r="I476" s="204"/>
      <c r="J476" s="204"/>
      <c r="K476" s="204"/>
      <c r="L476" s="218"/>
      <c r="M476" s="218"/>
      <c r="N476" s="218"/>
      <c r="O476" s="270"/>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c r="BI476" s="204"/>
      <c r="BJ476" s="204"/>
      <c r="BK476" s="204"/>
      <c r="BL476" s="204"/>
      <c r="BM476" s="204"/>
      <c r="BN476" s="204"/>
      <c r="BO476" s="204"/>
      <c r="BP476" s="204"/>
      <c r="BQ476" s="204"/>
      <c r="BR476" s="204"/>
      <c r="BS476" s="204"/>
    </row>
    <row r="477" spans="1:71" s="273" customFormat="1" x14ac:dyDescent="0.25">
      <c r="A477" s="204"/>
      <c r="B477" s="204"/>
      <c r="C477" s="204"/>
      <c r="D477" s="204"/>
      <c r="E477" s="204"/>
      <c r="F477" s="204"/>
      <c r="G477" s="204"/>
      <c r="H477" s="204"/>
      <c r="I477" s="204"/>
      <c r="J477" s="204"/>
      <c r="K477" s="204"/>
      <c r="L477" s="218"/>
      <c r="M477" s="218"/>
      <c r="N477" s="218"/>
      <c r="O477" s="270"/>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c r="BI477" s="204"/>
      <c r="BJ477" s="204"/>
      <c r="BK477" s="204"/>
      <c r="BL477" s="204"/>
      <c r="BM477" s="204"/>
      <c r="BN477" s="204"/>
      <c r="BO477" s="204"/>
      <c r="BP477" s="204"/>
      <c r="BQ477" s="204"/>
      <c r="BR477" s="204"/>
      <c r="BS477" s="204"/>
    </row>
    <row r="478" spans="1:71" s="273" customFormat="1" x14ac:dyDescent="0.25">
      <c r="A478" s="204"/>
      <c r="B478" s="204"/>
      <c r="C478" s="204"/>
      <c r="D478" s="204"/>
      <c r="E478" s="204"/>
      <c r="F478" s="204"/>
      <c r="G478" s="204"/>
      <c r="H478" s="204"/>
      <c r="I478" s="204"/>
      <c r="J478" s="204"/>
      <c r="K478" s="204"/>
      <c r="L478" s="218"/>
      <c r="M478" s="218"/>
      <c r="N478" s="218"/>
      <c r="O478" s="270"/>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c r="BI478" s="204"/>
      <c r="BJ478" s="204"/>
      <c r="BK478" s="204"/>
      <c r="BL478" s="204"/>
      <c r="BM478" s="204"/>
      <c r="BN478" s="204"/>
      <c r="BO478" s="204"/>
      <c r="BP478" s="204"/>
      <c r="BQ478" s="204"/>
      <c r="BR478" s="204"/>
      <c r="BS478" s="204"/>
    </row>
    <row r="479" spans="1:71" s="273" customFormat="1" x14ac:dyDescent="0.25">
      <c r="A479" s="204"/>
      <c r="B479" s="204"/>
      <c r="C479" s="204"/>
      <c r="D479" s="204"/>
      <c r="E479" s="204"/>
      <c r="F479" s="204"/>
      <c r="G479" s="204"/>
      <c r="H479" s="204"/>
      <c r="I479" s="204"/>
      <c r="J479" s="204"/>
      <c r="K479" s="204"/>
      <c r="L479" s="218"/>
      <c r="M479" s="218"/>
      <c r="N479" s="218"/>
      <c r="O479" s="270"/>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c r="BI479" s="204"/>
      <c r="BJ479" s="204"/>
      <c r="BK479" s="204"/>
      <c r="BL479" s="204"/>
      <c r="BM479" s="204"/>
      <c r="BN479" s="204"/>
      <c r="BO479" s="204"/>
      <c r="BP479" s="204"/>
      <c r="BQ479" s="204"/>
      <c r="BR479" s="204"/>
      <c r="BS479" s="204"/>
    </row>
    <row r="480" spans="1:71" s="273" customFormat="1" x14ac:dyDescent="0.25">
      <c r="A480" s="204"/>
      <c r="B480" s="204"/>
      <c r="C480" s="204"/>
      <c r="D480" s="204"/>
      <c r="E480" s="204"/>
      <c r="F480" s="204"/>
      <c r="G480" s="204"/>
      <c r="H480" s="204"/>
      <c r="I480" s="204"/>
      <c r="J480" s="204"/>
      <c r="K480" s="204"/>
      <c r="L480" s="218"/>
      <c r="M480" s="218"/>
      <c r="N480" s="218"/>
      <c r="O480" s="270"/>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c r="BI480" s="204"/>
      <c r="BJ480" s="204"/>
      <c r="BK480" s="204"/>
      <c r="BL480" s="204"/>
      <c r="BM480" s="204"/>
      <c r="BN480" s="204"/>
      <c r="BO480" s="204"/>
      <c r="BP480" s="204"/>
      <c r="BQ480" s="204"/>
      <c r="BR480" s="204"/>
      <c r="BS480" s="204"/>
    </row>
    <row r="481" spans="1:71" s="273" customFormat="1" x14ac:dyDescent="0.25">
      <c r="A481" s="204"/>
      <c r="B481" s="204"/>
      <c r="C481" s="204"/>
      <c r="D481" s="204"/>
      <c r="E481" s="204"/>
      <c r="F481" s="204"/>
      <c r="G481" s="204"/>
      <c r="H481" s="204"/>
      <c r="I481" s="204"/>
      <c r="J481" s="204"/>
      <c r="K481" s="204"/>
      <c r="L481" s="218"/>
      <c r="M481" s="218"/>
      <c r="N481" s="218"/>
      <c r="O481" s="270"/>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c r="BI481" s="204"/>
      <c r="BJ481" s="204"/>
      <c r="BK481" s="204"/>
      <c r="BL481" s="204"/>
      <c r="BM481" s="204"/>
      <c r="BN481" s="204"/>
      <c r="BO481" s="204"/>
      <c r="BP481" s="204"/>
      <c r="BQ481" s="204"/>
      <c r="BR481" s="204"/>
      <c r="BS481" s="204"/>
    </row>
    <row r="482" spans="1:71" s="273" customFormat="1" x14ac:dyDescent="0.25">
      <c r="A482" s="204"/>
      <c r="B482" s="204"/>
      <c r="C482" s="204"/>
      <c r="D482" s="204"/>
      <c r="E482" s="204"/>
      <c r="F482" s="204"/>
      <c r="G482" s="204"/>
      <c r="H482" s="204"/>
      <c r="I482" s="204"/>
      <c r="J482" s="204"/>
      <c r="K482" s="204"/>
      <c r="L482" s="218"/>
      <c r="M482" s="218"/>
      <c r="N482" s="218"/>
      <c r="O482" s="270"/>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c r="BI482" s="204"/>
      <c r="BJ482" s="204"/>
      <c r="BK482" s="204"/>
      <c r="BL482" s="204"/>
      <c r="BM482" s="204"/>
      <c r="BN482" s="204"/>
      <c r="BO482" s="204"/>
      <c r="BP482" s="204"/>
      <c r="BQ482" s="204"/>
      <c r="BR482" s="204"/>
      <c r="BS482" s="204"/>
    </row>
    <row r="483" spans="1:71" s="273" customFormat="1" x14ac:dyDescent="0.25">
      <c r="A483" s="204"/>
      <c r="B483" s="204"/>
      <c r="C483" s="204"/>
      <c r="D483" s="204"/>
      <c r="E483" s="204"/>
      <c r="F483" s="204"/>
      <c r="G483" s="204"/>
      <c r="H483" s="204"/>
      <c r="I483" s="204"/>
      <c r="J483" s="204"/>
      <c r="K483" s="204"/>
      <c r="L483" s="218"/>
      <c r="M483" s="218"/>
      <c r="N483" s="218"/>
      <c r="O483" s="270"/>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c r="BI483" s="204"/>
      <c r="BJ483" s="204"/>
      <c r="BK483" s="204"/>
      <c r="BL483" s="204"/>
      <c r="BM483" s="204"/>
      <c r="BN483" s="204"/>
      <c r="BO483" s="204"/>
      <c r="BP483" s="204"/>
      <c r="BQ483" s="204"/>
      <c r="BR483" s="204"/>
      <c r="BS483" s="204"/>
    </row>
    <row r="484" spans="1:71" s="273" customFormat="1" x14ac:dyDescent="0.25">
      <c r="A484" s="204"/>
      <c r="B484" s="204"/>
      <c r="C484" s="204"/>
      <c r="D484" s="204"/>
      <c r="E484" s="204"/>
      <c r="F484" s="204"/>
      <c r="G484" s="204"/>
      <c r="H484" s="204"/>
      <c r="I484" s="204"/>
      <c r="J484" s="204"/>
      <c r="K484" s="204"/>
      <c r="L484" s="218"/>
      <c r="M484" s="218"/>
      <c r="N484" s="218"/>
      <c r="O484" s="270"/>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c r="BI484" s="204"/>
      <c r="BJ484" s="204"/>
      <c r="BK484" s="204"/>
      <c r="BL484" s="204"/>
      <c r="BM484" s="204"/>
      <c r="BN484" s="204"/>
      <c r="BO484" s="204"/>
      <c r="BP484" s="204"/>
      <c r="BQ484" s="204"/>
      <c r="BR484" s="204"/>
      <c r="BS484" s="204"/>
    </row>
    <row r="485" spans="1:71" s="273" customFormat="1" x14ac:dyDescent="0.25">
      <c r="A485" s="204"/>
      <c r="B485" s="204"/>
      <c r="C485" s="204"/>
      <c r="D485" s="204"/>
      <c r="E485" s="204"/>
      <c r="F485" s="204"/>
      <c r="G485" s="204"/>
      <c r="H485" s="204"/>
      <c r="I485" s="204"/>
      <c r="J485" s="204"/>
      <c r="K485" s="204"/>
      <c r="L485" s="218"/>
      <c r="M485" s="218"/>
      <c r="N485" s="218"/>
      <c r="O485" s="270"/>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c r="BI485" s="204"/>
      <c r="BJ485" s="204"/>
      <c r="BK485" s="204"/>
      <c r="BL485" s="204"/>
      <c r="BM485" s="204"/>
      <c r="BN485" s="204"/>
      <c r="BO485" s="204"/>
      <c r="BP485" s="204"/>
      <c r="BQ485" s="204"/>
      <c r="BR485" s="204"/>
      <c r="BS485" s="204"/>
    </row>
    <row r="486" spans="1:71" s="273" customFormat="1" x14ac:dyDescent="0.25">
      <c r="A486" s="204"/>
      <c r="B486" s="204"/>
      <c r="C486" s="204"/>
      <c r="D486" s="204"/>
      <c r="E486" s="204"/>
      <c r="F486" s="204"/>
      <c r="G486" s="204"/>
      <c r="H486" s="204"/>
      <c r="I486" s="204"/>
      <c r="J486" s="204"/>
      <c r="K486" s="204"/>
      <c r="L486" s="218"/>
      <c r="M486" s="218"/>
      <c r="N486" s="218"/>
      <c r="O486" s="270"/>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c r="BI486" s="204"/>
      <c r="BJ486" s="204"/>
      <c r="BK486" s="204"/>
      <c r="BL486" s="204"/>
      <c r="BM486" s="204"/>
      <c r="BN486" s="204"/>
      <c r="BO486" s="204"/>
      <c r="BP486" s="204"/>
      <c r="BQ486" s="204"/>
      <c r="BR486" s="204"/>
      <c r="BS486" s="204"/>
    </row>
    <row r="487" spans="1:71" s="273" customFormat="1" x14ac:dyDescent="0.25">
      <c r="A487" s="204"/>
      <c r="B487" s="204"/>
      <c r="C487" s="204"/>
      <c r="D487" s="204"/>
      <c r="E487" s="204"/>
      <c r="F487" s="204"/>
      <c r="G487" s="204"/>
      <c r="H487" s="204"/>
      <c r="I487" s="204"/>
      <c r="J487" s="204"/>
      <c r="K487" s="204"/>
      <c r="L487" s="218"/>
      <c r="M487" s="218"/>
      <c r="N487" s="218"/>
      <c r="O487" s="270"/>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c r="BI487" s="204"/>
      <c r="BJ487" s="204"/>
      <c r="BK487" s="204"/>
      <c r="BL487" s="204"/>
      <c r="BM487" s="204"/>
      <c r="BN487" s="204"/>
      <c r="BO487" s="204"/>
      <c r="BP487" s="204"/>
      <c r="BQ487" s="204"/>
      <c r="BR487" s="204"/>
      <c r="BS487" s="204"/>
    </row>
    <row r="488" spans="1:71" s="273" customFormat="1" x14ac:dyDescent="0.25">
      <c r="A488" s="204"/>
      <c r="B488" s="204"/>
      <c r="C488" s="204"/>
      <c r="D488" s="204"/>
      <c r="E488" s="204"/>
      <c r="F488" s="204"/>
      <c r="G488" s="204"/>
      <c r="H488" s="204"/>
      <c r="I488" s="204"/>
      <c r="J488" s="204"/>
      <c r="K488" s="204"/>
      <c r="L488" s="218"/>
      <c r="M488" s="218"/>
      <c r="N488" s="218"/>
      <c r="O488" s="270"/>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c r="BI488" s="204"/>
      <c r="BJ488" s="204"/>
      <c r="BK488" s="204"/>
      <c r="BL488" s="204"/>
      <c r="BM488" s="204"/>
      <c r="BN488" s="204"/>
      <c r="BO488" s="204"/>
      <c r="BP488" s="204"/>
      <c r="BQ488" s="204"/>
      <c r="BR488" s="204"/>
      <c r="BS488" s="204"/>
    </row>
    <row r="489" spans="1:71" s="273" customFormat="1" x14ac:dyDescent="0.25">
      <c r="A489" s="204"/>
      <c r="B489" s="204"/>
      <c r="C489" s="204"/>
      <c r="D489" s="204"/>
      <c r="E489" s="204"/>
      <c r="F489" s="204"/>
      <c r="G489" s="204"/>
      <c r="H489" s="204"/>
      <c r="I489" s="204"/>
      <c r="J489" s="204"/>
      <c r="K489" s="204"/>
      <c r="L489" s="218"/>
      <c r="M489" s="218"/>
      <c r="N489" s="218"/>
      <c r="O489" s="270"/>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c r="BI489" s="204"/>
      <c r="BJ489" s="204"/>
      <c r="BK489" s="204"/>
      <c r="BL489" s="204"/>
      <c r="BM489" s="204"/>
      <c r="BN489" s="204"/>
      <c r="BO489" s="204"/>
      <c r="BP489" s="204"/>
      <c r="BQ489" s="204"/>
      <c r="BR489" s="204"/>
      <c r="BS489" s="204"/>
    </row>
    <row r="490" spans="1:71" s="273" customFormat="1" x14ac:dyDescent="0.25">
      <c r="A490" s="204"/>
      <c r="B490" s="204"/>
      <c r="C490" s="204"/>
      <c r="D490" s="204"/>
      <c r="E490" s="204"/>
      <c r="F490" s="204"/>
      <c r="G490" s="204"/>
      <c r="H490" s="204"/>
      <c r="I490" s="204"/>
      <c r="J490" s="204"/>
      <c r="K490" s="204"/>
      <c r="L490" s="218"/>
      <c r="M490" s="218"/>
      <c r="N490" s="218"/>
      <c r="O490" s="270"/>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4"/>
      <c r="AL490" s="204"/>
      <c r="AM490" s="204"/>
      <c r="AN490" s="204"/>
      <c r="AO490" s="204"/>
      <c r="AP490" s="204"/>
      <c r="AQ490" s="204"/>
      <c r="AR490" s="204"/>
      <c r="AS490" s="204"/>
      <c r="AT490" s="204"/>
      <c r="AU490" s="204"/>
      <c r="AV490" s="204"/>
      <c r="AW490" s="204"/>
      <c r="AX490" s="204"/>
      <c r="AY490" s="204"/>
      <c r="AZ490" s="204"/>
      <c r="BA490" s="204"/>
      <c r="BB490" s="204"/>
      <c r="BC490" s="204"/>
      <c r="BD490" s="204"/>
      <c r="BE490" s="204"/>
      <c r="BF490" s="204"/>
      <c r="BG490" s="204"/>
      <c r="BH490" s="204"/>
      <c r="BI490" s="204"/>
      <c r="BJ490" s="204"/>
      <c r="BK490" s="204"/>
      <c r="BL490" s="204"/>
      <c r="BM490" s="204"/>
      <c r="BN490" s="204"/>
      <c r="BO490" s="204"/>
      <c r="BP490" s="204"/>
      <c r="BQ490" s="204"/>
      <c r="BR490" s="204"/>
      <c r="BS490" s="204"/>
    </row>
    <row r="491" spans="1:71" s="273" customFormat="1" x14ac:dyDescent="0.25">
      <c r="A491" s="204"/>
      <c r="B491" s="204"/>
      <c r="C491" s="204"/>
      <c r="D491" s="204"/>
      <c r="E491" s="204"/>
      <c r="F491" s="204"/>
      <c r="G491" s="204"/>
      <c r="H491" s="204"/>
      <c r="I491" s="204"/>
      <c r="J491" s="204"/>
      <c r="K491" s="204"/>
      <c r="L491" s="218"/>
      <c r="M491" s="218"/>
      <c r="N491" s="218"/>
      <c r="O491" s="270"/>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4"/>
      <c r="AL491" s="204"/>
      <c r="AM491" s="204"/>
      <c r="AN491" s="204"/>
      <c r="AO491" s="204"/>
      <c r="AP491" s="204"/>
      <c r="AQ491" s="204"/>
      <c r="AR491" s="204"/>
      <c r="AS491" s="204"/>
      <c r="AT491" s="204"/>
      <c r="AU491" s="204"/>
      <c r="AV491" s="204"/>
      <c r="AW491" s="204"/>
      <c r="AX491" s="204"/>
      <c r="AY491" s="204"/>
      <c r="AZ491" s="204"/>
      <c r="BA491" s="204"/>
      <c r="BB491" s="204"/>
      <c r="BC491" s="204"/>
      <c r="BD491" s="204"/>
      <c r="BE491" s="204"/>
      <c r="BF491" s="204"/>
      <c r="BG491" s="204"/>
      <c r="BH491" s="204"/>
      <c r="BI491" s="204"/>
      <c r="BJ491" s="204"/>
      <c r="BK491" s="204"/>
      <c r="BL491" s="204"/>
      <c r="BM491" s="204"/>
      <c r="BN491" s="204"/>
      <c r="BO491" s="204"/>
      <c r="BP491" s="204"/>
      <c r="BQ491" s="204"/>
      <c r="BR491" s="204"/>
      <c r="BS491" s="204"/>
    </row>
    <row r="492" spans="1:71" s="273" customFormat="1" x14ac:dyDescent="0.25">
      <c r="A492" s="204"/>
      <c r="B492" s="204"/>
      <c r="C492" s="204"/>
      <c r="D492" s="204"/>
      <c r="E492" s="204"/>
      <c r="F492" s="204"/>
      <c r="G492" s="204"/>
      <c r="H492" s="204"/>
      <c r="I492" s="204"/>
      <c r="J492" s="204"/>
      <c r="K492" s="204"/>
      <c r="L492" s="218"/>
      <c r="M492" s="218"/>
      <c r="N492" s="218"/>
      <c r="O492" s="270"/>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4"/>
      <c r="AL492" s="204"/>
      <c r="AM492" s="204"/>
      <c r="AN492" s="204"/>
      <c r="AO492" s="204"/>
      <c r="AP492" s="204"/>
      <c r="AQ492" s="204"/>
      <c r="AR492" s="204"/>
      <c r="AS492" s="204"/>
      <c r="AT492" s="204"/>
      <c r="AU492" s="204"/>
      <c r="AV492" s="204"/>
      <c r="AW492" s="204"/>
      <c r="AX492" s="204"/>
      <c r="AY492" s="204"/>
      <c r="AZ492" s="204"/>
      <c r="BA492" s="204"/>
      <c r="BB492" s="204"/>
      <c r="BC492" s="204"/>
      <c r="BD492" s="204"/>
      <c r="BE492" s="204"/>
      <c r="BF492" s="204"/>
      <c r="BG492" s="204"/>
      <c r="BH492" s="204"/>
      <c r="BI492" s="204"/>
      <c r="BJ492" s="204"/>
      <c r="BK492" s="204"/>
      <c r="BL492" s="204"/>
      <c r="BM492" s="204"/>
      <c r="BN492" s="204"/>
      <c r="BO492" s="204"/>
      <c r="BP492" s="204"/>
      <c r="BQ492" s="204"/>
      <c r="BR492" s="204"/>
      <c r="BS492" s="204"/>
    </row>
    <row r="493" spans="1:71" s="273" customFormat="1" x14ac:dyDescent="0.25">
      <c r="A493" s="204"/>
      <c r="B493" s="204"/>
      <c r="C493" s="204"/>
      <c r="D493" s="204"/>
      <c r="E493" s="204"/>
      <c r="F493" s="204"/>
      <c r="G493" s="204"/>
      <c r="H493" s="204"/>
      <c r="I493" s="204"/>
      <c r="J493" s="204"/>
      <c r="K493" s="204"/>
      <c r="L493" s="218"/>
      <c r="M493" s="218"/>
      <c r="N493" s="218"/>
      <c r="O493" s="270"/>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4"/>
      <c r="AL493" s="204"/>
      <c r="AM493" s="204"/>
      <c r="AN493" s="204"/>
      <c r="AO493" s="204"/>
      <c r="AP493" s="204"/>
      <c r="AQ493" s="204"/>
      <c r="AR493" s="204"/>
      <c r="AS493" s="204"/>
      <c r="AT493" s="204"/>
      <c r="AU493" s="204"/>
      <c r="AV493" s="204"/>
      <c r="AW493" s="204"/>
      <c r="AX493" s="204"/>
      <c r="AY493" s="204"/>
      <c r="AZ493" s="204"/>
      <c r="BA493" s="204"/>
      <c r="BB493" s="204"/>
      <c r="BC493" s="204"/>
      <c r="BD493" s="204"/>
      <c r="BE493" s="204"/>
      <c r="BF493" s="204"/>
      <c r="BG493" s="204"/>
      <c r="BH493" s="204"/>
      <c r="BI493" s="204"/>
      <c r="BJ493" s="204"/>
      <c r="BK493" s="204"/>
      <c r="BL493" s="204"/>
      <c r="BM493" s="204"/>
      <c r="BN493" s="204"/>
      <c r="BO493" s="204"/>
      <c r="BP493" s="204"/>
      <c r="BQ493" s="204"/>
      <c r="BR493" s="204"/>
      <c r="BS493" s="204"/>
    </row>
    <row r="494" spans="1:71" s="273" customFormat="1" x14ac:dyDescent="0.25">
      <c r="A494" s="204"/>
      <c r="B494" s="204"/>
      <c r="C494" s="204"/>
      <c r="D494" s="204"/>
      <c r="E494" s="204"/>
      <c r="F494" s="204"/>
      <c r="G494" s="204"/>
      <c r="H494" s="204"/>
      <c r="I494" s="204"/>
      <c r="J494" s="204"/>
      <c r="K494" s="204"/>
      <c r="L494" s="218"/>
      <c r="M494" s="218"/>
      <c r="N494" s="218"/>
      <c r="O494" s="270"/>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4"/>
      <c r="AL494" s="204"/>
      <c r="AM494" s="204"/>
      <c r="AN494" s="204"/>
      <c r="AO494" s="204"/>
      <c r="AP494" s="204"/>
      <c r="AQ494" s="204"/>
      <c r="AR494" s="204"/>
      <c r="AS494" s="204"/>
      <c r="AT494" s="204"/>
      <c r="AU494" s="204"/>
      <c r="AV494" s="204"/>
      <c r="AW494" s="204"/>
      <c r="AX494" s="204"/>
      <c r="AY494" s="204"/>
      <c r="AZ494" s="204"/>
      <c r="BA494" s="204"/>
      <c r="BB494" s="204"/>
      <c r="BC494" s="204"/>
      <c r="BD494" s="204"/>
      <c r="BE494" s="204"/>
      <c r="BF494" s="204"/>
      <c r="BG494" s="204"/>
      <c r="BH494" s="204"/>
      <c r="BI494" s="204"/>
      <c r="BJ494" s="204"/>
      <c r="BK494" s="204"/>
      <c r="BL494" s="204"/>
      <c r="BM494" s="204"/>
      <c r="BN494" s="204"/>
      <c r="BO494" s="204"/>
      <c r="BP494" s="204"/>
      <c r="BQ494" s="204"/>
      <c r="BR494" s="204"/>
      <c r="BS494" s="204"/>
    </row>
    <row r="495" spans="1:71" s="273" customFormat="1" x14ac:dyDescent="0.25">
      <c r="A495" s="204"/>
      <c r="B495" s="204"/>
      <c r="C495" s="204"/>
      <c r="D495" s="204"/>
      <c r="E495" s="204"/>
      <c r="F495" s="204"/>
      <c r="G495" s="204"/>
      <c r="H495" s="204"/>
      <c r="I495" s="204"/>
      <c r="J495" s="204"/>
      <c r="K495" s="204"/>
      <c r="L495" s="218"/>
      <c r="M495" s="218"/>
      <c r="N495" s="218"/>
      <c r="O495" s="270"/>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4"/>
      <c r="AL495" s="204"/>
      <c r="AM495" s="204"/>
      <c r="AN495" s="204"/>
      <c r="AO495" s="204"/>
      <c r="AP495" s="204"/>
      <c r="AQ495" s="204"/>
      <c r="AR495" s="204"/>
      <c r="AS495" s="204"/>
      <c r="AT495" s="204"/>
      <c r="AU495" s="204"/>
      <c r="AV495" s="204"/>
      <c r="AW495" s="204"/>
      <c r="AX495" s="204"/>
      <c r="AY495" s="204"/>
      <c r="AZ495" s="204"/>
      <c r="BA495" s="204"/>
      <c r="BB495" s="204"/>
      <c r="BC495" s="204"/>
      <c r="BD495" s="204"/>
      <c r="BE495" s="204"/>
      <c r="BF495" s="204"/>
      <c r="BG495" s="204"/>
      <c r="BH495" s="204"/>
      <c r="BI495" s="204"/>
      <c r="BJ495" s="204"/>
      <c r="BK495" s="204"/>
      <c r="BL495" s="204"/>
      <c r="BM495" s="204"/>
      <c r="BN495" s="204"/>
      <c r="BO495" s="204"/>
      <c r="BP495" s="204"/>
      <c r="BQ495" s="204"/>
      <c r="BR495" s="204"/>
      <c r="BS495" s="204"/>
    </row>
    <row r="496" spans="1:71" s="273" customFormat="1" x14ac:dyDescent="0.25">
      <c r="A496" s="204"/>
      <c r="B496" s="204"/>
      <c r="C496" s="204"/>
      <c r="D496" s="204"/>
      <c r="E496" s="204"/>
      <c r="F496" s="204"/>
      <c r="G496" s="204"/>
      <c r="H496" s="204"/>
      <c r="I496" s="204"/>
      <c r="J496" s="204"/>
      <c r="K496" s="204"/>
      <c r="L496" s="218"/>
      <c r="M496" s="218"/>
      <c r="N496" s="218"/>
      <c r="O496" s="270"/>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04"/>
      <c r="AK496" s="204"/>
      <c r="AL496" s="204"/>
      <c r="AM496" s="204"/>
      <c r="AN496" s="204"/>
      <c r="AO496" s="204"/>
      <c r="AP496" s="204"/>
      <c r="AQ496" s="204"/>
      <c r="AR496" s="204"/>
      <c r="AS496" s="204"/>
      <c r="AT496" s="204"/>
      <c r="AU496" s="204"/>
      <c r="AV496" s="204"/>
      <c r="AW496" s="204"/>
      <c r="AX496" s="204"/>
      <c r="AY496" s="204"/>
      <c r="AZ496" s="204"/>
      <c r="BA496" s="204"/>
      <c r="BB496" s="204"/>
      <c r="BC496" s="204"/>
      <c r="BD496" s="204"/>
      <c r="BE496" s="204"/>
      <c r="BF496" s="204"/>
      <c r="BG496" s="204"/>
      <c r="BH496" s="204"/>
      <c r="BI496" s="204"/>
      <c r="BJ496" s="204"/>
      <c r="BK496" s="204"/>
      <c r="BL496" s="204"/>
      <c r="BM496" s="204"/>
      <c r="BN496" s="204"/>
      <c r="BO496" s="204"/>
      <c r="BP496" s="204"/>
      <c r="BQ496" s="204"/>
      <c r="BR496" s="204"/>
      <c r="BS496" s="204"/>
    </row>
    <row r="497" spans="1:71" s="273" customFormat="1" x14ac:dyDescent="0.25">
      <c r="A497" s="204"/>
      <c r="B497" s="204"/>
      <c r="C497" s="204"/>
      <c r="D497" s="204"/>
      <c r="E497" s="204"/>
      <c r="F497" s="204"/>
      <c r="G497" s="204"/>
      <c r="H497" s="204"/>
      <c r="I497" s="204"/>
      <c r="J497" s="204"/>
      <c r="K497" s="204"/>
      <c r="L497" s="218"/>
      <c r="M497" s="218"/>
      <c r="N497" s="218"/>
      <c r="O497" s="270"/>
      <c r="P497" s="204"/>
      <c r="Q497" s="204"/>
      <c r="R497" s="204"/>
      <c r="S497" s="204"/>
      <c r="T497" s="204"/>
      <c r="U497" s="204"/>
      <c r="V497" s="204"/>
      <c r="W497" s="204"/>
      <c r="X497" s="204"/>
      <c r="Y497" s="204"/>
      <c r="Z497" s="204"/>
      <c r="AA497" s="204"/>
      <c r="AB497" s="204"/>
      <c r="AC497" s="204"/>
      <c r="AD497" s="204"/>
      <c r="AE497" s="204"/>
      <c r="AF497" s="204"/>
      <c r="AG497" s="204"/>
      <c r="AH497" s="204"/>
      <c r="AI497" s="204"/>
      <c r="AJ497" s="204"/>
      <c r="AK497" s="204"/>
      <c r="AL497" s="204"/>
      <c r="AM497" s="204"/>
      <c r="AN497" s="204"/>
      <c r="AO497" s="204"/>
      <c r="AP497" s="204"/>
      <c r="AQ497" s="204"/>
      <c r="AR497" s="204"/>
      <c r="AS497" s="204"/>
      <c r="AT497" s="204"/>
      <c r="AU497" s="204"/>
      <c r="AV497" s="204"/>
      <c r="AW497" s="204"/>
      <c r="AX497" s="204"/>
      <c r="AY497" s="204"/>
      <c r="AZ497" s="204"/>
      <c r="BA497" s="204"/>
      <c r="BB497" s="204"/>
      <c r="BC497" s="204"/>
      <c r="BD497" s="204"/>
      <c r="BE497" s="204"/>
      <c r="BF497" s="204"/>
      <c r="BG497" s="204"/>
      <c r="BH497" s="204"/>
      <c r="BI497" s="204"/>
      <c r="BJ497" s="204"/>
      <c r="BK497" s="204"/>
      <c r="BL497" s="204"/>
      <c r="BM497" s="204"/>
      <c r="BN497" s="204"/>
      <c r="BO497" s="204"/>
      <c r="BP497" s="204"/>
      <c r="BQ497" s="204"/>
      <c r="BR497" s="204"/>
      <c r="BS497" s="204"/>
    </row>
    <row r="498" spans="1:71" s="273" customFormat="1" x14ac:dyDescent="0.25">
      <c r="A498" s="204"/>
      <c r="B498" s="204"/>
      <c r="C498" s="204"/>
      <c r="D498" s="204"/>
      <c r="E498" s="204"/>
      <c r="F498" s="204"/>
      <c r="G498" s="204"/>
      <c r="H498" s="204"/>
      <c r="I498" s="204"/>
      <c r="J498" s="204"/>
      <c r="K498" s="204"/>
      <c r="L498" s="218"/>
      <c r="M498" s="218"/>
      <c r="N498" s="218"/>
      <c r="O498" s="270"/>
      <c r="P498" s="204"/>
      <c r="Q498" s="204"/>
      <c r="R498" s="204"/>
      <c r="S498" s="204"/>
      <c r="T498" s="204"/>
      <c r="U498" s="204"/>
      <c r="V498" s="204"/>
      <c r="W498" s="204"/>
      <c r="X498" s="204"/>
      <c r="Y498" s="204"/>
      <c r="Z498" s="204"/>
      <c r="AA498" s="204"/>
      <c r="AB498" s="204"/>
      <c r="AC498" s="204"/>
      <c r="AD498" s="204"/>
      <c r="AE498" s="204"/>
      <c r="AF498" s="204"/>
      <c r="AG498" s="204"/>
      <c r="AH498" s="204"/>
      <c r="AI498" s="204"/>
      <c r="AJ498" s="204"/>
      <c r="AK498" s="204"/>
      <c r="AL498" s="204"/>
      <c r="AM498" s="204"/>
      <c r="AN498" s="204"/>
      <c r="AO498" s="204"/>
      <c r="AP498" s="204"/>
      <c r="AQ498" s="204"/>
      <c r="AR498" s="204"/>
      <c r="AS498" s="204"/>
      <c r="AT498" s="204"/>
      <c r="AU498" s="204"/>
      <c r="AV498" s="204"/>
      <c r="AW498" s="204"/>
      <c r="AX498" s="204"/>
      <c r="AY498" s="204"/>
      <c r="AZ498" s="204"/>
      <c r="BA498" s="204"/>
      <c r="BB498" s="204"/>
      <c r="BC498" s="204"/>
      <c r="BD498" s="204"/>
      <c r="BE498" s="204"/>
      <c r="BF498" s="204"/>
      <c r="BG498" s="204"/>
      <c r="BH498" s="204"/>
      <c r="BI498" s="204"/>
      <c r="BJ498" s="204"/>
      <c r="BK498" s="204"/>
      <c r="BL498" s="204"/>
      <c r="BM498" s="204"/>
      <c r="BN498" s="204"/>
      <c r="BO498" s="204"/>
      <c r="BP498" s="204"/>
      <c r="BQ498" s="204"/>
      <c r="BR498" s="204"/>
      <c r="BS498" s="204"/>
    </row>
    <row r="499" spans="1:71" s="273" customFormat="1" x14ac:dyDescent="0.25">
      <c r="A499" s="204"/>
      <c r="B499" s="204"/>
      <c r="C499" s="204"/>
      <c r="D499" s="204"/>
      <c r="E499" s="204"/>
      <c r="F499" s="204"/>
      <c r="G499" s="204"/>
      <c r="H499" s="204"/>
      <c r="I499" s="204"/>
      <c r="J499" s="204"/>
      <c r="K499" s="204"/>
      <c r="L499" s="218"/>
      <c r="M499" s="218"/>
      <c r="N499" s="218"/>
      <c r="O499" s="270"/>
      <c r="P499" s="204"/>
      <c r="Q499" s="204"/>
      <c r="R499" s="204"/>
      <c r="S499" s="204"/>
      <c r="T499" s="204"/>
      <c r="U499" s="204"/>
      <c r="V499" s="204"/>
      <c r="W499" s="204"/>
      <c r="X499" s="204"/>
      <c r="Y499" s="204"/>
      <c r="Z499" s="204"/>
      <c r="AA499" s="204"/>
      <c r="AB499" s="204"/>
      <c r="AC499" s="204"/>
      <c r="AD499" s="204"/>
      <c r="AE499" s="204"/>
      <c r="AF499" s="204"/>
      <c r="AG499" s="204"/>
      <c r="AH499" s="204"/>
      <c r="AI499" s="204"/>
      <c r="AJ499" s="204"/>
      <c r="AK499" s="204"/>
      <c r="AL499" s="204"/>
      <c r="AM499" s="204"/>
      <c r="AN499" s="204"/>
      <c r="AO499" s="204"/>
      <c r="AP499" s="204"/>
      <c r="AQ499" s="204"/>
      <c r="AR499" s="204"/>
      <c r="AS499" s="204"/>
      <c r="AT499" s="204"/>
      <c r="AU499" s="204"/>
      <c r="AV499" s="204"/>
      <c r="AW499" s="204"/>
      <c r="AX499" s="204"/>
      <c r="AY499" s="204"/>
      <c r="AZ499" s="204"/>
      <c r="BA499" s="204"/>
      <c r="BB499" s="204"/>
      <c r="BC499" s="204"/>
      <c r="BD499" s="204"/>
      <c r="BE499" s="204"/>
      <c r="BF499" s="204"/>
      <c r="BG499" s="204"/>
      <c r="BH499" s="204"/>
      <c r="BI499" s="204"/>
      <c r="BJ499" s="204"/>
      <c r="BK499" s="204"/>
      <c r="BL499" s="204"/>
      <c r="BM499" s="204"/>
      <c r="BN499" s="204"/>
      <c r="BO499" s="204"/>
      <c r="BP499" s="204"/>
      <c r="BQ499" s="204"/>
      <c r="BR499" s="204"/>
      <c r="BS499" s="204"/>
    </row>
    <row r="500" spans="1:71" s="273" customFormat="1" x14ac:dyDescent="0.25">
      <c r="A500" s="204"/>
      <c r="B500" s="204"/>
      <c r="C500" s="204"/>
      <c r="D500" s="204"/>
      <c r="E500" s="204"/>
      <c r="F500" s="204"/>
      <c r="G500" s="204"/>
      <c r="H500" s="204"/>
      <c r="I500" s="204"/>
      <c r="J500" s="204"/>
      <c r="K500" s="204"/>
      <c r="L500" s="218"/>
      <c r="M500" s="218"/>
      <c r="N500" s="218"/>
      <c r="O500" s="270"/>
      <c r="P500" s="204"/>
      <c r="Q500" s="204"/>
      <c r="R500" s="204"/>
      <c r="S500" s="204"/>
      <c r="T500" s="204"/>
      <c r="U500" s="204"/>
      <c r="V500" s="204"/>
      <c r="W500" s="204"/>
      <c r="X500" s="204"/>
      <c r="Y500" s="204"/>
      <c r="Z500" s="204"/>
      <c r="AA500" s="204"/>
      <c r="AB500" s="204"/>
      <c r="AC500" s="204"/>
      <c r="AD500" s="204"/>
      <c r="AE500" s="204"/>
      <c r="AF500" s="204"/>
      <c r="AG500" s="204"/>
      <c r="AH500" s="204"/>
      <c r="AI500" s="204"/>
      <c r="AJ500" s="204"/>
      <c r="AK500" s="204"/>
      <c r="AL500" s="204"/>
      <c r="AM500" s="204"/>
      <c r="AN500" s="204"/>
      <c r="AO500" s="204"/>
      <c r="AP500" s="204"/>
      <c r="AQ500" s="204"/>
      <c r="AR500" s="204"/>
      <c r="AS500" s="204"/>
      <c r="AT500" s="204"/>
      <c r="AU500" s="204"/>
      <c r="AV500" s="204"/>
      <c r="AW500" s="204"/>
      <c r="AX500" s="204"/>
      <c r="AY500" s="204"/>
      <c r="AZ500" s="204"/>
      <c r="BA500" s="204"/>
      <c r="BB500" s="204"/>
      <c r="BC500" s="204"/>
      <c r="BD500" s="204"/>
      <c r="BE500" s="204"/>
      <c r="BF500" s="204"/>
      <c r="BG500" s="204"/>
      <c r="BH500" s="204"/>
      <c r="BI500" s="204"/>
      <c r="BJ500" s="204"/>
      <c r="BK500" s="204"/>
      <c r="BL500" s="204"/>
      <c r="BM500" s="204"/>
      <c r="BN500" s="204"/>
      <c r="BO500" s="204"/>
      <c r="BP500" s="204"/>
      <c r="BQ500" s="204"/>
      <c r="BR500" s="204"/>
      <c r="BS500" s="204"/>
    </row>
    <row r="501" spans="1:71" s="273" customFormat="1" x14ac:dyDescent="0.25">
      <c r="A501" s="204"/>
      <c r="B501" s="204"/>
      <c r="C501" s="204"/>
      <c r="D501" s="204"/>
      <c r="E501" s="204"/>
      <c r="F501" s="204"/>
      <c r="G501" s="204"/>
      <c r="H501" s="204"/>
      <c r="I501" s="204"/>
      <c r="J501" s="204"/>
      <c r="K501" s="204"/>
      <c r="L501" s="218"/>
      <c r="M501" s="218"/>
      <c r="N501" s="218"/>
      <c r="O501" s="270"/>
      <c r="P501" s="204"/>
      <c r="Q501" s="204"/>
      <c r="R501" s="204"/>
      <c r="S501" s="204"/>
      <c r="T501" s="204"/>
      <c r="U501" s="204"/>
      <c r="V501" s="204"/>
      <c r="W501" s="204"/>
      <c r="X501" s="204"/>
      <c r="Y501" s="204"/>
      <c r="Z501" s="204"/>
      <c r="AA501" s="204"/>
      <c r="AB501" s="204"/>
      <c r="AC501" s="204"/>
      <c r="AD501" s="204"/>
      <c r="AE501" s="204"/>
      <c r="AF501" s="204"/>
      <c r="AG501" s="204"/>
      <c r="AH501" s="204"/>
      <c r="AI501" s="204"/>
      <c r="AJ501" s="204"/>
      <c r="AK501" s="204"/>
      <c r="AL501" s="204"/>
      <c r="AM501" s="204"/>
      <c r="AN501" s="204"/>
      <c r="AO501" s="204"/>
      <c r="AP501" s="204"/>
      <c r="AQ501" s="204"/>
      <c r="AR501" s="204"/>
      <c r="AS501" s="204"/>
      <c r="AT501" s="204"/>
      <c r="AU501" s="204"/>
      <c r="AV501" s="204"/>
      <c r="AW501" s="204"/>
      <c r="AX501" s="204"/>
      <c r="AY501" s="204"/>
      <c r="AZ501" s="204"/>
      <c r="BA501" s="204"/>
      <c r="BB501" s="204"/>
      <c r="BC501" s="204"/>
      <c r="BD501" s="204"/>
      <c r="BE501" s="204"/>
      <c r="BF501" s="204"/>
      <c r="BG501" s="204"/>
      <c r="BH501" s="204"/>
      <c r="BI501" s="204"/>
      <c r="BJ501" s="204"/>
      <c r="BK501" s="204"/>
      <c r="BL501" s="204"/>
      <c r="BM501" s="204"/>
      <c r="BN501" s="204"/>
      <c r="BO501" s="204"/>
      <c r="BP501" s="204"/>
      <c r="BQ501" s="204"/>
      <c r="BR501" s="204"/>
      <c r="BS501" s="204"/>
    </row>
    <row r="502" spans="1:71" s="273" customFormat="1" x14ac:dyDescent="0.25">
      <c r="A502" s="204"/>
      <c r="B502" s="204"/>
      <c r="C502" s="204"/>
      <c r="D502" s="204"/>
      <c r="E502" s="204"/>
      <c r="F502" s="204"/>
      <c r="G502" s="204"/>
      <c r="H502" s="204"/>
      <c r="I502" s="204"/>
      <c r="J502" s="204"/>
      <c r="K502" s="204"/>
      <c r="L502" s="218"/>
      <c r="M502" s="218"/>
      <c r="N502" s="218"/>
      <c r="O502" s="270"/>
      <c r="P502" s="204"/>
      <c r="Q502" s="204"/>
      <c r="R502" s="204"/>
      <c r="S502" s="204"/>
      <c r="T502" s="204"/>
      <c r="U502" s="204"/>
      <c r="V502" s="204"/>
      <c r="W502" s="204"/>
      <c r="X502" s="204"/>
      <c r="Y502" s="204"/>
      <c r="Z502" s="204"/>
      <c r="AA502" s="204"/>
      <c r="AB502" s="204"/>
      <c r="AC502" s="204"/>
      <c r="AD502" s="204"/>
      <c r="AE502" s="204"/>
      <c r="AF502" s="204"/>
      <c r="AG502" s="204"/>
      <c r="AH502" s="204"/>
      <c r="AI502" s="204"/>
      <c r="AJ502" s="204"/>
      <c r="AK502" s="204"/>
      <c r="AL502" s="204"/>
      <c r="AM502" s="204"/>
      <c r="AN502" s="204"/>
      <c r="AO502" s="204"/>
      <c r="AP502" s="204"/>
      <c r="AQ502" s="204"/>
      <c r="AR502" s="204"/>
      <c r="AS502" s="204"/>
      <c r="AT502" s="204"/>
      <c r="AU502" s="204"/>
      <c r="AV502" s="204"/>
      <c r="AW502" s="204"/>
      <c r="AX502" s="204"/>
      <c r="AY502" s="204"/>
      <c r="AZ502" s="204"/>
      <c r="BA502" s="204"/>
      <c r="BB502" s="204"/>
      <c r="BC502" s="204"/>
      <c r="BD502" s="204"/>
      <c r="BE502" s="204"/>
      <c r="BF502" s="204"/>
      <c r="BG502" s="204"/>
      <c r="BH502" s="204"/>
      <c r="BI502" s="204"/>
      <c r="BJ502" s="204"/>
      <c r="BK502" s="204"/>
      <c r="BL502" s="204"/>
      <c r="BM502" s="204"/>
      <c r="BN502" s="204"/>
      <c r="BO502" s="204"/>
      <c r="BP502" s="204"/>
      <c r="BQ502" s="204"/>
      <c r="BR502" s="204"/>
      <c r="BS502" s="204"/>
    </row>
    <row r="503" spans="1:71" s="273" customFormat="1" x14ac:dyDescent="0.25">
      <c r="A503" s="204"/>
      <c r="B503" s="204"/>
      <c r="C503" s="204"/>
      <c r="D503" s="204"/>
      <c r="E503" s="204"/>
      <c r="F503" s="204"/>
      <c r="G503" s="204"/>
      <c r="H503" s="204"/>
      <c r="I503" s="204"/>
      <c r="J503" s="204"/>
      <c r="K503" s="204"/>
      <c r="L503" s="218"/>
      <c r="M503" s="218"/>
      <c r="N503" s="218"/>
      <c r="O503" s="270"/>
      <c r="P503" s="204"/>
      <c r="Q503" s="204"/>
      <c r="R503" s="204"/>
      <c r="S503" s="204"/>
      <c r="T503" s="204"/>
      <c r="U503" s="204"/>
      <c r="V503" s="204"/>
      <c r="W503" s="204"/>
      <c r="X503" s="204"/>
      <c r="Y503" s="204"/>
      <c r="Z503" s="204"/>
      <c r="AA503" s="204"/>
      <c r="AB503" s="204"/>
      <c r="AC503" s="204"/>
      <c r="AD503" s="204"/>
      <c r="AE503" s="204"/>
      <c r="AF503" s="204"/>
      <c r="AG503" s="204"/>
      <c r="AH503" s="204"/>
      <c r="AI503" s="204"/>
      <c r="AJ503" s="204"/>
      <c r="AK503" s="204"/>
      <c r="AL503" s="204"/>
      <c r="AM503" s="204"/>
      <c r="AN503" s="204"/>
      <c r="AO503" s="204"/>
      <c r="AP503" s="204"/>
      <c r="AQ503" s="204"/>
      <c r="AR503" s="204"/>
      <c r="AS503" s="204"/>
      <c r="AT503" s="204"/>
      <c r="AU503" s="204"/>
      <c r="AV503" s="204"/>
      <c r="AW503" s="204"/>
      <c r="AX503" s="204"/>
      <c r="AY503" s="204"/>
      <c r="AZ503" s="204"/>
      <c r="BA503" s="204"/>
      <c r="BB503" s="204"/>
      <c r="BC503" s="204"/>
      <c r="BD503" s="204"/>
      <c r="BE503" s="204"/>
      <c r="BF503" s="204"/>
      <c r="BG503" s="204"/>
      <c r="BH503" s="204"/>
      <c r="BI503" s="204"/>
      <c r="BJ503" s="204"/>
      <c r="BK503" s="204"/>
      <c r="BL503" s="204"/>
      <c r="BM503" s="204"/>
      <c r="BN503" s="204"/>
      <c r="BO503" s="204"/>
      <c r="BP503" s="204"/>
      <c r="BQ503" s="204"/>
      <c r="BR503" s="204"/>
      <c r="BS503" s="204"/>
    </row>
    <row r="504" spans="1:71" s="273" customFormat="1" x14ac:dyDescent="0.25">
      <c r="A504" s="204"/>
      <c r="B504" s="204"/>
      <c r="C504" s="204"/>
      <c r="D504" s="204"/>
      <c r="E504" s="204"/>
      <c r="F504" s="204"/>
      <c r="G504" s="204"/>
      <c r="H504" s="204"/>
      <c r="I504" s="204"/>
      <c r="J504" s="204"/>
      <c r="K504" s="204"/>
      <c r="L504" s="218"/>
      <c r="M504" s="218"/>
      <c r="N504" s="218"/>
      <c r="O504" s="270"/>
      <c r="P504" s="204"/>
      <c r="Q504" s="204"/>
      <c r="R504" s="204"/>
      <c r="S504" s="204"/>
      <c r="T504" s="204"/>
      <c r="U504" s="204"/>
      <c r="V504" s="204"/>
      <c r="W504" s="204"/>
      <c r="X504" s="204"/>
      <c r="Y504" s="204"/>
      <c r="Z504" s="204"/>
      <c r="AA504" s="204"/>
      <c r="AB504" s="204"/>
      <c r="AC504" s="204"/>
      <c r="AD504" s="204"/>
      <c r="AE504" s="204"/>
      <c r="AF504" s="204"/>
      <c r="AG504" s="204"/>
      <c r="AH504" s="204"/>
      <c r="AI504" s="204"/>
      <c r="AJ504" s="204"/>
      <c r="AK504" s="204"/>
      <c r="AL504" s="204"/>
      <c r="AM504" s="204"/>
      <c r="AN504" s="204"/>
      <c r="AO504" s="204"/>
      <c r="AP504" s="204"/>
      <c r="AQ504" s="204"/>
      <c r="AR504" s="204"/>
      <c r="AS504" s="204"/>
      <c r="AT504" s="204"/>
      <c r="AU504" s="204"/>
      <c r="AV504" s="204"/>
      <c r="AW504" s="204"/>
      <c r="AX504" s="204"/>
      <c r="AY504" s="204"/>
      <c r="AZ504" s="204"/>
      <c r="BA504" s="204"/>
      <c r="BB504" s="204"/>
      <c r="BC504" s="204"/>
      <c r="BD504" s="204"/>
      <c r="BE504" s="204"/>
      <c r="BF504" s="204"/>
      <c r="BG504" s="204"/>
      <c r="BH504" s="204"/>
      <c r="BI504" s="204"/>
      <c r="BJ504" s="204"/>
      <c r="BK504" s="204"/>
      <c r="BL504" s="204"/>
      <c r="BM504" s="204"/>
      <c r="BN504" s="204"/>
      <c r="BO504" s="204"/>
      <c r="BP504" s="204"/>
      <c r="BQ504" s="204"/>
      <c r="BR504" s="204"/>
      <c r="BS504" s="204"/>
    </row>
    <row r="505" spans="1:71" s="273" customFormat="1" x14ac:dyDescent="0.25">
      <c r="A505" s="204"/>
      <c r="B505" s="204"/>
      <c r="C505" s="204"/>
      <c r="D505" s="204"/>
      <c r="E505" s="204"/>
      <c r="F505" s="204"/>
      <c r="G505" s="204"/>
      <c r="H505" s="204"/>
      <c r="I505" s="204"/>
      <c r="J505" s="204"/>
      <c r="K505" s="204"/>
      <c r="L505" s="218"/>
      <c r="M505" s="218"/>
      <c r="N505" s="218"/>
      <c r="O505" s="270"/>
      <c r="P505" s="204"/>
      <c r="Q505" s="204"/>
      <c r="R505" s="204"/>
      <c r="S505" s="204"/>
      <c r="T505" s="204"/>
      <c r="U505" s="204"/>
      <c r="V505" s="204"/>
      <c r="W505" s="204"/>
      <c r="X505" s="204"/>
      <c r="Y505" s="204"/>
      <c r="Z505" s="204"/>
      <c r="AA505" s="204"/>
      <c r="AB505" s="204"/>
      <c r="AC505" s="204"/>
      <c r="AD505" s="204"/>
      <c r="AE505" s="204"/>
      <c r="AF505" s="204"/>
      <c r="AG505" s="204"/>
      <c r="AH505" s="204"/>
      <c r="AI505" s="204"/>
      <c r="AJ505" s="204"/>
      <c r="AK505" s="204"/>
      <c r="AL505" s="204"/>
      <c r="AM505" s="204"/>
      <c r="AN505" s="204"/>
      <c r="AO505" s="204"/>
      <c r="AP505" s="204"/>
      <c r="AQ505" s="204"/>
      <c r="AR505" s="204"/>
      <c r="AS505" s="204"/>
      <c r="AT505" s="204"/>
      <c r="AU505" s="204"/>
      <c r="AV505" s="204"/>
      <c r="AW505" s="204"/>
      <c r="AX505" s="204"/>
      <c r="AY505" s="204"/>
      <c r="AZ505" s="204"/>
      <c r="BA505" s="204"/>
      <c r="BB505" s="204"/>
      <c r="BC505" s="204"/>
      <c r="BD505" s="204"/>
      <c r="BE505" s="204"/>
      <c r="BF505" s="204"/>
      <c r="BG505" s="204"/>
      <c r="BH505" s="204"/>
      <c r="BI505" s="204"/>
      <c r="BJ505" s="204"/>
      <c r="BK505" s="204"/>
      <c r="BL505" s="204"/>
      <c r="BM505" s="204"/>
      <c r="BN505" s="204"/>
      <c r="BO505" s="204"/>
      <c r="BP505" s="204"/>
      <c r="BQ505" s="204"/>
      <c r="BR505" s="204"/>
      <c r="BS505" s="204"/>
    </row>
    <row r="506" spans="1:71" s="273" customFormat="1" x14ac:dyDescent="0.25">
      <c r="A506" s="204"/>
      <c r="B506" s="204"/>
      <c r="C506" s="204"/>
      <c r="D506" s="204"/>
      <c r="E506" s="204"/>
      <c r="F506" s="204"/>
      <c r="G506" s="204"/>
      <c r="H506" s="204"/>
      <c r="I506" s="204"/>
      <c r="J506" s="204"/>
      <c r="K506" s="204"/>
      <c r="L506" s="218"/>
      <c r="M506" s="218"/>
      <c r="N506" s="218"/>
      <c r="O506" s="270"/>
      <c r="P506" s="204"/>
      <c r="Q506" s="204"/>
      <c r="R506" s="204"/>
      <c r="S506" s="204"/>
      <c r="T506" s="204"/>
      <c r="U506" s="204"/>
      <c r="V506" s="204"/>
      <c r="W506" s="204"/>
      <c r="X506" s="204"/>
      <c r="Y506" s="204"/>
      <c r="Z506" s="204"/>
      <c r="AA506" s="204"/>
      <c r="AB506" s="204"/>
      <c r="AC506" s="204"/>
      <c r="AD506" s="204"/>
      <c r="AE506" s="204"/>
      <c r="AF506" s="204"/>
      <c r="AG506" s="204"/>
      <c r="AH506" s="204"/>
      <c r="AI506" s="204"/>
      <c r="AJ506" s="204"/>
      <c r="AK506" s="204"/>
      <c r="AL506" s="204"/>
      <c r="AM506" s="204"/>
      <c r="AN506" s="204"/>
      <c r="AO506" s="204"/>
      <c r="AP506" s="204"/>
      <c r="AQ506" s="204"/>
      <c r="AR506" s="204"/>
      <c r="AS506" s="204"/>
      <c r="AT506" s="204"/>
      <c r="AU506" s="204"/>
      <c r="AV506" s="204"/>
      <c r="AW506" s="204"/>
      <c r="AX506" s="204"/>
      <c r="AY506" s="204"/>
      <c r="AZ506" s="204"/>
      <c r="BA506" s="204"/>
      <c r="BB506" s="204"/>
      <c r="BC506" s="204"/>
      <c r="BD506" s="204"/>
      <c r="BE506" s="204"/>
      <c r="BF506" s="204"/>
      <c r="BG506" s="204"/>
      <c r="BH506" s="204"/>
      <c r="BI506" s="204"/>
      <c r="BJ506" s="204"/>
      <c r="BK506" s="204"/>
      <c r="BL506" s="204"/>
      <c r="BM506" s="204"/>
      <c r="BN506" s="204"/>
      <c r="BO506" s="204"/>
      <c r="BP506" s="204"/>
      <c r="BQ506" s="204"/>
      <c r="BR506" s="204"/>
      <c r="BS506" s="204"/>
    </row>
    <row r="507" spans="1:71" s="273" customFormat="1" x14ac:dyDescent="0.25">
      <c r="A507" s="204"/>
      <c r="B507" s="204"/>
      <c r="C507" s="204"/>
      <c r="D507" s="204"/>
      <c r="E507" s="204"/>
      <c r="F507" s="204"/>
      <c r="G507" s="204"/>
      <c r="H507" s="204"/>
      <c r="I507" s="204"/>
      <c r="J507" s="204"/>
      <c r="K507" s="204"/>
      <c r="L507" s="218"/>
      <c r="M507" s="218"/>
      <c r="N507" s="218"/>
      <c r="O507" s="270"/>
      <c r="P507" s="204"/>
      <c r="Q507" s="204"/>
      <c r="R507" s="204"/>
      <c r="S507" s="204"/>
      <c r="T507" s="204"/>
      <c r="U507" s="204"/>
      <c r="V507" s="204"/>
      <c r="W507" s="204"/>
      <c r="X507" s="204"/>
      <c r="Y507" s="204"/>
      <c r="Z507" s="204"/>
      <c r="AA507" s="204"/>
      <c r="AB507" s="204"/>
      <c r="AC507" s="204"/>
      <c r="AD507" s="204"/>
      <c r="AE507" s="204"/>
      <c r="AF507" s="204"/>
      <c r="AG507" s="204"/>
      <c r="AH507" s="204"/>
      <c r="AI507" s="204"/>
      <c r="AJ507" s="204"/>
      <c r="AK507" s="204"/>
      <c r="AL507" s="204"/>
      <c r="AM507" s="204"/>
      <c r="AN507" s="204"/>
      <c r="AO507" s="204"/>
      <c r="AP507" s="204"/>
      <c r="AQ507" s="204"/>
      <c r="AR507" s="204"/>
      <c r="AS507" s="204"/>
      <c r="AT507" s="204"/>
      <c r="AU507" s="204"/>
      <c r="AV507" s="204"/>
      <c r="AW507" s="204"/>
      <c r="AX507" s="204"/>
      <c r="AY507" s="204"/>
      <c r="AZ507" s="204"/>
      <c r="BA507" s="204"/>
      <c r="BB507" s="204"/>
      <c r="BC507" s="204"/>
      <c r="BD507" s="204"/>
      <c r="BE507" s="204"/>
      <c r="BF507" s="204"/>
      <c r="BG507" s="204"/>
      <c r="BH507" s="204"/>
      <c r="BI507" s="204"/>
      <c r="BJ507" s="204"/>
      <c r="BK507" s="204"/>
      <c r="BL507" s="204"/>
      <c r="BM507" s="204"/>
      <c r="BN507" s="204"/>
      <c r="BO507" s="204"/>
      <c r="BP507" s="204"/>
      <c r="BQ507" s="204"/>
      <c r="BR507" s="204"/>
      <c r="BS507" s="204"/>
    </row>
    <row r="508" spans="1:71" s="273" customFormat="1" x14ac:dyDescent="0.25">
      <c r="A508" s="204"/>
      <c r="B508" s="204"/>
      <c r="C508" s="204"/>
      <c r="D508" s="204"/>
      <c r="E508" s="204"/>
      <c r="F508" s="204"/>
      <c r="G508" s="204"/>
      <c r="H508" s="204"/>
      <c r="I508" s="204"/>
      <c r="J508" s="204"/>
      <c r="K508" s="204"/>
      <c r="L508" s="218"/>
      <c r="M508" s="218"/>
      <c r="N508" s="218"/>
      <c r="O508" s="270"/>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204"/>
      <c r="AL508" s="204"/>
      <c r="AM508" s="204"/>
      <c r="AN508" s="204"/>
      <c r="AO508" s="204"/>
      <c r="AP508" s="204"/>
      <c r="AQ508" s="204"/>
      <c r="AR508" s="204"/>
      <c r="AS508" s="204"/>
      <c r="AT508" s="204"/>
      <c r="AU508" s="204"/>
      <c r="AV508" s="204"/>
      <c r="AW508" s="204"/>
      <c r="AX508" s="204"/>
      <c r="AY508" s="204"/>
      <c r="AZ508" s="204"/>
      <c r="BA508" s="204"/>
      <c r="BB508" s="204"/>
      <c r="BC508" s="204"/>
      <c r="BD508" s="204"/>
      <c r="BE508" s="204"/>
      <c r="BF508" s="204"/>
      <c r="BG508" s="204"/>
      <c r="BH508" s="204"/>
      <c r="BI508" s="204"/>
      <c r="BJ508" s="204"/>
      <c r="BK508" s="204"/>
      <c r="BL508" s="204"/>
      <c r="BM508" s="204"/>
      <c r="BN508" s="204"/>
      <c r="BO508" s="204"/>
      <c r="BP508" s="204"/>
      <c r="BQ508" s="204"/>
      <c r="BR508" s="204"/>
      <c r="BS508" s="204"/>
    </row>
    <row r="509" spans="1:71" s="273" customFormat="1" x14ac:dyDescent="0.25">
      <c r="A509" s="204"/>
      <c r="B509" s="204"/>
      <c r="C509" s="204"/>
      <c r="D509" s="204"/>
      <c r="E509" s="204"/>
      <c r="F509" s="204"/>
      <c r="G509" s="204"/>
      <c r="H509" s="204"/>
      <c r="I509" s="204"/>
      <c r="J509" s="204"/>
      <c r="K509" s="204"/>
      <c r="L509" s="218"/>
      <c r="M509" s="218"/>
      <c r="N509" s="218"/>
      <c r="O509" s="270"/>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4"/>
      <c r="AK509" s="204"/>
      <c r="AL509" s="204"/>
      <c r="AM509" s="204"/>
      <c r="AN509" s="204"/>
      <c r="AO509" s="204"/>
      <c r="AP509" s="204"/>
      <c r="AQ509" s="204"/>
      <c r="AR509" s="204"/>
      <c r="AS509" s="204"/>
      <c r="AT509" s="204"/>
      <c r="AU509" s="204"/>
      <c r="AV509" s="204"/>
      <c r="AW509" s="204"/>
      <c r="AX509" s="204"/>
      <c r="AY509" s="204"/>
      <c r="AZ509" s="204"/>
      <c r="BA509" s="204"/>
      <c r="BB509" s="204"/>
      <c r="BC509" s="204"/>
      <c r="BD509" s="204"/>
      <c r="BE509" s="204"/>
      <c r="BF509" s="204"/>
      <c r="BG509" s="204"/>
      <c r="BH509" s="204"/>
      <c r="BI509" s="204"/>
      <c r="BJ509" s="204"/>
      <c r="BK509" s="204"/>
      <c r="BL509" s="204"/>
      <c r="BM509" s="204"/>
      <c r="BN509" s="204"/>
      <c r="BO509" s="204"/>
      <c r="BP509" s="204"/>
      <c r="BQ509" s="204"/>
      <c r="BR509" s="204"/>
      <c r="BS509" s="204"/>
    </row>
    <row r="510" spans="1:71" s="273" customFormat="1" x14ac:dyDescent="0.25">
      <c r="A510" s="204"/>
      <c r="B510" s="204"/>
      <c r="C510" s="204"/>
      <c r="D510" s="204"/>
      <c r="E510" s="204"/>
      <c r="F510" s="204"/>
      <c r="G510" s="204"/>
      <c r="H510" s="204"/>
      <c r="I510" s="204"/>
      <c r="J510" s="204"/>
      <c r="K510" s="204"/>
      <c r="L510" s="218"/>
      <c r="M510" s="218"/>
      <c r="N510" s="218"/>
      <c r="O510" s="270"/>
      <c r="P510" s="204"/>
      <c r="Q510" s="204"/>
      <c r="R510" s="204"/>
      <c r="S510" s="204"/>
      <c r="T510" s="204"/>
      <c r="U510" s="204"/>
      <c r="V510" s="204"/>
      <c r="W510" s="204"/>
      <c r="X510" s="204"/>
      <c r="Y510" s="204"/>
      <c r="Z510" s="204"/>
      <c r="AA510" s="204"/>
      <c r="AB510" s="204"/>
      <c r="AC510" s="204"/>
      <c r="AD510" s="204"/>
      <c r="AE510" s="204"/>
      <c r="AF510" s="204"/>
      <c r="AG510" s="204"/>
      <c r="AH510" s="204"/>
      <c r="AI510" s="204"/>
      <c r="AJ510" s="204"/>
      <c r="AK510" s="204"/>
      <c r="AL510" s="204"/>
      <c r="AM510" s="204"/>
      <c r="AN510" s="204"/>
      <c r="AO510" s="204"/>
      <c r="AP510" s="204"/>
      <c r="AQ510" s="204"/>
      <c r="AR510" s="204"/>
      <c r="AS510" s="204"/>
      <c r="AT510" s="204"/>
      <c r="AU510" s="204"/>
      <c r="AV510" s="204"/>
      <c r="AW510" s="204"/>
      <c r="AX510" s="204"/>
      <c r="AY510" s="204"/>
      <c r="AZ510" s="204"/>
      <c r="BA510" s="204"/>
      <c r="BB510" s="204"/>
      <c r="BC510" s="204"/>
      <c r="BD510" s="204"/>
      <c r="BE510" s="204"/>
      <c r="BF510" s="204"/>
      <c r="BG510" s="204"/>
      <c r="BH510" s="204"/>
      <c r="BI510" s="204"/>
      <c r="BJ510" s="204"/>
      <c r="BK510" s="204"/>
      <c r="BL510" s="204"/>
      <c r="BM510" s="204"/>
      <c r="BN510" s="204"/>
      <c r="BO510" s="204"/>
      <c r="BP510" s="204"/>
      <c r="BQ510" s="204"/>
      <c r="BR510" s="204"/>
      <c r="BS510" s="204"/>
    </row>
    <row r="511" spans="1:71" s="273" customFormat="1" x14ac:dyDescent="0.25">
      <c r="A511" s="204"/>
      <c r="B511" s="204"/>
      <c r="C511" s="204"/>
      <c r="D511" s="204"/>
      <c r="E511" s="204"/>
      <c r="F511" s="204"/>
      <c r="G511" s="204"/>
      <c r="H511" s="204"/>
      <c r="I511" s="204"/>
      <c r="J511" s="204"/>
      <c r="K511" s="204"/>
      <c r="L511" s="218"/>
      <c r="M511" s="218"/>
      <c r="N511" s="218"/>
      <c r="O511" s="270"/>
      <c r="P511" s="204"/>
      <c r="Q511" s="204"/>
      <c r="R511" s="204"/>
      <c r="S511" s="204"/>
      <c r="T511" s="204"/>
      <c r="U511" s="204"/>
      <c r="V511" s="204"/>
      <c r="W511" s="204"/>
      <c r="X511" s="204"/>
      <c r="Y511" s="204"/>
      <c r="Z511" s="204"/>
      <c r="AA511" s="204"/>
      <c r="AB511" s="204"/>
      <c r="AC511" s="204"/>
      <c r="AD511" s="204"/>
      <c r="AE511" s="204"/>
      <c r="AF511" s="204"/>
      <c r="AG511" s="204"/>
      <c r="AH511" s="204"/>
      <c r="AI511" s="204"/>
      <c r="AJ511" s="204"/>
      <c r="AK511" s="204"/>
      <c r="AL511" s="204"/>
      <c r="AM511" s="204"/>
      <c r="AN511" s="204"/>
      <c r="AO511" s="204"/>
      <c r="AP511" s="204"/>
      <c r="AQ511" s="204"/>
      <c r="AR511" s="204"/>
      <c r="AS511" s="204"/>
      <c r="AT511" s="204"/>
      <c r="AU511" s="204"/>
      <c r="AV511" s="204"/>
      <c r="AW511" s="204"/>
      <c r="AX511" s="204"/>
      <c r="AY511" s="204"/>
      <c r="AZ511" s="204"/>
      <c r="BA511" s="204"/>
      <c r="BB511" s="204"/>
      <c r="BC511" s="204"/>
      <c r="BD511" s="204"/>
      <c r="BE511" s="204"/>
      <c r="BF511" s="204"/>
      <c r="BG511" s="204"/>
      <c r="BH511" s="204"/>
      <c r="BI511" s="204"/>
      <c r="BJ511" s="204"/>
      <c r="BK511" s="204"/>
      <c r="BL511" s="204"/>
      <c r="BM511" s="204"/>
      <c r="BN511" s="204"/>
      <c r="BO511" s="204"/>
      <c r="BP511" s="204"/>
      <c r="BQ511" s="204"/>
      <c r="BR511" s="204"/>
      <c r="BS511" s="204"/>
    </row>
    <row r="512" spans="1:71" s="273" customFormat="1" x14ac:dyDescent="0.25">
      <c r="A512" s="204"/>
      <c r="B512" s="204"/>
      <c r="C512" s="204"/>
      <c r="D512" s="204"/>
      <c r="E512" s="204"/>
      <c r="F512" s="204"/>
      <c r="G512" s="204"/>
      <c r="H512" s="204"/>
      <c r="I512" s="204"/>
      <c r="J512" s="204"/>
      <c r="K512" s="204"/>
      <c r="L512" s="218"/>
      <c r="M512" s="218"/>
      <c r="N512" s="218"/>
      <c r="O512" s="270"/>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04"/>
      <c r="AK512" s="204"/>
      <c r="AL512" s="204"/>
      <c r="AM512" s="204"/>
      <c r="AN512" s="204"/>
      <c r="AO512" s="204"/>
      <c r="AP512" s="204"/>
      <c r="AQ512" s="204"/>
      <c r="AR512" s="204"/>
      <c r="AS512" s="204"/>
      <c r="AT512" s="204"/>
      <c r="AU512" s="204"/>
      <c r="AV512" s="204"/>
      <c r="AW512" s="204"/>
      <c r="AX512" s="204"/>
      <c r="AY512" s="204"/>
      <c r="AZ512" s="204"/>
      <c r="BA512" s="204"/>
      <c r="BB512" s="204"/>
      <c r="BC512" s="204"/>
      <c r="BD512" s="204"/>
      <c r="BE512" s="204"/>
      <c r="BF512" s="204"/>
      <c r="BG512" s="204"/>
      <c r="BH512" s="204"/>
      <c r="BI512" s="204"/>
      <c r="BJ512" s="204"/>
      <c r="BK512" s="204"/>
      <c r="BL512" s="204"/>
      <c r="BM512" s="204"/>
      <c r="BN512" s="204"/>
      <c r="BO512" s="204"/>
      <c r="BP512" s="204"/>
      <c r="BQ512" s="204"/>
      <c r="BR512" s="204"/>
      <c r="BS512" s="204"/>
    </row>
    <row r="513" spans="1:71" s="273" customFormat="1" x14ac:dyDescent="0.25">
      <c r="A513" s="204"/>
      <c r="B513" s="204"/>
      <c r="C513" s="204"/>
      <c r="D513" s="204"/>
      <c r="E513" s="204"/>
      <c r="F513" s="204"/>
      <c r="G513" s="204"/>
      <c r="H513" s="204"/>
      <c r="I513" s="204"/>
      <c r="J513" s="204"/>
      <c r="K513" s="204"/>
      <c r="L513" s="218"/>
      <c r="M513" s="218"/>
      <c r="N513" s="218"/>
      <c r="O513" s="270"/>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4"/>
      <c r="AL513" s="204"/>
      <c r="AM513" s="204"/>
      <c r="AN513" s="204"/>
      <c r="AO513" s="204"/>
      <c r="AP513" s="204"/>
      <c r="AQ513" s="204"/>
      <c r="AR513" s="204"/>
      <c r="AS513" s="204"/>
      <c r="AT513" s="204"/>
      <c r="AU513" s="204"/>
      <c r="AV513" s="204"/>
      <c r="AW513" s="204"/>
      <c r="AX513" s="204"/>
      <c r="AY513" s="204"/>
      <c r="AZ513" s="204"/>
      <c r="BA513" s="204"/>
      <c r="BB513" s="204"/>
      <c r="BC513" s="204"/>
      <c r="BD513" s="204"/>
      <c r="BE513" s="204"/>
      <c r="BF513" s="204"/>
      <c r="BG513" s="204"/>
      <c r="BH513" s="204"/>
      <c r="BI513" s="204"/>
      <c r="BJ513" s="204"/>
      <c r="BK513" s="204"/>
      <c r="BL513" s="204"/>
      <c r="BM513" s="204"/>
      <c r="BN513" s="204"/>
      <c r="BO513" s="204"/>
      <c r="BP513" s="204"/>
      <c r="BQ513" s="204"/>
      <c r="BR513" s="204"/>
      <c r="BS513" s="204"/>
    </row>
    <row r="514" spans="1:71" s="273" customFormat="1" x14ac:dyDescent="0.25">
      <c r="A514" s="204"/>
      <c r="B514" s="204"/>
      <c r="C514" s="204"/>
      <c r="D514" s="204"/>
      <c r="E514" s="204"/>
      <c r="F514" s="204"/>
      <c r="G514" s="204"/>
      <c r="H514" s="204"/>
      <c r="I514" s="204"/>
      <c r="J514" s="204"/>
      <c r="K514" s="204"/>
      <c r="L514" s="218"/>
      <c r="M514" s="218"/>
      <c r="N514" s="218"/>
      <c r="O514" s="270"/>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204"/>
      <c r="AL514" s="204"/>
      <c r="AM514" s="204"/>
      <c r="AN514" s="204"/>
      <c r="AO514" s="204"/>
      <c r="AP514" s="204"/>
      <c r="AQ514" s="204"/>
      <c r="AR514" s="204"/>
      <c r="AS514" s="204"/>
      <c r="AT514" s="204"/>
      <c r="AU514" s="204"/>
      <c r="AV514" s="204"/>
      <c r="AW514" s="204"/>
      <c r="AX514" s="204"/>
      <c r="AY514" s="204"/>
      <c r="AZ514" s="204"/>
      <c r="BA514" s="204"/>
      <c r="BB514" s="204"/>
      <c r="BC514" s="204"/>
      <c r="BD514" s="204"/>
      <c r="BE514" s="204"/>
      <c r="BF514" s="204"/>
      <c r="BG514" s="204"/>
      <c r="BH514" s="204"/>
      <c r="BI514" s="204"/>
      <c r="BJ514" s="204"/>
      <c r="BK514" s="204"/>
      <c r="BL514" s="204"/>
      <c r="BM514" s="204"/>
      <c r="BN514" s="204"/>
      <c r="BO514" s="204"/>
      <c r="BP514" s="204"/>
      <c r="BQ514" s="204"/>
      <c r="BR514" s="204"/>
      <c r="BS514" s="204"/>
    </row>
    <row r="515" spans="1:71" s="273" customFormat="1" x14ac:dyDescent="0.25">
      <c r="A515" s="204"/>
      <c r="B515" s="204"/>
      <c r="C515" s="204"/>
      <c r="D515" s="204"/>
      <c r="E515" s="204"/>
      <c r="F515" s="204"/>
      <c r="G515" s="204"/>
      <c r="H515" s="204"/>
      <c r="I515" s="204"/>
      <c r="J515" s="204"/>
      <c r="K515" s="204"/>
      <c r="L515" s="218"/>
      <c r="M515" s="218"/>
      <c r="N515" s="218"/>
      <c r="O515" s="270"/>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4"/>
      <c r="AK515" s="204"/>
      <c r="AL515" s="204"/>
      <c r="AM515" s="204"/>
      <c r="AN515" s="204"/>
      <c r="AO515" s="204"/>
      <c r="AP515" s="204"/>
      <c r="AQ515" s="204"/>
      <c r="AR515" s="204"/>
      <c r="AS515" s="204"/>
      <c r="AT515" s="204"/>
      <c r="AU515" s="204"/>
      <c r="AV515" s="204"/>
      <c r="AW515" s="204"/>
      <c r="AX515" s="204"/>
      <c r="AY515" s="204"/>
      <c r="AZ515" s="204"/>
      <c r="BA515" s="204"/>
      <c r="BB515" s="204"/>
      <c r="BC515" s="204"/>
      <c r="BD515" s="204"/>
      <c r="BE515" s="204"/>
      <c r="BF515" s="204"/>
      <c r="BG515" s="204"/>
      <c r="BH515" s="204"/>
      <c r="BI515" s="204"/>
      <c r="BJ515" s="204"/>
      <c r="BK515" s="204"/>
      <c r="BL515" s="204"/>
      <c r="BM515" s="204"/>
      <c r="BN515" s="204"/>
      <c r="BO515" s="204"/>
      <c r="BP515" s="204"/>
      <c r="BQ515" s="204"/>
      <c r="BR515" s="204"/>
      <c r="BS515" s="204"/>
    </row>
    <row r="516" spans="1:71" s="273" customFormat="1" x14ac:dyDescent="0.25">
      <c r="A516" s="204"/>
      <c r="B516" s="204"/>
      <c r="C516" s="204"/>
      <c r="D516" s="204"/>
      <c r="E516" s="204"/>
      <c r="F516" s="204"/>
      <c r="G516" s="204"/>
      <c r="H516" s="204"/>
      <c r="I516" s="204"/>
      <c r="J516" s="204"/>
      <c r="K516" s="204"/>
      <c r="L516" s="218"/>
      <c r="M516" s="218"/>
      <c r="N516" s="218"/>
      <c r="O516" s="270"/>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4"/>
      <c r="AL516" s="204"/>
      <c r="AM516" s="204"/>
      <c r="AN516" s="204"/>
      <c r="AO516" s="204"/>
      <c r="AP516" s="204"/>
      <c r="AQ516" s="204"/>
      <c r="AR516" s="204"/>
      <c r="AS516" s="204"/>
      <c r="AT516" s="204"/>
      <c r="AU516" s="204"/>
      <c r="AV516" s="204"/>
      <c r="AW516" s="204"/>
      <c r="AX516" s="204"/>
      <c r="AY516" s="204"/>
      <c r="AZ516" s="204"/>
      <c r="BA516" s="204"/>
      <c r="BB516" s="204"/>
      <c r="BC516" s="204"/>
      <c r="BD516" s="204"/>
      <c r="BE516" s="204"/>
      <c r="BF516" s="204"/>
      <c r="BG516" s="204"/>
      <c r="BH516" s="204"/>
      <c r="BI516" s="204"/>
      <c r="BJ516" s="204"/>
      <c r="BK516" s="204"/>
      <c r="BL516" s="204"/>
      <c r="BM516" s="204"/>
      <c r="BN516" s="204"/>
      <c r="BO516" s="204"/>
      <c r="BP516" s="204"/>
      <c r="BQ516" s="204"/>
      <c r="BR516" s="204"/>
      <c r="BS516" s="204"/>
    </row>
    <row r="517" spans="1:71" s="273" customFormat="1" x14ac:dyDescent="0.25">
      <c r="A517" s="204"/>
      <c r="B517" s="204"/>
      <c r="C517" s="204"/>
      <c r="D517" s="204"/>
      <c r="E517" s="204"/>
      <c r="F517" s="204"/>
      <c r="G517" s="204"/>
      <c r="H517" s="204"/>
      <c r="I517" s="204"/>
      <c r="J517" s="204"/>
      <c r="K517" s="204"/>
      <c r="L517" s="218"/>
      <c r="M517" s="218"/>
      <c r="N517" s="218"/>
      <c r="O517" s="270"/>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4"/>
      <c r="AK517" s="204"/>
      <c r="AL517" s="204"/>
      <c r="AM517" s="204"/>
      <c r="AN517" s="204"/>
      <c r="AO517" s="204"/>
      <c r="AP517" s="204"/>
      <c r="AQ517" s="204"/>
      <c r="AR517" s="204"/>
      <c r="AS517" s="204"/>
      <c r="AT517" s="204"/>
      <c r="AU517" s="204"/>
      <c r="AV517" s="204"/>
      <c r="AW517" s="204"/>
      <c r="AX517" s="204"/>
      <c r="AY517" s="204"/>
      <c r="AZ517" s="204"/>
      <c r="BA517" s="204"/>
      <c r="BB517" s="204"/>
      <c r="BC517" s="204"/>
      <c r="BD517" s="204"/>
      <c r="BE517" s="204"/>
      <c r="BF517" s="204"/>
      <c r="BG517" s="204"/>
      <c r="BH517" s="204"/>
      <c r="BI517" s="204"/>
      <c r="BJ517" s="204"/>
      <c r="BK517" s="204"/>
      <c r="BL517" s="204"/>
      <c r="BM517" s="204"/>
      <c r="BN517" s="204"/>
      <c r="BO517" s="204"/>
      <c r="BP517" s="204"/>
      <c r="BQ517" s="204"/>
      <c r="BR517" s="204"/>
      <c r="BS517" s="204"/>
    </row>
    <row r="518" spans="1:71" s="273" customFormat="1" x14ac:dyDescent="0.25">
      <c r="A518" s="204"/>
      <c r="B518" s="204"/>
      <c r="C518" s="204"/>
      <c r="D518" s="204"/>
      <c r="E518" s="204"/>
      <c r="F518" s="204"/>
      <c r="G518" s="204"/>
      <c r="H518" s="204"/>
      <c r="I518" s="204"/>
      <c r="J518" s="204"/>
      <c r="K518" s="204"/>
      <c r="L518" s="218"/>
      <c r="M518" s="218"/>
      <c r="N518" s="218"/>
      <c r="O518" s="270"/>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4"/>
      <c r="AK518" s="204"/>
      <c r="AL518" s="204"/>
      <c r="AM518" s="204"/>
      <c r="AN518" s="204"/>
      <c r="AO518" s="204"/>
      <c r="AP518" s="204"/>
      <c r="AQ518" s="204"/>
      <c r="AR518" s="204"/>
      <c r="AS518" s="204"/>
      <c r="AT518" s="204"/>
      <c r="AU518" s="204"/>
      <c r="AV518" s="204"/>
      <c r="AW518" s="204"/>
      <c r="AX518" s="204"/>
      <c r="AY518" s="204"/>
      <c r="AZ518" s="204"/>
      <c r="BA518" s="204"/>
      <c r="BB518" s="204"/>
      <c r="BC518" s="204"/>
      <c r="BD518" s="204"/>
      <c r="BE518" s="204"/>
      <c r="BF518" s="204"/>
      <c r="BG518" s="204"/>
      <c r="BH518" s="204"/>
      <c r="BI518" s="204"/>
      <c r="BJ518" s="204"/>
      <c r="BK518" s="204"/>
      <c r="BL518" s="204"/>
      <c r="BM518" s="204"/>
      <c r="BN518" s="204"/>
      <c r="BO518" s="204"/>
      <c r="BP518" s="204"/>
      <c r="BQ518" s="204"/>
      <c r="BR518" s="204"/>
      <c r="BS518" s="204"/>
    </row>
    <row r="519" spans="1:71" s="273" customFormat="1" x14ac:dyDescent="0.25">
      <c r="A519" s="204"/>
      <c r="B519" s="204"/>
      <c r="C519" s="204"/>
      <c r="D519" s="204"/>
      <c r="E519" s="204"/>
      <c r="F519" s="204"/>
      <c r="G519" s="204"/>
      <c r="H519" s="204"/>
      <c r="I519" s="204"/>
      <c r="J519" s="204"/>
      <c r="K519" s="204"/>
      <c r="L519" s="218"/>
      <c r="M519" s="218"/>
      <c r="N519" s="218"/>
      <c r="O519" s="270"/>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204"/>
      <c r="AL519" s="204"/>
      <c r="AM519" s="204"/>
      <c r="AN519" s="204"/>
      <c r="AO519" s="204"/>
      <c r="AP519" s="204"/>
      <c r="AQ519" s="204"/>
      <c r="AR519" s="204"/>
      <c r="AS519" s="204"/>
      <c r="AT519" s="204"/>
      <c r="AU519" s="204"/>
      <c r="AV519" s="204"/>
      <c r="AW519" s="204"/>
      <c r="AX519" s="204"/>
      <c r="AY519" s="204"/>
      <c r="AZ519" s="204"/>
      <c r="BA519" s="204"/>
      <c r="BB519" s="204"/>
      <c r="BC519" s="204"/>
      <c r="BD519" s="204"/>
      <c r="BE519" s="204"/>
      <c r="BF519" s="204"/>
      <c r="BG519" s="204"/>
      <c r="BH519" s="204"/>
      <c r="BI519" s="204"/>
      <c r="BJ519" s="204"/>
      <c r="BK519" s="204"/>
      <c r="BL519" s="204"/>
      <c r="BM519" s="204"/>
      <c r="BN519" s="204"/>
      <c r="BO519" s="204"/>
      <c r="BP519" s="204"/>
      <c r="BQ519" s="204"/>
      <c r="BR519" s="204"/>
      <c r="BS519" s="204"/>
    </row>
    <row r="520" spans="1:71" s="273" customFormat="1" x14ac:dyDescent="0.25">
      <c r="A520" s="204"/>
      <c r="B520" s="204"/>
      <c r="C520" s="204"/>
      <c r="D520" s="204"/>
      <c r="E520" s="204"/>
      <c r="F520" s="204"/>
      <c r="G520" s="204"/>
      <c r="H520" s="204"/>
      <c r="I520" s="204"/>
      <c r="J520" s="204"/>
      <c r="K520" s="204"/>
      <c r="L520" s="218"/>
      <c r="M520" s="218"/>
      <c r="N520" s="218"/>
      <c r="O520" s="270"/>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204"/>
      <c r="AL520" s="204"/>
      <c r="AM520" s="204"/>
      <c r="AN520" s="204"/>
      <c r="AO520" s="204"/>
      <c r="AP520" s="204"/>
      <c r="AQ520" s="204"/>
      <c r="AR520" s="204"/>
      <c r="AS520" s="204"/>
      <c r="AT520" s="204"/>
      <c r="AU520" s="204"/>
      <c r="AV520" s="204"/>
      <c r="AW520" s="204"/>
      <c r="AX520" s="204"/>
      <c r="AY520" s="204"/>
      <c r="AZ520" s="204"/>
      <c r="BA520" s="204"/>
      <c r="BB520" s="204"/>
      <c r="BC520" s="204"/>
      <c r="BD520" s="204"/>
      <c r="BE520" s="204"/>
      <c r="BF520" s="204"/>
      <c r="BG520" s="204"/>
      <c r="BH520" s="204"/>
      <c r="BI520" s="204"/>
      <c r="BJ520" s="204"/>
      <c r="BK520" s="204"/>
      <c r="BL520" s="204"/>
      <c r="BM520" s="204"/>
      <c r="BN520" s="204"/>
      <c r="BO520" s="204"/>
      <c r="BP520" s="204"/>
      <c r="BQ520" s="204"/>
      <c r="BR520" s="204"/>
      <c r="BS520" s="204"/>
    </row>
    <row r="521" spans="1:71" s="273" customFormat="1" x14ac:dyDescent="0.25">
      <c r="A521" s="204"/>
      <c r="B521" s="204"/>
      <c r="C521" s="204"/>
      <c r="D521" s="204"/>
      <c r="E521" s="204"/>
      <c r="F521" s="204"/>
      <c r="G521" s="204"/>
      <c r="H521" s="204"/>
      <c r="I521" s="204"/>
      <c r="J521" s="204"/>
      <c r="K521" s="204"/>
      <c r="L521" s="218"/>
      <c r="M521" s="218"/>
      <c r="N521" s="218"/>
      <c r="O521" s="270"/>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4"/>
      <c r="AL521" s="204"/>
      <c r="AM521" s="204"/>
      <c r="AN521" s="204"/>
      <c r="AO521" s="204"/>
      <c r="AP521" s="204"/>
      <c r="AQ521" s="204"/>
      <c r="AR521" s="204"/>
      <c r="AS521" s="204"/>
      <c r="AT521" s="204"/>
      <c r="AU521" s="204"/>
      <c r="AV521" s="204"/>
      <c r="AW521" s="204"/>
      <c r="AX521" s="204"/>
      <c r="AY521" s="204"/>
      <c r="AZ521" s="204"/>
      <c r="BA521" s="204"/>
      <c r="BB521" s="204"/>
      <c r="BC521" s="204"/>
      <c r="BD521" s="204"/>
      <c r="BE521" s="204"/>
      <c r="BF521" s="204"/>
      <c r="BG521" s="204"/>
      <c r="BH521" s="204"/>
      <c r="BI521" s="204"/>
      <c r="BJ521" s="204"/>
      <c r="BK521" s="204"/>
      <c r="BL521" s="204"/>
      <c r="BM521" s="204"/>
      <c r="BN521" s="204"/>
      <c r="BO521" s="204"/>
      <c r="BP521" s="204"/>
      <c r="BQ521" s="204"/>
      <c r="BR521" s="204"/>
      <c r="BS521" s="204"/>
    </row>
    <row r="522" spans="1:71" s="273" customFormat="1" x14ac:dyDescent="0.25">
      <c r="A522" s="204"/>
      <c r="B522" s="204"/>
      <c r="C522" s="204"/>
      <c r="D522" s="204"/>
      <c r="E522" s="204"/>
      <c r="F522" s="204"/>
      <c r="G522" s="204"/>
      <c r="H522" s="204"/>
      <c r="I522" s="204"/>
      <c r="J522" s="204"/>
      <c r="K522" s="204"/>
      <c r="L522" s="218"/>
      <c r="M522" s="218"/>
      <c r="N522" s="218"/>
      <c r="O522" s="270"/>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c r="BF522" s="204"/>
      <c r="BG522" s="204"/>
      <c r="BH522" s="204"/>
      <c r="BI522" s="204"/>
      <c r="BJ522" s="204"/>
      <c r="BK522" s="204"/>
      <c r="BL522" s="204"/>
      <c r="BM522" s="204"/>
      <c r="BN522" s="204"/>
      <c r="BO522" s="204"/>
      <c r="BP522" s="204"/>
      <c r="BQ522" s="204"/>
      <c r="BR522" s="204"/>
      <c r="BS522" s="204"/>
    </row>
    <row r="523" spans="1:71" s="273" customFormat="1" x14ac:dyDescent="0.25">
      <c r="A523" s="204"/>
      <c r="B523" s="204"/>
      <c r="C523" s="204"/>
      <c r="D523" s="204"/>
      <c r="E523" s="204"/>
      <c r="F523" s="204"/>
      <c r="G523" s="204"/>
      <c r="H523" s="204"/>
      <c r="I523" s="204"/>
      <c r="J523" s="204"/>
      <c r="K523" s="204"/>
      <c r="L523" s="218"/>
      <c r="M523" s="218"/>
      <c r="N523" s="218"/>
      <c r="O523" s="270"/>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4"/>
      <c r="AL523" s="204"/>
      <c r="AM523" s="204"/>
      <c r="AN523" s="204"/>
      <c r="AO523" s="204"/>
      <c r="AP523" s="204"/>
      <c r="AQ523" s="204"/>
      <c r="AR523" s="204"/>
      <c r="AS523" s="204"/>
      <c r="AT523" s="204"/>
      <c r="AU523" s="204"/>
      <c r="AV523" s="204"/>
      <c r="AW523" s="204"/>
      <c r="AX523" s="204"/>
      <c r="AY523" s="204"/>
      <c r="AZ523" s="204"/>
      <c r="BA523" s="204"/>
      <c r="BB523" s="204"/>
      <c r="BC523" s="204"/>
      <c r="BD523" s="204"/>
      <c r="BE523" s="204"/>
      <c r="BF523" s="204"/>
      <c r="BG523" s="204"/>
      <c r="BH523" s="204"/>
      <c r="BI523" s="204"/>
      <c r="BJ523" s="204"/>
      <c r="BK523" s="204"/>
      <c r="BL523" s="204"/>
      <c r="BM523" s="204"/>
      <c r="BN523" s="204"/>
      <c r="BO523" s="204"/>
      <c r="BP523" s="204"/>
      <c r="BQ523" s="204"/>
      <c r="BR523" s="204"/>
      <c r="BS523" s="204"/>
    </row>
    <row r="524" spans="1:71" s="273" customFormat="1" x14ac:dyDescent="0.25">
      <c r="A524" s="204"/>
      <c r="B524" s="204"/>
      <c r="C524" s="204"/>
      <c r="D524" s="204"/>
      <c r="E524" s="204"/>
      <c r="F524" s="204"/>
      <c r="G524" s="204"/>
      <c r="H524" s="204"/>
      <c r="I524" s="204"/>
      <c r="J524" s="204"/>
      <c r="K524" s="204"/>
      <c r="L524" s="218"/>
      <c r="M524" s="218"/>
      <c r="N524" s="218"/>
      <c r="O524" s="270"/>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c r="BF524" s="204"/>
      <c r="BG524" s="204"/>
      <c r="BH524" s="204"/>
      <c r="BI524" s="204"/>
      <c r="BJ524" s="204"/>
      <c r="BK524" s="204"/>
      <c r="BL524" s="204"/>
      <c r="BM524" s="204"/>
      <c r="BN524" s="204"/>
      <c r="BO524" s="204"/>
      <c r="BP524" s="204"/>
      <c r="BQ524" s="204"/>
      <c r="BR524" s="204"/>
      <c r="BS524" s="204"/>
    </row>
    <row r="525" spans="1:71" s="273" customFormat="1" x14ac:dyDescent="0.25">
      <c r="A525" s="204"/>
      <c r="B525" s="204"/>
      <c r="C525" s="204"/>
      <c r="D525" s="204"/>
      <c r="E525" s="204"/>
      <c r="F525" s="204"/>
      <c r="G525" s="204"/>
      <c r="H525" s="204"/>
      <c r="I525" s="204"/>
      <c r="J525" s="204"/>
      <c r="K525" s="204"/>
      <c r="L525" s="218"/>
      <c r="M525" s="218"/>
      <c r="N525" s="218"/>
      <c r="O525" s="270"/>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c r="BF525" s="204"/>
      <c r="BG525" s="204"/>
      <c r="BH525" s="204"/>
      <c r="BI525" s="204"/>
      <c r="BJ525" s="204"/>
      <c r="BK525" s="204"/>
      <c r="BL525" s="204"/>
      <c r="BM525" s="204"/>
      <c r="BN525" s="204"/>
      <c r="BO525" s="204"/>
      <c r="BP525" s="204"/>
      <c r="BQ525" s="204"/>
      <c r="BR525" s="204"/>
      <c r="BS525" s="204"/>
    </row>
    <row r="526" spans="1:71" s="273" customFormat="1" x14ac:dyDescent="0.25">
      <c r="A526" s="204"/>
      <c r="B526" s="204"/>
      <c r="C526" s="204"/>
      <c r="D526" s="204"/>
      <c r="E526" s="204"/>
      <c r="F526" s="204"/>
      <c r="G526" s="204"/>
      <c r="H526" s="204"/>
      <c r="I526" s="204"/>
      <c r="J526" s="204"/>
      <c r="K526" s="204"/>
      <c r="L526" s="218"/>
      <c r="M526" s="218"/>
      <c r="N526" s="218"/>
      <c r="O526" s="270"/>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c r="BF526" s="204"/>
      <c r="BG526" s="204"/>
      <c r="BH526" s="204"/>
      <c r="BI526" s="204"/>
      <c r="BJ526" s="204"/>
      <c r="BK526" s="204"/>
      <c r="BL526" s="204"/>
      <c r="BM526" s="204"/>
      <c r="BN526" s="204"/>
      <c r="BO526" s="204"/>
      <c r="BP526" s="204"/>
      <c r="BQ526" s="204"/>
      <c r="BR526" s="204"/>
      <c r="BS526" s="204"/>
    </row>
    <row r="527" spans="1:71" s="273" customFormat="1" x14ac:dyDescent="0.25">
      <c r="A527" s="204"/>
      <c r="B527" s="204"/>
      <c r="C527" s="204"/>
      <c r="D527" s="204"/>
      <c r="E527" s="204"/>
      <c r="F527" s="204"/>
      <c r="G527" s="204"/>
      <c r="H527" s="204"/>
      <c r="I527" s="204"/>
      <c r="J527" s="204"/>
      <c r="K527" s="204"/>
      <c r="L527" s="218"/>
      <c r="M527" s="218"/>
      <c r="N527" s="218"/>
      <c r="O527" s="270"/>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c r="BF527" s="204"/>
      <c r="BG527" s="204"/>
      <c r="BH527" s="204"/>
      <c r="BI527" s="204"/>
      <c r="BJ527" s="204"/>
      <c r="BK527" s="204"/>
      <c r="BL527" s="204"/>
      <c r="BM527" s="204"/>
      <c r="BN527" s="204"/>
      <c r="BO527" s="204"/>
      <c r="BP527" s="204"/>
      <c r="BQ527" s="204"/>
      <c r="BR527" s="204"/>
      <c r="BS527" s="204"/>
    </row>
    <row r="528" spans="1:71" s="273" customFormat="1" x14ac:dyDescent="0.25">
      <c r="A528" s="204"/>
      <c r="B528" s="204"/>
      <c r="C528" s="204"/>
      <c r="D528" s="204"/>
      <c r="E528" s="204"/>
      <c r="F528" s="204"/>
      <c r="G528" s="204"/>
      <c r="H528" s="204"/>
      <c r="I528" s="204"/>
      <c r="J528" s="204"/>
      <c r="K528" s="204"/>
      <c r="L528" s="218"/>
      <c r="M528" s="218"/>
      <c r="N528" s="218"/>
      <c r="O528" s="270"/>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c r="BF528" s="204"/>
      <c r="BG528" s="204"/>
      <c r="BH528" s="204"/>
      <c r="BI528" s="204"/>
      <c r="BJ528" s="204"/>
      <c r="BK528" s="204"/>
      <c r="BL528" s="204"/>
      <c r="BM528" s="204"/>
      <c r="BN528" s="204"/>
      <c r="BO528" s="204"/>
      <c r="BP528" s="204"/>
      <c r="BQ528" s="204"/>
      <c r="BR528" s="204"/>
      <c r="BS528" s="204"/>
    </row>
    <row r="529" spans="1:71" s="273" customFormat="1" x14ac:dyDescent="0.25">
      <c r="A529" s="204"/>
      <c r="B529" s="204"/>
      <c r="C529" s="204"/>
      <c r="D529" s="204"/>
      <c r="E529" s="204"/>
      <c r="F529" s="204"/>
      <c r="G529" s="204"/>
      <c r="H529" s="204"/>
      <c r="I529" s="204"/>
      <c r="J529" s="204"/>
      <c r="K529" s="204"/>
      <c r="L529" s="218"/>
      <c r="M529" s="218"/>
      <c r="N529" s="218"/>
      <c r="O529" s="270"/>
      <c r="P529" s="204"/>
      <c r="Q529" s="204"/>
      <c r="R529" s="204"/>
      <c r="S529" s="204"/>
      <c r="T529" s="204"/>
      <c r="U529" s="204"/>
      <c r="V529" s="204"/>
      <c r="W529" s="204"/>
      <c r="X529" s="204"/>
      <c r="Y529" s="204"/>
      <c r="Z529" s="204"/>
      <c r="AA529" s="204"/>
      <c r="AB529" s="204"/>
      <c r="AC529" s="204"/>
      <c r="AD529" s="204"/>
      <c r="AE529" s="204"/>
      <c r="AF529" s="204"/>
      <c r="AG529" s="204"/>
      <c r="AH529" s="204"/>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c r="BF529" s="204"/>
      <c r="BG529" s="204"/>
      <c r="BH529" s="204"/>
      <c r="BI529" s="204"/>
      <c r="BJ529" s="204"/>
      <c r="BK529" s="204"/>
      <c r="BL529" s="204"/>
      <c r="BM529" s="204"/>
      <c r="BN529" s="204"/>
      <c r="BO529" s="204"/>
      <c r="BP529" s="204"/>
      <c r="BQ529" s="204"/>
      <c r="BR529" s="204"/>
      <c r="BS529" s="204"/>
    </row>
    <row r="530" spans="1:71" s="273" customFormat="1" x14ac:dyDescent="0.25">
      <c r="A530" s="204"/>
      <c r="B530" s="204"/>
      <c r="C530" s="204"/>
      <c r="D530" s="204"/>
      <c r="E530" s="204"/>
      <c r="F530" s="204"/>
      <c r="G530" s="204"/>
      <c r="H530" s="204"/>
      <c r="I530" s="204"/>
      <c r="J530" s="204"/>
      <c r="K530" s="204"/>
      <c r="L530" s="218"/>
      <c r="M530" s="218"/>
      <c r="N530" s="218"/>
      <c r="O530" s="270"/>
      <c r="P530" s="204"/>
      <c r="Q530" s="204"/>
      <c r="R530" s="204"/>
      <c r="S530" s="204"/>
      <c r="T530" s="204"/>
      <c r="U530" s="204"/>
      <c r="V530" s="204"/>
      <c r="W530" s="204"/>
      <c r="X530" s="204"/>
      <c r="Y530" s="204"/>
      <c r="Z530" s="204"/>
      <c r="AA530" s="204"/>
      <c r="AB530" s="204"/>
      <c r="AC530" s="204"/>
      <c r="AD530" s="204"/>
      <c r="AE530" s="204"/>
      <c r="AF530" s="204"/>
      <c r="AG530" s="204"/>
      <c r="AH530" s="204"/>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c r="BF530" s="204"/>
      <c r="BG530" s="204"/>
      <c r="BH530" s="204"/>
      <c r="BI530" s="204"/>
      <c r="BJ530" s="204"/>
      <c r="BK530" s="204"/>
      <c r="BL530" s="204"/>
      <c r="BM530" s="204"/>
      <c r="BN530" s="204"/>
      <c r="BO530" s="204"/>
      <c r="BP530" s="204"/>
      <c r="BQ530" s="204"/>
      <c r="BR530" s="204"/>
      <c r="BS530" s="204"/>
    </row>
    <row r="531" spans="1:71" s="273" customFormat="1" x14ac:dyDescent="0.25">
      <c r="A531" s="204"/>
      <c r="B531" s="204"/>
      <c r="C531" s="204"/>
      <c r="D531" s="204"/>
      <c r="E531" s="204"/>
      <c r="F531" s="204"/>
      <c r="G531" s="204"/>
      <c r="H531" s="204"/>
      <c r="I531" s="204"/>
      <c r="J531" s="204"/>
      <c r="K531" s="204"/>
      <c r="L531" s="218"/>
      <c r="M531" s="218"/>
      <c r="N531" s="218"/>
      <c r="O531" s="270"/>
      <c r="P531" s="204"/>
      <c r="Q531" s="204"/>
      <c r="R531" s="204"/>
      <c r="S531" s="204"/>
      <c r="T531" s="204"/>
      <c r="U531" s="204"/>
      <c r="V531" s="204"/>
      <c r="W531" s="204"/>
      <c r="X531" s="204"/>
      <c r="Y531" s="204"/>
      <c r="Z531" s="204"/>
      <c r="AA531" s="204"/>
      <c r="AB531" s="204"/>
      <c r="AC531" s="204"/>
      <c r="AD531" s="204"/>
      <c r="AE531" s="204"/>
      <c r="AF531" s="204"/>
      <c r="AG531" s="204"/>
      <c r="AH531" s="204"/>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c r="BF531" s="204"/>
      <c r="BG531" s="204"/>
      <c r="BH531" s="204"/>
      <c r="BI531" s="204"/>
      <c r="BJ531" s="204"/>
      <c r="BK531" s="204"/>
      <c r="BL531" s="204"/>
      <c r="BM531" s="204"/>
      <c r="BN531" s="204"/>
      <c r="BO531" s="204"/>
      <c r="BP531" s="204"/>
      <c r="BQ531" s="204"/>
      <c r="BR531" s="204"/>
      <c r="BS531" s="204"/>
    </row>
    <row r="532" spans="1:71" s="273" customFormat="1" x14ac:dyDescent="0.25">
      <c r="A532" s="204"/>
      <c r="B532" s="204"/>
      <c r="C532" s="204"/>
      <c r="D532" s="204"/>
      <c r="E532" s="204"/>
      <c r="F532" s="204"/>
      <c r="G532" s="204"/>
      <c r="H532" s="204"/>
      <c r="I532" s="204"/>
      <c r="J532" s="204"/>
      <c r="K532" s="204"/>
      <c r="L532" s="218"/>
      <c r="M532" s="218"/>
      <c r="N532" s="218"/>
      <c r="O532" s="270"/>
      <c r="P532" s="204"/>
      <c r="Q532" s="204"/>
      <c r="R532" s="204"/>
      <c r="S532" s="204"/>
      <c r="T532" s="204"/>
      <c r="U532" s="204"/>
      <c r="V532" s="204"/>
      <c r="W532" s="204"/>
      <c r="X532" s="204"/>
      <c r="Y532" s="204"/>
      <c r="Z532" s="204"/>
      <c r="AA532" s="204"/>
      <c r="AB532" s="204"/>
      <c r="AC532" s="204"/>
      <c r="AD532" s="204"/>
      <c r="AE532" s="204"/>
      <c r="AF532" s="204"/>
      <c r="AG532" s="204"/>
      <c r="AH532" s="204"/>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c r="BF532" s="204"/>
      <c r="BG532" s="204"/>
      <c r="BH532" s="204"/>
      <c r="BI532" s="204"/>
      <c r="BJ532" s="204"/>
      <c r="BK532" s="204"/>
      <c r="BL532" s="204"/>
      <c r="BM532" s="204"/>
      <c r="BN532" s="204"/>
      <c r="BO532" s="204"/>
      <c r="BP532" s="204"/>
      <c r="BQ532" s="204"/>
      <c r="BR532" s="204"/>
      <c r="BS532" s="204"/>
    </row>
    <row r="533" spans="1:71" s="273" customFormat="1" x14ac:dyDescent="0.25">
      <c r="A533" s="204"/>
      <c r="B533" s="204"/>
      <c r="C533" s="204"/>
      <c r="D533" s="204"/>
      <c r="E533" s="204"/>
      <c r="F533" s="204"/>
      <c r="G533" s="204"/>
      <c r="H533" s="204"/>
      <c r="I533" s="204"/>
      <c r="J533" s="204"/>
      <c r="K533" s="204"/>
      <c r="L533" s="218"/>
      <c r="M533" s="218"/>
      <c r="N533" s="218"/>
      <c r="O533" s="270"/>
      <c r="P533" s="204"/>
      <c r="Q533" s="204"/>
      <c r="R533" s="204"/>
      <c r="S533" s="204"/>
      <c r="T533" s="204"/>
      <c r="U533" s="204"/>
      <c r="V533" s="204"/>
      <c r="W533" s="204"/>
      <c r="X533" s="204"/>
      <c r="Y533" s="204"/>
      <c r="Z533" s="204"/>
      <c r="AA533" s="204"/>
      <c r="AB533" s="204"/>
      <c r="AC533" s="204"/>
      <c r="AD533" s="204"/>
      <c r="AE533" s="204"/>
      <c r="AF533" s="204"/>
      <c r="AG533" s="204"/>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c r="BF533" s="204"/>
      <c r="BG533" s="204"/>
      <c r="BH533" s="204"/>
      <c r="BI533" s="204"/>
      <c r="BJ533" s="204"/>
      <c r="BK533" s="204"/>
      <c r="BL533" s="204"/>
      <c r="BM533" s="204"/>
      <c r="BN533" s="204"/>
      <c r="BO533" s="204"/>
      <c r="BP533" s="204"/>
      <c r="BQ533" s="204"/>
      <c r="BR533" s="204"/>
      <c r="BS533" s="204"/>
    </row>
    <row r="534" spans="1:71" s="273" customFormat="1" x14ac:dyDescent="0.25">
      <c r="A534" s="204"/>
      <c r="B534" s="204"/>
      <c r="C534" s="204"/>
      <c r="D534" s="204"/>
      <c r="E534" s="204"/>
      <c r="F534" s="204"/>
      <c r="G534" s="204"/>
      <c r="H534" s="204"/>
      <c r="I534" s="204"/>
      <c r="J534" s="204"/>
      <c r="K534" s="204"/>
      <c r="L534" s="218"/>
      <c r="M534" s="218"/>
      <c r="N534" s="218"/>
      <c r="O534" s="270"/>
      <c r="P534" s="204"/>
      <c r="Q534" s="204"/>
      <c r="R534" s="204"/>
      <c r="S534" s="204"/>
      <c r="T534" s="204"/>
      <c r="U534" s="204"/>
      <c r="V534" s="204"/>
      <c r="W534" s="204"/>
      <c r="X534" s="204"/>
      <c r="Y534" s="204"/>
      <c r="Z534" s="204"/>
      <c r="AA534" s="204"/>
      <c r="AB534" s="204"/>
      <c r="AC534" s="204"/>
      <c r="AD534" s="204"/>
      <c r="AE534" s="204"/>
      <c r="AF534" s="204"/>
      <c r="AG534" s="204"/>
      <c r="AH534" s="204"/>
      <c r="AI534" s="204"/>
      <c r="AJ534" s="204"/>
      <c r="AK534" s="204"/>
      <c r="AL534" s="204"/>
      <c r="AM534" s="204"/>
      <c r="AN534" s="204"/>
      <c r="AO534" s="204"/>
      <c r="AP534" s="204"/>
      <c r="AQ534" s="204"/>
      <c r="AR534" s="204"/>
      <c r="AS534" s="204"/>
      <c r="AT534" s="204"/>
      <c r="AU534" s="204"/>
      <c r="AV534" s="204"/>
      <c r="AW534" s="204"/>
      <c r="AX534" s="204"/>
      <c r="AY534" s="204"/>
      <c r="AZ534" s="204"/>
      <c r="BA534" s="204"/>
      <c r="BB534" s="204"/>
      <c r="BC534" s="204"/>
      <c r="BD534" s="204"/>
      <c r="BE534" s="204"/>
      <c r="BF534" s="204"/>
      <c r="BG534" s="204"/>
      <c r="BH534" s="204"/>
      <c r="BI534" s="204"/>
      <c r="BJ534" s="204"/>
      <c r="BK534" s="204"/>
      <c r="BL534" s="204"/>
      <c r="BM534" s="204"/>
      <c r="BN534" s="204"/>
      <c r="BO534" s="204"/>
      <c r="BP534" s="204"/>
      <c r="BQ534" s="204"/>
      <c r="BR534" s="204"/>
      <c r="BS534" s="204"/>
    </row>
    <row r="535" spans="1:71" s="273" customFormat="1" x14ac:dyDescent="0.25">
      <c r="A535" s="204"/>
      <c r="B535" s="204"/>
      <c r="C535" s="204"/>
      <c r="D535" s="204"/>
      <c r="E535" s="204"/>
      <c r="F535" s="204"/>
      <c r="G535" s="204"/>
      <c r="H535" s="204"/>
      <c r="I535" s="204"/>
      <c r="J535" s="204"/>
      <c r="K535" s="204"/>
      <c r="L535" s="218"/>
      <c r="M535" s="218"/>
      <c r="N535" s="218"/>
      <c r="O535" s="270"/>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c r="BF535" s="204"/>
      <c r="BG535" s="204"/>
      <c r="BH535" s="204"/>
      <c r="BI535" s="204"/>
      <c r="BJ535" s="204"/>
      <c r="BK535" s="204"/>
      <c r="BL535" s="204"/>
      <c r="BM535" s="204"/>
      <c r="BN535" s="204"/>
      <c r="BO535" s="204"/>
      <c r="BP535" s="204"/>
      <c r="BQ535" s="204"/>
      <c r="BR535" s="204"/>
      <c r="BS535" s="204"/>
    </row>
    <row r="536" spans="1:71" s="273" customFormat="1" x14ac:dyDescent="0.25">
      <c r="A536" s="204"/>
      <c r="B536" s="204"/>
      <c r="C536" s="204"/>
      <c r="D536" s="204"/>
      <c r="E536" s="204"/>
      <c r="F536" s="204"/>
      <c r="G536" s="204"/>
      <c r="H536" s="204"/>
      <c r="I536" s="204"/>
      <c r="J536" s="204"/>
      <c r="K536" s="204"/>
      <c r="L536" s="218"/>
      <c r="M536" s="218"/>
      <c r="N536" s="218"/>
      <c r="O536" s="270"/>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c r="BF536" s="204"/>
      <c r="BG536" s="204"/>
      <c r="BH536" s="204"/>
      <c r="BI536" s="204"/>
      <c r="BJ536" s="204"/>
      <c r="BK536" s="204"/>
      <c r="BL536" s="204"/>
      <c r="BM536" s="204"/>
      <c r="BN536" s="204"/>
      <c r="BO536" s="204"/>
      <c r="BP536" s="204"/>
      <c r="BQ536" s="204"/>
      <c r="BR536" s="204"/>
      <c r="BS536" s="204"/>
    </row>
    <row r="537" spans="1:71" s="273" customFormat="1" x14ac:dyDescent="0.25">
      <c r="A537" s="204"/>
      <c r="B537" s="204"/>
      <c r="C537" s="204"/>
      <c r="D537" s="204"/>
      <c r="E537" s="204"/>
      <c r="F537" s="204"/>
      <c r="G537" s="204"/>
      <c r="H537" s="204"/>
      <c r="I537" s="204"/>
      <c r="J537" s="204"/>
      <c r="K537" s="204"/>
      <c r="L537" s="218"/>
      <c r="M537" s="218"/>
      <c r="N537" s="218"/>
      <c r="O537" s="270"/>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c r="BH537" s="204"/>
      <c r="BI537" s="204"/>
      <c r="BJ537" s="204"/>
      <c r="BK537" s="204"/>
      <c r="BL537" s="204"/>
      <c r="BM537" s="204"/>
      <c r="BN537" s="204"/>
      <c r="BO537" s="204"/>
      <c r="BP537" s="204"/>
      <c r="BQ537" s="204"/>
      <c r="BR537" s="204"/>
      <c r="BS537" s="204"/>
    </row>
    <row r="538" spans="1:71" s="273" customFormat="1" x14ac:dyDescent="0.25">
      <c r="A538" s="204"/>
      <c r="B538" s="204"/>
      <c r="C538" s="204"/>
      <c r="D538" s="204"/>
      <c r="E538" s="204"/>
      <c r="F538" s="204"/>
      <c r="G538" s="204"/>
      <c r="H538" s="204"/>
      <c r="I538" s="204"/>
      <c r="J538" s="204"/>
      <c r="K538" s="204"/>
      <c r="L538" s="218"/>
      <c r="M538" s="218"/>
      <c r="N538" s="218"/>
      <c r="O538" s="270"/>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c r="BF538" s="204"/>
      <c r="BG538" s="204"/>
      <c r="BH538" s="204"/>
      <c r="BI538" s="204"/>
      <c r="BJ538" s="204"/>
      <c r="BK538" s="204"/>
      <c r="BL538" s="204"/>
      <c r="BM538" s="204"/>
      <c r="BN538" s="204"/>
      <c r="BO538" s="204"/>
      <c r="BP538" s="204"/>
      <c r="BQ538" s="204"/>
      <c r="BR538" s="204"/>
      <c r="BS538" s="204"/>
    </row>
    <row r="539" spans="1:71" s="273" customFormat="1" x14ac:dyDescent="0.25">
      <c r="A539" s="204"/>
      <c r="B539" s="204"/>
      <c r="C539" s="204"/>
      <c r="D539" s="204"/>
      <c r="E539" s="204"/>
      <c r="F539" s="204"/>
      <c r="G539" s="204"/>
      <c r="H539" s="204"/>
      <c r="I539" s="204"/>
      <c r="J539" s="204"/>
      <c r="K539" s="204"/>
      <c r="L539" s="218"/>
      <c r="M539" s="218"/>
      <c r="N539" s="218"/>
      <c r="O539" s="270"/>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c r="BF539" s="204"/>
      <c r="BG539" s="204"/>
      <c r="BH539" s="204"/>
      <c r="BI539" s="204"/>
      <c r="BJ539" s="204"/>
      <c r="BK539" s="204"/>
      <c r="BL539" s="204"/>
      <c r="BM539" s="204"/>
      <c r="BN539" s="204"/>
      <c r="BO539" s="204"/>
      <c r="BP539" s="204"/>
      <c r="BQ539" s="204"/>
      <c r="BR539" s="204"/>
      <c r="BS539" s="204"/>
    </row>
    <row r="540" spans="1:71" s="273" customFormat="1" x14ac:dyDescent="0.25">
      <c r="A540" s="204"/>
      <c r="B540" s="204"/>
      <c r="C540" s="204"/>
      <c r="D540" s="204"/>
      <c r="E540" s="204"/>
      <c r="F540" s="204"/>
      <c r="G540" s="204"/>
      <c r="H540" s="204"/>
      <c r="I540" s="204"/>
      <c r="J540" s="204"/>
      <c r="K540" s="204"/>
      <c r="L540" s="218"/>
      <c r="M540" s="218"/>
      <c r="N540" s="218"/>
      <c r="O540" s="270"/>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c r="BF540" s="204"/>
      <c r="BG540" s="204"/>
      <c r="BH540" s="204"/>
      <c r="BI540" s="204"/>
      <c r="BJ540" s="204"/>
      <c r="BK540" s="204"/>
      <c r="BL540" s="204"/>
      <c r="BM540" s="204"/>
      <c r="BN540" s="204"/>
      <c r="BO540" s="204"/>
      <c r="BP540" s="204"/>
      <c r="BQ540" s="204"/>
      <c r="BR540" s="204"/>
      <c r="BS540" s="204"/>
    </row>
    <row r="541" spans="1:71" s="273" customFormat="1" x14ac:dyDescent="0.25">
      <c r="A541" s="204"/>
      <c r="B541" s="204"/>
      <c r="C541" s="204"/>
      <c r="D541" s="204"/>
      <c r="E541" s="204"/>
      <c r="F541" s="204"/>
      <c r="G541" s="204"/>
      <c r="H541" s="204"/>
      <c r="I541" s="204"/>
      <c r="J541" s="204"/>
      <c r="K541" s="204"/>
      <c r="L541" s="218"/>
      <c r="M541" s="218"/>
      <c r="N541" s="218"/>
      <c r="O541" s="270"/>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c r="BF541" s="204"/>
      <c r="BG541" s="204"/>
      <c r="BH541" s="204"/>
      <c r="BI541" s="204"/>
      <c r="BJ541" s="204"/>
      <c r="BK541" s="204"/>
      <c r="BL541" s="204"/>
      <c r="BM541" s="204"/>
      <c r="BN541" s="204"/>
      <c r="BO541" s="204"/>
      <c r="BP541" s="204"/>
      <c r="BQ541" s="204"/>
      <c r="BR541" s="204"/>
      <c r="BS541" s="204"/>
    </row>
    <row r="542" spans="1:71" s="273" customFormat="1" x14ac:dyDescent="0.25">
      <c r="A542" s="204"/>
      <c r="B542" s="204"/>
      <c r="C542" s="204"/>
      <c r="D542" s="204"/>
      <c r="E542" s="204"/>
      <c r="F542" s="204"/>
      <c r="G542" s="204"/>
      <c r="H542" s="204"/>
      <c r="I542" s="204"/>
      <c r="J542" s="204"/>
      <c r="K542" s="204"/>
      <c r="L542" s="218"/>
      <c r="M542" s="218"/>
      <c r="N542" s="218"/>
      <c r="O542" s="270"/>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c r="BF542" s="204"/>
      <c r="BG542" s="204"/>
      <c r="BH542" s="204"/>
      <c r="BI542" s="204"/>
      <c r="BJ542" s="204"/>
      <c r="BK542" s="204"/>
      <c r="BL542" s="204"/>
      <c r="BM542" s="204"/>
      <c r="BN542" s="204"/>
      <c r="BO542" s="204"/>
      <c r="BP542" s="204"/>
      <c r="BQ542" s="204"/>
      <c r="BR542" s="204"/>
      <c r="BS542" s="204"/>
    </row>
    <row r="543" spans="1:71" s="273" customFormat="1" x14ac:dyDescent="0.25">
      <c r="A543" s="204"/>
      <c r="B543" s="204"/>
      <c r="C543" s="204"/>
      <c r="D543" s="204"/>
      <c r="E543" s="204"/>
      <c r="F543" s="204"/>
      <c r="G543" s="204"/>
      <c r="H543" s="204"/>
      <c r="I543" s="204"/>
      <c r="J543" s="204"/>
      <c r="K543" s="204"/>
      <c r="L543" s="218"/>
      <c r="M543" s="218"/>
      <c r="N543" s="218"/>
      <c r="O543" s="270"/>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4"/>
      <c r="AK543" s="204"/>
      <c r="AL543" s="204"/>
      <c r="AM543" s="204"/>
      <c r="AN543" s="204"/>
      <c r="AO543" s="204"/>
      <c r="AP543" s="204"/>
      <c r="AQ543" s="204"/>
      <c r="AR543" s="204"/>
      <c r="AS543" s="204"/>
      <c r="AT543" s="204"/>
      <c r="AU543" s="204"/>
      <c r="AV543" s="204"/>
      <c r="AW543" s="204"/>
      <c r="AX543" s="204"/>
      <c r="AY543" s="204"/>
      <c r="AZ543" s="204"/>
      <c r="BA543" s="204"/>
      <c r="BB543" s="204"/>
      <c r="BC543" s="204"/>
      <c r="BD543" s="204"/>
      <c r="BE543" s="204"/>
      <c r="BF543" s="204"/>
      <c r="BG543" s="204"/>
      <c r="BH543" s="204"/>
      <c r="BI543" s="204"/>
      <c r="BJ543" s="204"/>
      <c r="BK543" s="204"/>
      <c r="BL543" s="204"/>
      <c r="BM543" s="204"/>
      <c r="BN543" s="204"/>
      <c r="BO543" s="204"/>
      <c r="BP543" s="204"/>
      <c r="BQ543" s="204"/>
      <c r="BR543" s="204"/>
      <c r="BS543" s="204"/>
    </row>
    <row r="544" spans="1:71" s="273" customFormat="1" x14ac:dyDescent="0.25">
      <c r="A544" s="204"/>
      <c r="B544" s="204"/>
      <c r="C544" s="204"/>
      <c r="D544" s="204"/>
      <c r="E544" s="204"/>
      <c r="F544" s="204"/>
      <c r="G544" s="204"/>
      <c r="H544" s="204"/>
      <c r="I544" s="204"/>
      <c r="J544" s="204"/>
      <c r="K544" s="204"/>
      <c r="L544" s="218"/>
      <c r="M544" s="218"/>
      <c r="N544" s="218"/>
      <c r="O544" s="270"/>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c r="BF544" s="204"/>
      <c r="BG544" s="204"/>
      <c r="BH544" s="204"/>
      <c r="BI544" s="204"/>
      <c r="BJ544" s="204"/>
      <c r="BK544" s="204"/>
      <c r="BL544" s="204"/>
      <c r="BM544" s="204"/>
      <c r="BN544" s="204"/>
      <c r="BO544" s="204"/>
      <c r="BP544" s="204"/>
      <c r="BQ544" s="204"/>
      <c r="BR544" s="204"/>
      <c r="BS544" s="204"/>
    </row>
    <row r="545" spans="1:71" s="273" customFormat="1" x14ac:dyDescent="0.25">
      <c r="A545" s="204"/>
      <c r="B545" s="204"/>
      <c r="C545" s="204"/>
      <c r="D545" s="204"/>
      <c r="E545" s="204"/>
      <c r="F545" s="204"/>
      <c r="G545" s="204"/>
      <c r="H545" s="204"/>
      <c r="I545" s="204"/>
      <c r="J545" s="204"/>
      <c r="K545" s="204"/>
      <c r="L545" s="218"/>
      <c r="M545" s="218"/>
      <c r="N545" s="218"/>
      <c r="O545" s="270"/>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4"/>
      <c r="AK545" s="204"/>
      <c r="AL545" s="204"/>
      <c r="AM545" s="204"/>
      <c r="AN545" s="204"/>
      <c r="AO545" s="204"/>
      <c r="AP545" s="204"/>
      <c r="AQ545" s="204"/>
      <c r="AR545" s="204"/>
      <c r="AS545" s="204"/>
      <c r="AT545" s="204"/>
      <c r="AU545" s="204"/>
      <c r="AV545" s="204"/>
      <c r="AW545" s="204"/>
      <c r="AX545" s="204"/>
      <c r="AY545" s="204"/>
      <c r="AZ545" s="204"/>
      <c r="BA545" s="204"/>
      <c r="BB545" s="204"/>
      <c r="BC545" s="204"/>
      <c r="BD545" s="204"/>
      <c r="BE545" s="204"/>
      <c r="BF545" s="204"/>
      <c r="BG545" s="204"/>
      <c r="BH545" s="204"/>
      <c r="BI545" s="204"/>
      <c r="BJ545" s="204"/>
      <c r="BK545" s="204"/>
      <c r="BL545" s="204"/>
      <c r="BM545" s="204"/>
      <c r="BN545" s="204"/>
      <c r="BO545" s="204"/>
      <c r="BP545" s="204"/>
      <c r="BQ545" s="204"/>
      <c r="BR545" s="204"/>
      <c r="BS545" s="204"/>
    </row>
    <row r="546" spans="1:71" s="273" customFormat="1" x14ac:dyDescent="0.25">
      <c r="A546" s="204"/>
      <c r="B546" s="204"/>
      <c r="C546" s="204"/>
      <c r="D546" s="204"/>
      <c r="E546" s="204"/>
      <c r="F546" s="204"/>
      <c r="G546" s="204"/>
      <c r="H546" s="204"/>
      <c r="I546" s="204"/>
      <c r="J546" s="204"/>
      <c r="K546" s="204"/>
      <c r="L546" s="218"/>
      <c r="M546" s="218"/>
      <c r="N546" s="218"/>
      <c r="O546" s="270"/>
      <c r="P546" s="204"/>
      <c r="Q546" s="204"/>
      <c r="R546" s="204"/>
      <c r="S546" s="204"/>
      <c r="T546" s="204"/>
      <c r="U546" s="204"/>
      <c r="V546" s="204"/>
      <c r="W546" s="204"/>
      <c r="X546" s="204"/>
      <c r="Y546" s="204"/>
      <c r="Z546" s="204"/>
      <c r="AA546" s="204"/>
      <c r="AB546" s="204"/>
      <c r="AC546" s="204"/>
      <c r="AD546" s="204"/>
      <c r="AE546" s="204"/>
      <c r="AF546" s="204"/>
      <c r="AG546" s="204"/>
      <c r="AH546" s="204"/>
      <c r="AI546" s="204"/>
      <c r="AJ546" s="204"/>
      <c r="AK546" s="204"/>
      <c r="AL546" s="204"/>
      <c r="AM546" s="204"/>
      <c r="AN546" s="204"/>
      <c r="AO546" s="204"/>
      <c r="AP546" s="204"/>
      <c r="AQ546" s="204"/>
      <c r="AR546" s="204"/>
      <c r="AS546" s="204"/>
      <c r="AT546" s="204"/>
      <c r="AU546" s="204"/>
      <c r="AV546" s="204"/>
      <c r="AW546" s="204"/>
      <c r="AX546" s="204"/>
      <c r="AY546" s="204"/>
      <c r="AZ546" s="204"/>
      <c r="BA546" s="204"/>
      <c r="BB546" s="204"/>
      <c r="BC546" s="204"/>
      <c r="BD546" s="204"/>
      <c r="BE546" s="204"/>
      <c r="BF546" s="204"/>
      <c r="BG546" s="204"/>
      <c r="BH546" s="204"/>
      <c r="BI546" s="204"/>
      <c r="BJ546" s="204"/>
      <c r="BK546" s="204"/>
      <c r="BL546" s="204"/>
      <c r="BM546" s="204"/>
      <c r="BN546" s="204"/>
      <c r="BO546" s="204"/>
      <c r="BP546" s="204"/>
      <c r="BQ546" s="204"/>
      <c r="BR546" s="204"/>
      <c r="BS546" s="204"/>
    </row>
    <row r="547" spans="1:71" s="273" customFormat="1" x14ac:dyDescent="0.25">
      <c r="A547" s="204"/>
      <c r="B547" s="204"/>
      <c r="C547" s="204"/>
      <c r="D547" s="204"/>
      <c r="E547" s="204"/>
      <c r="F547" s="204"/>
      <c r="G547" s="204"/>
      <c r="H547" s="204"/>
      <c r="I547" s="204"/>
      <c r="J547" s="204"/>
      <c r="K547" s="204"/>
      <c r="L547" s="218"/>
      <c r="M547" s="218"/>
      <c r="N547" s="218"/>
      <c r="O547" s="270"/>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04"/>
      <c r="AL547" s="204"/>
      <c r="AM547" s="204"/>
      <c r="AN547" s="204"/>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c r="BI547" s="204"/>
      <c r="BJ547" s="204"/>
      <c r="BK547" s="204"/>
      <c r="BL547" s="204"/>
      <c r="BM547" s="204"/>
      <c r="BN547" s="204"/>
      <c r="BO547" s="204"/>
      <c r="BP547" s="204"/>
      <c r="BQ547" s="204"/>
      <c r="BR547" s="204"/>
      <c r="BS547" s="204"/>
    </row>
    <row r="548" spans="1:71" s="273" customFormat="1" x14ac:dyDescent="0.25">
      <c r="A548" s="204"/>
      <c r="B548" s="204"/>
      <c r="C548" s="204"/>
      <c r="D548" s="204"/>
      <c r="E548" s="204"/>
      <c r="F548" s="204"/>
      <c r="G548" s="204"/>
      <c r="H548" s="204"/>
      <c r="I548" s="204"/>
      <c r="J548" s="204"/>
      <c r="K548" s="204"/>
      <c r="L548" s="218"/>
      <c r="M548" s="218"/>
      <c r="N548" s="218"/>
      <c r="O548" s="270"/>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4"/>
      <c r="AK548" s="204"/>
      <c r="AL548" s="204"/>
      <c r="AM548" s="204"/>
      <c r="AN548" s="204"/>
      <c r="AO548" s="204"/>
      <c r="AP548" s="204"/>
      <c r="AQ548" s="204"/>
      <c r="AR548" s="204"/>
      <c r="AS548" s="204"/>
      <c r="AT548" s="204"/>
      <c r="AU548" s="204"/>
      <c r="AV548" s="204"/>
      <c r="AW548" s="204"/>
      <c r="AX548" s="204"/>
      <c r="AY548" s="204"/>
      <c r="AZ548" s="204"/>
      <c r="BA548" s="204"/>
      <c r="BB548" s="204"/>
      <c r="BC548" s="204"/>
      <c r="BD548" s="204"/>
      <c r="BE548" s="204"/>
      <c r="BF548" s="204"/>
      <c r="BG548" s="204"/>
      <c r="BH548" s="204"/>
      <c r="BI548" s="204"/>
      <c r="BJ548" s="204"/>
      <c r="BK548" s="204"/>
      <c r="BL548" s="204"/>
      <c r="BM548" s="204"/>
      <c r="BN548" s="204"/>
      <c r="BO548" s="204"/>
      <c r="BP548" s="204"/>
      <c r="BQ548" s="204"/>
      <c r="BR548" s="204"/>
      <c r="BS548" s="204"/>
    </row>
    <row r="549" spans="1:71" s="273" customFormat="1" x14ac:dyDescent="0.25">
      <c r="A549" s="204"/>
      <c r="B549" s="204"/>
      <c r="C549" s="204"/>
      <c r="D549" s="204"/>
      <c r="E549" s="204"/>
      <c r="F549" s="204"/>
      <c r="G549" s="204"/>
      <c r="H549" s="204"/>
      <c r="I549" s="204"/>
      <c r="J549" s="204"/>
      <c r="K549" s="204"/>
      <c r="L549" s="218"/>
      <c r="M549" s="218"/>
      <c r="N549" s="218"/>
      <c r="O549" s="270"/>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4"/>
      <c r="AK549" s="204"/>
      <c r="AL549" s="204"/>
      <c r="AM549" s="204"/>
      <c r="AN549" s="204"/>
      <c r="AO549" s="204"/>
      <c r="AP549" s="204"/>
      <c r="AQ549" s="204"/>
      <c r="AR549" s="204"/>
      <c r="AS549" s="204"/>
      <c r="AT549" s="204"/>
      <c r="AU549" s="204"/>
      <c r="AV549" s="204"/>
      <c r="AW549" s="204"/>
      <c r="AX549" s="204"/>
      <c r="AY549" s="204"/>
      <c r="AZ549" s="204"/>
      <c r="BA549" s="204"/>
      <c r="BB549" s="204"/>
      <c r="BC549" s="204"/>
      <c r="BD549" s="204"/>
      <c r="BE549" s="204"/>
      <c r="BF549" s="204"/>
      <c r="BG549" s="204"/>
      <c r="BH549" s="204"/>
      <c r="BI549" s="204"/>
      <c r="BJ549" s="204"/>
      <c r="BK549" s="204"/>
      <c r="BL549" s="204"/>
      <c r="BM549" s="204"/>
      <c r="BN549" s="204"/>
      <c r="BO549" s="204"/>
      <c r="BP549" s="204"/>
      <c r="BQ549" s="204"/>
      <c r="BR549" s="204"/>
      <c r="BS549" s="204"/>
    </row>
    <row r="550" spans="1:71" s="273" customFormat="1" x14ac:dyDescent="0.25">
      <c r="A550" s="204"/>
      <c r="B550" s="204"/>
      <c r="C550" s="204"/>
      <c r="D550" s="204"/>
      <c r="E550" s="204"/>
      <c r="F550" s="204"/>
      <c r="G550" s="204"/>
      <c r="H550" s="204"/>
      <c r="I550" s="204"/>
      <c r="J550" s="204"/>
      <c r="K550" s="204"/>
      <c r="L550" s="218"/>
      <c r="M550" s="218"/>
      <c r="N550" s="218"/>
      <c r="O550" s="270"/>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4"/>
      <c r="AK550" s="204"/>
      <c r="AL550" s="204"/>
      <c r="AM550" s="204"/>
      <c r="AN550" s="204"/>
      <c r="AO550" s="204"/>
      <c r="AP550" s="204"/>
      <c r="AQ550" s="204"/>
      <c r="AR550" s="204"/>
      <c r="AS550" s="204"/>
      <c r="AT550" s="204"/>
      <c r="AU550" s="204"/>
      <c r="AV550" s="204"/>
      <c r="AW550" s="204"/>
      <c r="AX550" s="204"/>
      <c r="AY550" s="204"/>
      <c r="AZ550" s="204"/>
      <c r="BA550" s="204"/>
      <c r="BB550" s="204"/>
      <c r="BC550" s="204"/>
      <c r="BD550" s="204"/>
      <c r="BE550" s="204"/>
      <c r="BF550" s="204"/>
      <c r="BG550" s="204"/>
      <c r="BH550" s="204"/>
      <c r="BI550" s="204"/>
      <c r="BJ550" s="204"/>
      <c r="BK550" s="204"/>
      <c r="BL550" s="204"/>
      <c r="BM550" s="204"/>
      <c r="BN550" s="204"/>
      <c r="BO550" s="204"/>
      <c r="BP550" s="204"/>
      <c r="BQ550" s="204"/>
      <c r="BR550" s="204"/>
      <c r="BS550" s="204"/>
    </row>
    <row r="551" spans="1:71" s="273" customFormat="1" x14ac:dyDescent="0.25">
      <c r="A551" s="204"/>
      <c r="B551" s="204"/>
      <c r="C551" s="204"/>
      <c r="D551" s="204"/>
      <c r="E551" s="204"/>
      <c r="F551" s="204"/>
      <c r="G551" s="204"/>
      <c r="H551" s="204"/>
      <c r="I551" s="204"/>
      <c r="J551" s="204"/>
      <c r="K551" s="204"/>
      <c r="L551" s="218"/>
      <c r="M551" s="218"/>
      <c r="N551" s="218"/>
      <c r="O551" s="270"/>
      <c r="P551" s="204"/>
      <c r="Q551" s="204"/>
      <c r="R551" s="204"/>
      <c r="S551" s="204"/>
      <c r="T551" s="204"/>
      <c r="U551" s="204"/>
      <c r="V551" s="204"/>
      <c r="W551" s="204"/>
      <c r="X551" s="204"/>
      <c r="Y551" s="204"/>
      <c r="Z551" s="204"/>
      <c r="AA551" s="204"/>
      <c r="AB551" s="204"/>
      <c r="AC551" s="204"/>
      <c r="AD551" s="204"/>
      <c r="AE551" s="204"/>
      <c r="AF551" s="204"/>
      <c r="AG551" s="204"/>
      <c r="AH551" s="204"/>
      <c r="AI551" s="204"/>
      <c r="AJ551" s="204"/>
      <c r="AK551" s="204"/>
      <c r="AL551" s="204"/>
      <c r="AM551" s="204"/>
      <c r="AN551" s="204"/>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c r="BI551" s="204"/>
      <c r="BJ551" s="204"/>
      <c r="BK551" s="204"/>
      <c r="BL551" s="204"/>
      <c r="BM551" s="204"/>
      <c r="BN551" s="204"/>
      <c r="BO551" s="204"/>
      <c r="BP551" s="204"/>
      <c r="BQ551" s="204"/>
      <c r="BR551" s="204"/>
      <c r="BS551" s="204"/>
    </row>
    <row r="552" spans="1:71" s="273" customFormat="1" x14ac:dyDescent="0.25">
      <c r="A552" s="204"/>
      <c r="B552" s="204"/>
      <c r="C552" s="204"/>
      <c r="D552" s="204"/>
      <c r="E552" s="204"/>
      <c r="F552" s="204"/>
      <c r="G552" s="204"/>
      <c r="H552" s="204"/>
      <c r="I552" s="204"/>
      <c r="J552" s="204"/>
      <c r="K552" s="204"/>
      <c r="L552" s="218"/>
      <c r="M552" s="218"/>
      <c r="N552" s="218"/>
      <c r="O552" s="270"/>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204"/>
      <c r="AL552" s="204"/>
      <c r="AM552" s="204"/>
      <c r="AN552" s="204"/>
      <c r="AO552" s="204"/>
      <c r="AP552" s="204"/>
      <c r="AQ552" s="204"/>
      <c r="AR552" s="204"/>
      <c r="AS552" s="204"/>
      <c r="AT552" s="204"/>
      <c r="AU552" s="204"/>
      <c r="AV552" s="204"/>
      <c r="AW552" s="204"/>
      <c r="AX552" s="204"/>
      <c r="AY552" s="204"/>
      <c r="AZ552" s="204"/>
      <c r="BA552" s="204"/>
      <c r="BB552" s="204"/>
      <c r="BC552" s="204"/>
      <c r="BD552" s="204"/>
      <c r="BE552" s="204"/>
      <c r="BF552" s="204"/>
      <c r="BG552" s="204"/>
      <c r="BH552" s="204"/>
      <c r="BI552" s="204"/>
      <c r="BJ552" s="204"/>
      <c r="BK552" s="204"/>
      <c r="BL552" s="204"/>
      <c r="BM552" s="204"/>
      <c r="BN552" s="204"/>
      <c r="BO552" s="204"/>
      <c r="BP552" s="204"/>
      <c r="BQ552" s="204"/>
      <c r="BR552" s="204"/>
      <c r="BS552" s="204"/>
    </row>
    <row r="553" spans="1:71" s="273" customFormat="1" x14ac:dyDescent="0.25">
      <c r="A553" s="204"/>
      <c r="B553" s="204"/>
      <c r="C553" s="204"/>
      <c r="D553" s="204"/>
      <c r="E553" s="204"/>
      <c r="F553" s="204"/>
      <c r="G553" s="204"/>
      <c r="H553" s="204"/>
      <c r="I553" s="204"/>
      <c r="J553" s="204"/>
      <c r="K553" s="204"/>
      <c r="L553" s="218"/>
      <c r="M553" s="218"/>
      <c r="N553" s="218"/>
      <c r="O553" s="270"/>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c r="BI553" s="204"/>
      <c r="BJ553" s="204"/>
      <c r="BK553" s="204"/>
      <c r="BL553" s="204"/>
      <c r="BM553" s="204"/>
      <c r="BN553" s="204"/>
      <c r="BO553" s="204"/>
      <c r="BP553" s="204"/>
      <c r="BQ553" s="204"/>
      <c r="BR553" s="204"/>
      <c r="BS553" s="204"/>
    </row>
    <row r="554" spans="1:71" s="273" customFormat="1" x14ac:dyDescent="0.25">
      <c r="A554" s="204"/>
      <c r="B554" s="204"/>
      <c r="C554" s="204"/>
      <c r="D554" s="204"/>
      <c r="E554" s="204"/>
      <c r="F554" s="204"/>
      <c r="G554" s="204"/>
      <c r="H554" s="204"/>
      <c r="I554" s="204"/>
      <c r="J554" s="204"/>
      <c r="K554" s="204"/>
      <c r="L554" s="218"/>
      <c r="M554" s="218"/>
      <c r="N554" s="218"/>
      <c r="O554" s="270"/>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4"/>
      <c r="AK554" s="204"/>
      <c r="AL554" s="204"/>
      <c r="AM554" s="204"/>
      <c r="AN554" s="204"/>
      <c r="AO554" s="204"/>
      <c r="AP554" s="204"/>
      <c r="AQ554" s="204"/>
      <c r="AR554" s="204"/>
      <c r="AS554" s="204"/>
      <c r="AT554" s="204"/>
      <c r="AU554" s="204"/>
      <c r="AV554" s="204"/>
      <c r="AW554" s="204"/>
      <c r="AX554" s="204"/>
      <c r="AY554" s="204"/>
      <c r="AZ554" s="204"/>
      <c r="BA554" s="204"/>
      <c r="BB554" s="204"/>
      <c r="BC554" s="204"/>
      <c r="BD554" s="204"/>
      <c r="BE554" s="204"/>
      <c r="BF554" s="204"/>
      <c r="BG554" s="204"/>
      <c r="BH554" s="204"/>
      <c r="BI554" s="204"/>
      <c r="BJ554" s="204"/>
      <c r="BK554" s="204"/>
      <c r="BL554" s="204"/>
      <c r="BM554" s="204"/>
      <c r="BN554" s="204"/>
      <c r="BO554" s="204"/>
      <c r="BP554" s="204"/>
      <c r="BQ554" s="204"/>
      <c r="BR554" s="204"/>
      <c r="BS554" s="204"/>
    </row>
    <row r="555" spans="1:71" s="273" customFormat="1" x14ac:dyDescent="0.25">
      <c r="A555" s="204"/>
      <c r="B555" s="204"/>
      <c r="C555" s="204"/>
      <c r="D555" s="204"/>
      <c r="E555" s="204"/>
      <c r="F555" s="204"/>
      <c r="G555" s="204"/>
      <c r="H555" s="204"/>
      <c r="I555" s="204"/>
      <c r="J555" s="204"/>
      <c r="K555" s="204"/>
      <c r="L555" s="218"/>
      <c r="M555" s="218"/>
      <c r="N555" s="218"/>
      <c r="O555" s="270"/>
      <c r="P555" s="204"/>
      <c r="Q555" s="204"/>
      <c r="R555" s="204"/>
      <c r="S555" s="204"/>
      <c r="T555" s="204"/>
      <c r="U555" s="204"/>
      <c r="V555" s="204"/>
      <c r="W555" s="204"/>
      <c r="X555" s="204"/>
      <c r="Y555" s="204"/>
      <c r="Z555" s="204"/>
      <c r="AA555" s="204"/>
      <c r="AB555" s="204"/>
      <c r="AC555" s="204"/>
      <c r="AD555" s="204"/>
      <c r="AE555" s="204"/>
      <c r="AF555" s="204"/>
      <c r="AG555" s="204"/>
      <c r="AH555" s="204"/>
      <c r="AI555" s="204"/>
      <c r="AJ555" s="204"/>
      <c r="AK555" s="204"/>
      <c r="AL555" s="204"/>
      <c r="AM555" s="204"/>
      <c r="AN555" s="204"/>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c r="BI555" s="204"/>
      <c r="BJ555" s="204"/>
      <c r="BK555" s="204"/>
      <c r="BL555" s="204"/>
      <c r="BM555" s="204"/>
      <c r="BN555" s="204"/>
      <c r="BO555" s="204"/>
      <c r="BP555" s="204"/>
      <c r="BQ555" s="204"/>
      <c r="BR555" s="204"/>
      <c r="BS555" s="204"/>
    </row>
    <row r="556" spans="1:71" s="273" customFormat="1" x14ac:dyDescent="0.25">
      <c r="A556" s="204"/>
      <c r="B556" s="204"/>
      <c r="C556" s="204"/>
      <c r="D556" s="204"/>
      <c r="E556" s="204"/>
      <c r="F556" s="204"/>
      <c r="G556" s="204"/>
      <c r="H556" s="204"/>
      <c r="I556" s="204"/>
      <c r="J556" s="204"/>
      <c r="K556" s="204"/>
      <c r="L556" s="218"/>
      <c r="M556" s="218"/>
      <c r="N556" s="218"/>
      <c r="O556" s="270"/>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4"/>
      <c r="AK556" s="204"/>
      <c r="AL556" s="204"/>
      <c r="AM556" s="204"/>
      <c r="AN556" s="204"/>
      <c r="AO556" s="204"/>
      <c r="AP556" s="204"/>
      <c r="AQ556" s="204"/>
      <c r="AR556" s="204"/>
      <c r="AS556" s="204"/>
      <c r="AT556" s="204"/>
      <c r="AU556" s="204"/>
      <c r="AV556" s="204"/>
      <c r="AW556" s="204"/>
      <c r="AX556" s="204"/>
      <c r="AY556" s="204"/>
      <c r="AZ556" s="204"/>
      <c r="BA556" s="204"/>
      <c r="BB556" s="204"/>
      <c r="BC556" s="204"/>
      <c r="BD556" s="204"/>
      <c r="BE556" s="204"/>
      <c r="BF556" s="204"/>
      <c r="BG556" s="204"/>
      <c r="BH556" s="204"/>
      <c r="BI556" s="204"/>
      <c r="BJ556" s="204"/>
      <c r="BK556" s="204"/>
      <c r="BL556" s="204"/>
      <c r="BM556" s="204"/>
      <c r="BN556" s="204"/>
      <c r="BO556" s="204"/>
      <c r="BP556" s="204"/>
      <c r="BQ556" s="204"/>
      <c r="BR556" s="204"/>
      <c r="BS556" s="204"/>
    </row>
    <row r="557" spans="1:71" s="273" customFormat="1" x14ac:dyDescent="0.25">
      <c r="A557" s="204"/>
      <c r="B557" s="204"/>
      <c r="C557" s="204"/>
      <c r="D557" s="204"/>
      <c r="E557" s="204"/>
      <c r="F557" s="204"/>
      <c r="G557" s="204"/>
      <c r="H557" s="204"/>
      <c r="I557" s="204"/>
      <c r="J557" s="204"/>
      <c r="K557" s="204"/>
      <c r="L557" s="218"/>
      <c r="M557" s="218"/>
      <c r="N557" s="218"/>
      <c r="O557" s="270"/>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4"/>
      <c r="AK557" s="204"/>
      <c r="AL557" s="204"/>
      <c r="AM557" s="204"/>
      <c r="AN557" s="204"/>
      <c r="AO557" s="204"/>
      <c r="AP557" s="204"/>
      <c r="AQ557" s="204"/>
      <c r="AR557" s="204"/>
      <c r="AS557" s="204"/>
      <c r="AT557" s="204"/>
      <c r="AU557" s="204"/>
      <c r="AV557" s="204"/>
      <c r="AW557" s="204"/>
      <c r="AX557" s="204"/>
      <c r="AY557" s="204"/>
      <c r="AZ557" s="204"/>
      <c r="BA557" s="204"/>
      <c r="BB557" s="204"/>
      <c r="BC557" s="204"/>
      <c r="BD557" s="204"/>
      <c r="BE557" s="204"/>
      <c r="BF557" s="204"/>
      <c r="BG557" s="204"/>
      <c r="BH557" s="204"/>
      <c r="BI557" s="204"/>
      <c r="BJ557" s="204"/>
      <c r="BK557" s="204"/>
      <c r="BL557" s="204"/>
      <c r="BM557" s="204"/>
      <c r="BN557" s="204"/>
      <c r="BO557" s="204"/>
      <c r="BP557" s="204"/>
      <c r="BQ557" s="204"/>
      <c r="BR557" s="204"/>
      <c r="BS557" s="204"/>
    </row>
    <row r="558" spans="1:71" s="273" customFormat="1" x14ac:dyDescent="0.25">
      <c r="A558" s="204"/>
      <c r="B558" s="204"/>
      <c r="C558" s="204"/>
      <c r="D558" s="204"/>
      <c r="E558" s="204"/>
      <c r="F558" s="204"/>
      <c r="G558" s="204"/>
      <c r="H558" s="204"/>
      <c r="I558" s="204"/>
      <c r="J558" s="204"/>
      <c r="K558" s="204"/>
      <c r="L558" s="218"/>
      <c r="M558" s="218"/>
      <c r="N558" s="218"/>
      <c r="O558" s="270"/>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c r="BI558" s="204"/>
      <c r="BJ558" s="204"/>
      <c r="BK558" s="204"/>
      <c r="BL558" s="204"/>
      <c r="BM558" s="204"/>
      <c r="BN558" s="204"/>
      <c r="BO558" s="204"/>
      <c r="BP558" s="204"/>
      <c r="BQ558" s="204"/>
      <c r="BR558" s="204"/>
      <c r="BS558" s="204"/>
    </row>
    <row r="559" spans="1:71" s="273" customFormat="1" x14ac:dyDescent="0.25">
      <c r="A559" s="204"/>
      <c r="B559" s="204"/>
      <c r="C559" s="204"/>
      <c r="D559" s="204"/>
      <c r="E559" s="204"/>
      <c r="F559" s="204"/>
      <c r="G559" s="204"/>
      <c r="H559" s="204"/>
      <c r="I559" s="204"/>
      <c r="J559" s="204"/>
      <c r="K559" s="204"/>
      <c r="L559" s="218"/>
      <c r="M559" s="218"/>
      <c r="N559" s="218"/>
      <c r="O559" s="270"/>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c r="BL559" s="204"/>
      <c r="BM559" s="204"/>
      <c r="BN559" s="204"/>
      <c r="BO559" s="204"/>
      <c r="BP559" s="204"/>
      <c r="BQ559" s="204"/>
      <c r="BR559" s="204"/>
      <c r="BS559" s="204"/>
    </row>
    <row r="560" spans="1:71" s="273" customFormat="1" x14ac:dyDescent="0.25">
      <c r="A560" s="204"/>
      <c r="B560" s="204"/>
      <c r="C560" s="204"/>
      <c r="D560" s="204"/>
      <c r="E560" s="204"/>
      <c r="F560" s="204"/>
      <c r="G560" s="204"/>
      <c r="H560" s="204"/>
      <c r="I560" s="204"/>
      <c r="J560" s="204"/>
      <c r="K560" s="204"/>
      <c r="L560" s="218"/>
      <c r="M560" s="218"/>
      <c r="N560" s="218"/>
      <c r="O560" s="270"/>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c r="BI560" s="204"/>
      <c r="BJ560" s="204"/>
      <c r="BK560" s="204"/>
      <c r="BL560" s="204"/>
      <c r="BM560" s="204"/>
      <c r="BN560" s="204"/>
      <c r="BO560" s="204"/>
      <c r="BP560" s="204"/>
      <c r="BQ560" s="204"/>
      <c r="BR560" s="204"/>
      <c r="BS560" s="204"/>
    </row>
    <row r="561" spans="1:71" s="273" customFormat="1" x14ac:dyDescent="0.25">
      <c r="A561" s="204"/>
      <c r="B561" s="204"/>
      <c r="C561" s="204"/>
      <c r="D561" s="204"/>
      <c r="E561" s="204"/>
      <c r="F561" s="204"/>
      <c r="G561" s="204"/>
      <c r="H561" s="204"/>
      <c r="I561" s="204"/>
      <c r="J561" s="204"/>
      <c r="K561" s="204"/>
      <c r="L561" s="218"/>
      <c r="M561" s="218"/>
      <c r="N561" s="218"/>
      <c r="O561" s="270"/>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c r="BI561" s="204"/>
      <c r="BJ561" s="204"/>
      <c r="BK561" s="204"/>
      <c r="BL561" s="204"/>
      <c r="BM561" s="204"/>
      <c r="BN561" s="204"/>
      <c r="BO561" s="204"/>
      <c r="BP561" s="204"/>
      <c r="BQ561" s="204"/>
      <c r="BR561" s="204"/>
      <c r="BS561" s="204"/>
    </row>
    <row r="562" spans="1:71" s="273" customFormat="1" x14ac:dyDescent="0.25">
      <c r="A562" s="204"/>
      <c r="B562" s="204"/>
      <c r="C562" s="204"/>
      <c r="D562" s="204"/>
      <c r="E562" s="204"/>
      <c r="F562" s="204"/>
      <c r="G562" s="204"/>
      <c r="H562" s="204"/>
      <c r="I562" s="204"/>
      <c r="J562" s="204"/>
      <c r="K562" s="204"/>
      <c r="L562" s="218"/>
      <c r="M562" s="218"/>
      <c r="N562" s="218"/>
      <c r="O562" s="270"/>
      <c r="P562" s="204"/>
      <c r="Q562" s="204"/>
      <c r="R562" s="204"/>
      <c r="S562" s="204"/>
      <c r="T562" s="204"/>
      <c r="U562" s="204"/>
      <c r="V562" s="204"/>
      <c r="W562" s="204"/>
      <c r="X562" s="204"/>
      <c r="Y562" s="204"/>
      <c r="Z562" s="204"/>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c r="BI562" s="204"/>
      <c r="BJ562" s="204"/>
      <c r="BK562" s="204"/>
      <c r="BL562" s="204"/>
      <c r="BM562" s="204"/>
      <c r="BN562" s="204"/>
      <c r="BO562" s="204"/>
      <c r="BP562" s="204"/>
      <c r="BQ562" s="204"/>
      <c r="BR562" s="204"/>
      <c r="BS562" s="204"/>
    </row>
    <row r="563" spans="1:71" s="273" customFormat="1" x14ac:dyDescent="0.25">
      <c r="A563" s="204"/>
      <c r="B563" s="204"/>
      <c r="C563" s="204"/>
      <c r="D563" s="204"/>
      <c r="E563" s="204"/>
      <c r="F563" s="204"/>
      <c r="G563" s="204"/>
      <c r="H563" s="204"/>
      <c r="I563" s="204"/>
      <c r="J563" s="204"/>
      <c r="K563" s="204"/>
      <c r="L563" s="218"/>
      <c r="M563" s="218"/>
      <c r="N563" s="218"/>
      <c r="O563" s="270"/>
      <c r="P563" s="204"/>
      <c r="Q563" s="204"/>
      <c r="R563" s="204"/>
      <c r="S563" s="204"/>
      <c r="T563" s="204"/>
      <c r="U563" s="204"/>
      <c r="V563" s="204"/>
      <c r="W563" s="204"/>
      <c r="X563" s="204"/>
      <c r="Y563" s="204"/>
      <c r="Z563" s="204"/>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c r="BL563" s="204"/>
      <c r="BM563" s="204"/>
      <c r="BN563" s="204"/>
      <c r="BO563" s="204"/>
      <c r="BP563" s="204"/>
      <c r="BQ563" s="204"/>
      <c r="BR563" s="204"/>
      <c r="BS563" s="204"/>
    </row>
    <row r="564" spans="1:71" s="273" customFormat="1" x14ac:dyDescent="0.25">
      <c r="A564" s="204"/>
      <c r="B564" s="204"/>
      <c r="C564" s="204"/>
      <c r="D564" s="204"/>
      <c r="E564" s="204"/>
      <c r="F564" s="204"/>
      <c r="G564" s="204"/>
      <c r="H564" s="204"/>
      <c r="I564" s="204"/>
      <c r="J564" s="204"/>
      <c r="K564" s="204"/>
      <c r="L564" s="218"/>
      <c r="M564" s="218"/>
      <c r="N564" s="218"/>
      <c r="O564" s="270"/>
      <c r="P564" s="204"/>
      <c r="Q564" s="204"/>
      <c r="R564" s="204"/>
      <c r="S564" s="204"/>
      <c r="T564" s="204"/>
      <c r="U564" s="204"/>
      <c r="V564" s="204"/>
      <c r="W564" s="204"/>
      <c r="X564" s="204"/>
      <c r="Y564" s="204"/>
      <c r="Z564" s="204"/>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c r="BL564" s="204"/>
      <c r="BM564" s="204"/>
      <c r="BN564" s="204"/>
      <c r="BO564" s="204"/>
      <c r="BP564" s="204"/>
      <c r="BQ564" s="204"/>
      <c r="BR564" s="204"/>
      <c r="BS564" s="204"/>
    </row>
    <row r="565" spans="1:71" s="273" customFormat="1" x14ac:dyDescent="0.25">
      <c r="A565" s="204"/>
      <c r="B565" s="204"/>
      <c r="C565" s="204"/>
      <c r="D565" s="204"/>
      <c r="E565" s="204"/>
      <c r="F565" s="204"/>
      <c r="G565" s="204"/>
      <c r="H565" s="204"/>
      <c r="I565" s="204"/>
      <c r="J565" s="204"/>
      <c r="K565" s="204"/>
      <c r="L565" s="218"/>
      <c r="M565" s="218"/>
      <c r="N565" s="218"/>
      <c r="O565" s="270"/>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c r="BL565" s="204"/>
      <c r="BM565" s="204"/>
      <c r="BN565" s="204"/>
      <c r="BO565" s="204"/>
      <c r="BP565" s="204"/>
      <c r="BQ565" s="204"/>
      <c r="BR565" s="204"/>
      <c r="BS565" s="204"/>
    </row>
    <row r="566" spans="1:71" s="273" customFormat="1" x14ac:dyDescent="0.25">
      <c r="A566" s="204"/>
      <c r="B566" s="204"/>
      <c r="C566" s="204"/>
      <c r="D566" s="204"/>
      <c r="E566" s="204"/>
      <c r="F566" s="204"/>
      <c r="G566" s="204"/>
      <c r="H566" s="204"/>
      <c r="I566" s="204"/>
      <c r="J566" s="204"/>
      <c r="K566" s="204"/>
      <c r="L566" s="218"/>
      <c r="M566" s="218"/>
      <c r="N566" s="218"/>
      <c r="O566" s="270"/>
      <c r="P566" s="204"/>
      <c r="Q566" s="204"/>
      <c r="R566" s="204"/>
      <c r="S566" s="204"/>
      <c r="T566" s="204"/>
      <c r="U566" s="204"/>
      <c r="V566" s="204"/>
      <c r="W566" s="204"/>
      <c r="X566" s="204"/>
      <c r="Y566" s="204"/>
      <c r="Z566" s="204"/>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c r="BL566" s="204"/>
      <c r="BM566" s="204"/>
      <c r="BN566" s="204"/>
      <c r="BO566" s="204"/>
      <c r="BP566" s="204"/>
      <c r="BQ566" s="204"/>
      <c r="BR566" s="204"/>
      <c r="BS566" s="204"/>
    </row>
    <row r="567" spans="1:71" s="273" customFormat="1" x14ac:dyDescent="0.25">
      <c r="A567" s="204"/>
      <c r="B567" s="204"/>
      <c r="C567" s="204"/>
      <c r="D567" s="204"/>
      <c r="E567" s="204"/>
      <c r="F567" s="204"/>
      <c r="G567" s="204"/>
      <c r="H567" s="204"/>
      <c r="I567" s="204"/>
      <c r="J567" s="204"/>
      <c r="K567" s="204"/>
      <c r="L567" s="218"/>
      <c r="M567" s="218"/>
      <c r="N567" s="218"/>
      <c r="O567" s="270"/>
      <c r="P567" s="204"/>
      <c r="Q567" s="204"/>
      <c r="R567" s="204"/>
      <c r="S567" s="204"/>
      <c r="T567" s="204"/>
      <c r="U567" s="204"/>
      <c r="V567" s="204"/>
      <c r="W567" s="204"/>
      <c r="X567" s="204"/>
      <c r="Y567" s="204"/>
      <c r="Z567" s="204"/>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c r="BL567" s="204"/>
      <c r="BM567" s="204"/>
      <c r="BN567" s="204"/>
      <c r="BO567" s="204"/>
      <c r="BP567" s="204"/>
      <c r="BQ567" s="204"/>
      <c r="BR567" s="204"/>
      <c r="BS567" s="204"/>
    </row>
    <row r="568" spans="1:71" s="273" customFormat="1" x14ac:dyDescent="0.25">
      <c r="A568" s="204"/>
      <c r="B568" s="204"/>
      <c r="C568" s="204"/>
      <c r="D568" s="204"/>
      <c r="E568" s="204"/>
      <c r="F568" s="204"/>
      <c r="G568" s="204"/>
      <c r="H568" s="204"/>
      <c r="I568" s="204"/>
      <c r="J568" s="204"/>
      <c r="K568" s="204"/>
      <c r="L568" s="218"/>
      <c r="M568" s="218"/>
      <c r="N568" s="218"/>
      <c r="O568" s="270"/>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c r="BL568" s="204"/>
      <c r="BM568" s="204"/>
      <c r="BN568" s="204"/>
      <c r="BO568" s="204"/>
      <c r="BP568" s="204"/>
      <c r="BQ568" s="204"/>
      <c r="BR568" s="204"/>
      <c r="BS568" s="204"/>
    </row>
    <row r="569" spans="1:71" s="273" customFormat="1" x14ac:dyDescent="0.25">
      <c r="A569" s="204"/>
      <c r="B569" s="204"/>
      <c r="C569" s="204"/>
      <c r="D569" s="204"/>
      <c r="E569" s="204"/>
      <c r="F569" s="204"/>
      <c r="G569" s="204"/>
      <c r="H569" s="204"/>
      <c r="I569" s="204"/>
      <c r="J569" s="204"/>
      <c r="K569" s="204"/>
      <c r="L569" s="218"/>
      <c r="M569" s="218"/>
      <c r="N569" s="218"/>
      <c r="O569" s="270"/>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c r="BL569" s="204"/>
      <c r="BM569" s="204"/>
      <c r="BN569" s="204"/>
      <c r="BO569" s="204"/>
      <c r="BP569" s="204"/>
      <c r="BQ569" s="204"/>
      <c r="BR569" s="204"/>
      <c r="BS569" s="204"/>
    </row>
    <row r="570" spans="1:71" s="273" customFormat="1" x14ac:dyDescent="0.25">
      <c r="A570" s="204"/>
      <c r="B570" s="204"/>
      <c r="C570" s="204"/>
      <c r="D570" s="204"/>
      <c r="E570" s="204"/>
      <c r="F570" s="204"/>
      <c r="G570" s="204"/>
      <c r="H570" s="204"/>
      <c r="I570" s="204"/>
      <c r="J570" s="204"/>
      <c r="K570" s="204"/>
      <c r="L570" s="218"/>
      <c r="M570" s="218"/>
      <c r="N570" s="218"/>
      <c r="O570" s="270"/>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c r="BI570" s="204"/>
      <c r="BJ570" s="204"/>
      <c r="BK570" s="204"/>
      <c r="BL570" s="204"/>
      <c r="BM570" s="204"/>
      <c r="BN570" s="204"/>
      <c r="BO570" s="204"/>
      <c r="BP570" s="204"/>
      <c r="BQ570" s="204"/>
      <c r="BR570" s="204"/>
      <c r="BS570" s="204"/>
    </row>
    <row r="571" spans="1:71" s="273" customFormat="1" x14ac:dyDescent="0.25">
      <c r="A571" s="204"/>
      <c r="B571" s="204"/>
      <c r="C571" s="204"/>
      <c r="D571" s="204"/>
      <c r="E571" s="204"/>
      <c r="F571" s="204"/>
      <c r="G571" s="204"/>
      <c r="H571" s="204"/>
      <c r="I571" s="204"/>
      <c r="J571" s="204"/>
      <c r="K571" s="204"/>
      <c r="L571" s="218"/>
      <c r="M571" s="218"/>
      <c r="N571" s="218"/>
      <c r="O571" s="270"/>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c r="BL571" s="204"/>
      <c r="BM571" s="204"/>
      <c r="BN571" s="204"/>
      <c r="BO571" s="204"/>
      <c r="BP571" s="204"/>
      <c r="BQ571" s="204"/>
      <c r="BR571" s="204"/>
      <c r="BS571" s="204"/>
    </row>
    <row r="572" spans="1:71" s="273" customFormat="1" x14ac:dyDescent="0.25">
      <c r="A572" s="204"/>
      <c r="B572" s="204"/>
      <c r="C572" s="204"/>
      <c r="D572" s="204"/>
      <c r="E572" s="204"/>
      <c r="F572" s="204"/>
      <c r="G572" s="204"/>
      <c r="H572" s="204"/>
      <c r="I572" s="204"/>
      <c r="J572" s="204"/>
      <c r="K572" s="204"/>
      <c r="L572" s="218"/>
      <c r="M572" s="218"/>
      <c r="N572" s="218"/>
      <c r="O572" s="270"/>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c r="BI572" s="204"/>
      <c r="BJ572" s="204"/>
      <c r="BK572" s="204"/>
      <c r="BL572" s="204"/>
      <c r="BM572" s="204"/>
      <c r="BN572" s="204"/>
      <c r="BO572" s="204"/>
      <c r="BP572" s="204"/>
      <c r="BQ572" s="204"/>
      <c r="BR572" s="204"/>
      <c r="BS572" s="204"/>
    </row>
    <row r="573" spans="1:71" s="273" customFormat="1" x14ac:dyDescent="0.25">
      <c r="A573" s="204"/>
      <c r="B573" s="204"/>
      <c r="C573" s="204"/>
      <c r="D573" s="204"/>
      <c r="E573" s="204"/>
      <c r="F573" s="204"/>
      <c r="G573" s="204"/>
      <c r="H573" s="204"/>
      <c r="I573" s="204"/>
      <c r="J573" s="204"/>
      <c r="K573" s="204"/>
      <c r="L573" s="218"/>
      <c r="M573" s="218"/>
      <c r="N573" s="218"/>
      <c r="O573" s="270"/>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c r="BI573" s="204"/>
      <c r="BJ573" s="204"/>
      <c r="BK573" s="204"/>
      <c r="BL573" s="204"/>
      <c r="BM573" s="204"/>
      <c r="BN573" s="204"/>
      <c r="BO573" s="204"/>
      <c r="BP573" s="204"/>
      <c r="BQ573" s="204"/>
      <c r="BR573" s="204"/>
      <c r="BS573" s="204"/>
    </row>
    <row r="574" spans="1:71" s="273" customFormat="1" x14ac:dyDescent="0.25">
      <c r="A574" s="204"/>
      <c r="B574" s="204"/>
      <c r="C574" s="204"/>
      <c r="D574" s="204"/>
      <c r="E574" s="204"/>
      <c r="F574" s="204"/>
      <c r="G574" s="204"/>
      <c r="H574" s="204"/>
      <c r="I574" s="204"/>
      <c r="J574" s="204"/>
      <c r="K574" s="204"/>
      <c r="L574" s="218"/>
      <c r="M574" s="218"/>
      <c r="N574" s="218"/>
      <c r="O574" s="270"/>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c r="BL574" s="204"/>
      <c r="BM574" s="204"/>
      <c r="BN574" s="204"/>
      <c r="BO574" s="204"/>
      <c r="BP574" s="204"/>
      <c r="BQ574" s="204"/>
      <c r="BR574" s="204"/>
      <c r="BS574" s="204"/>
    </row>
    <row r="575" spans="1:71" s="273" customFormat="1" x14ac:dyDescent="0.25">
      <c r="A575" s="204"/>
      <c r="B575" s="204"/>
      <c r="C575" s="204"/>
      <c r="D575" s="204"/>
      <c r="E575" s="204"/>
      <c r="F575" s="204"/>
      <c r="G575" s="204"/>
      <c r="H575" s="204"/>
      <c r="I575" s="204"/>
      <c r="J575" s="204"/>
      <c r="K575" s="204"/>
      <c r="L575" s="218"/>
      <c r="M575" s="218"/>
      <c r="N575" s="218"/>
      <c r="O575" s="270"/>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c r="BL575" s="204"/>
      <c r="BM575" s="204"/>
      <c r="BN575" s="204"/>
      <c r="BO575" s="204"/>
      <c r="BP575" s="204"/>
      <c r="BQ575" s="204"/>
      <c r="BR575" s="204"/>
      <c r="BS575" s="204"/>
    </row>
    <row r="576" spans="1:71" s="273" customFormat="1" x14ac:dyDescent="0.25">
      <c r="A576" s="204"/>
      <c r="B576" s="204"/>
      <c r="C576" s="204"/>
      <c r="D576" s="204"/>
      <c r="E576" s="204"/>
      <c r="F576" s="204"/>
      <c r="G576" s="204"/>
      <c r="H576" s="204"/>
      <c r="I576" s="204"/>
      <c r="J576" s="204"/>
      <c r="K576" s="204"/>
      <c r="L576" s="218"/>
      <c r="M576" s="218"/>
      <c r="N576" s="218"/>
      <c r="O576" s="270"/>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c r="BI576" s="204"/>
      <c r="BJ576" s="204"/>
      <c r="BK576" s="204"/>
      <c r="BL576" s="204"/>
      <c r="BM576" s="204"/>
      <c r="BN576" s="204"/>
      <c r="BO576" s="204"/>
      <c r="BP576" s="204"/>
      <c r="BQ576" s="204"/>
      <c r="BR576" s="204"/>
      <c r="BS576" s="204"/>
    </row>
    <row r="577" spans="1:71" s="273" customFormat="1" x14ac:dyDescent="0.25">
      <c r="A577" s="204"/>
      <c r="B577" s="204"/>
      <c r="C577" s="204"/>
      <c r="D577" s="204"/>
      <c r="E577" s="204"/>
      <c r="F577" s="204"/>
      <c r="G577" s="204"/>
      <c r="H577" s="204"/>
      <c r="I577" s="204"/>
      <c r="J577" s="204"/>
      <c r="K577" s="204"/>
      <c r="L577" s="218"/>
      <c r="M577" s="218"/>
      <c r="N577" s="218"/>
      <c r="O577" s="270"/>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c r="BI577" s="204"/>
      <c r="BJ577" s="204"/>
      <c r="BK577" s="204"/>
      <c r="BL577" s="204"/>
      <c r="BM577" s="204"/>
      <c r="BN577" s="204"/>
      <c r="BO577" s="204"/>
      <c r="BP577" s="204"/>
      <c r="BQ577" s="204"/>
      <c r="BR577" s="204"/>
      <c r="BS577" s="204"/>
    </row>
    <row r="578" spans="1:71" s="273" customFormat="1" x14ac:dyDescent="0.25">
      <c r="A578" s="204"/>
      <c r="B578" s="204"/>
      <c r="C578" s="204"/>
      <c r="D578" s="204"/>
      <c r="E578" s="204"/>
      <c r="F578" s="204"/>
      <c r="G578" s="204"/>
      <c r="H578" s="204"/>
      <c r="I578" s="204"/>
      <c r="J578" s="204"/>
      <c r="K578" s="204"/>
      <c r="L578" s="218"/>
      <c r="M578" s="218"/>
      <c r="N578" s="218"/>
      <c r="O578" s="270"/>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c r="BI578" s="204"/>
      <c r="BJ578" s="204"/>
      <c r="BK578" s="204"/>
      <c r="BL578" s="204"/>
      <c r="BM578" s="204"/>
      <c r="BN578" s="204"/>
      <c r="BO578" s="204"/>
      <c r="BP578" s="204"/>
      <c r="BQ578" s="204"/>
      <c r="BR578" s="204"/>
      <c r="BS578" s="204"/>
    </row>
    <row r="579" spans="1:71" s="273" customFormat="1" x14ac:dyDescent="0.25">
      <c r="A579" s="204"/>
      <c r="B579" s="204"/>
      <c r="C579" s="204"/>
      <c r="D579" s="204"/>
      <c r="E579" s="204"/>
      <c r="F579" s="204"/>
      <c r="G579" s="204"/>
      <c r="H579" s="204"/>
      <c r="I579" s="204"/>
      <c r="J579" s="204"/>
      <c r="K579" s="204"/>
      <c r="L579" s="218"/>
      <c r="M579" s="218"/>
      <c r="N579" s="218"/>
      <c r="O579" s="270"/>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4"/>
      <c r="BM579" s="204"/>
      <c r="BN579" s="204"/>
      <c r="BO579" s="204"/>
      <c r="BP579" s="204"/>
      <c r="BQ579" s="204"/>
      <c r="BR579" s="204"/>
      <c r="BS579" s="204"/>
    </row>
    <row r="580" spans="1:71" s="273" customFormat="1" x14ac:dyDescent="0.25">
      <c r="A580" s="204"/>
      <c r="B580" s="204"/>
      <c r="C580" s="204"/>
      <c r="D580" s="204"/>
      <c r="E580" s="204"/>
      <c r="F580" s="204"/>
      <c r="G580" s="204"/>
      <c r="H580" s="204"/>
      <c r="I580" s="204"/>
      <c r="J580" s="204"/>
      <c r="K580" s="204"/>
      <c r="L580" s="218"/>
      <c r="M580" s="218"/>
      <c r="N580" s="218"/>
      <c r="O580" s="270"/>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c r="BI580" s="204"/>
      <c r="BJ580" s="204"/>
      <c r="BK580" s="204"/>
      <c r="BL580" s="204"/>
      <c r="BM580" s="204"/>
      <c r="BN580" s="204"/>
      <c r="BO580" s="204"/>
      <c r="BP580" s="204"/>
      <c r="BQ580" s="204"/>
      <c r="BR580" s="204"/>
      <c r="BS580" s="204"/>
    </row>
    <row r="581" spans="1:71" s="273" customFormat="1" x14ac:dyDescent="0.25">
      <c r="A581" s="204"/>
      <c r="B581" s="204"/>
      <c r="C581" s="204"/>
      <c r="D581" s="204"/>
      <c r="E581" s="204"/>
      <c r="F581" s="204"/>
      <c r="G581" s="204"/>
      <c r="H581" s="204"/>
      <c r="I581" s="204"/>
      <c r="J581" s="204"/>
      <c r="K581" s="204"/>
      <c r="L581" s="218"/>
      <c r="M581" s="218"/>
      <c r="N581" s="218"/>
      <c r="O581" s="270"/>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c r="BI581" s="204"/>
      <c r="BJ581" s="204"/>
      <c r="BK581" s="204"/>
      <c r="BL581" s="204"/>
      <c r="BM581" s="204"/>
      <c r="BN581" s="204"/>
      <c r="BO581" s="204"/>
      <c r="BP581" s="204"/>
      <c r="BQ581" s="204"/>
      <c r="BR581" s="204"/>
      <c r="BS581" s="204"/>
    </row>
    <row r="582" spans="1:71" s="273" customFormat="1" x14ac:dyDescent="0.25">
      <c r="A582" s="204"/>
      <c r="B582" s="204"/>
      <c r="C582" s="204"/>
      <c r="D582" s="204"/>
      <c r="E582" s="204"/>
      <c r="F582" s="204"/>
      <c r="G582" s="204"/>
      <c r="H582" s="204"/>
      <c r="I582" s="204"/>
      <c r="J582" s="204"/>
      <c r="K582" s="204"/>
      <c r="L582" s="218"/>
      <c r="M582" s="218"/>
      <c r="N582" s="218"/>
      <c r="O582" s="270"/>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c r="BJ582" s="204"/>
      <c r="BK582" s="204"/>
      <c r="BL582" s="204"/>
      <c r="BM582" s="204"/>
      <c r="BN582" s="204"/>
      <c r="BO582" s="204"/>
      <c r="BP582" s="204"/>
      <c r="BQ582" s="204"/>
      <c r="BR582" s="204"/>
      <c r="BS582" s="204"/>
    </row>
    <row r="583" spans="1:71" s="273" customFormat="1" x14ac:dyDescent="0.25">
      <c r="A583" s="204"/>
      <c r="B583" s="204"/>
      <c r="C583" s="204"/>
      <c r="D583" s="204"/>
      <c r="E583" s="204"/>
      <c r="F583" s="204"/>
      <c r="G583" s="204"/>
      <c r="H583" s="204"/>
      <c r="I583" s="204"/>
      <c r="J583" s="204"/>
      <c r="K583" s="204"/>
      <c r="L583" s="218"/>
      <c r="M583" s="218"/>
      <c r="N583" s="218"/>
      <c r="O583" s="270"/>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c r="BI583" s="204"/>
      <c r="BJ583" s="204"/>
      <c r="BK583" s="204"/>
      <c r="BL583" s="204"/>
      <c r="BM583" s="204"/>
      <c r="BN583" s="204"/>
      <c r="BO583" s="204"/>
      <c r="BP583" s="204"/>
      <c r="BQ583" s="204"/>
      <c r="BR583" s="204"/>
      <c r="BS583" s="204"/>
    </row>
    <row r="584" spans="1:71" s="273" customFormat="1" x14ac:dyDescent="0.25">
      <c r="A584" s="204"/>
      <c r="B584" s="204"/>
      <c r="C584" s="204"/>
      <c r="D584" s="204"/>
      <c r="E584" s="204"/>
      <c r="F584" s="204"/>
      <c r="G584" s="204"/>
      <c r="H584" s="204"/>
      <c r="I584" s="204"/>
      <c r="J584" s="204"/>
      <c r="K584" s="204"/>
      <c r="L584" s="218"/>
      <c r="M584" s="218"/>
      <c r="N584" s="218"/>
      <c r="O584" s="270"/>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c r="BI584" s="204"/>
      <c r="BJ584" s="204"/>
      <c r="BK584" s="204"/>
      <c r="BL584" s="204"/>
      <c r="BM584" s="204"/>
      <c r="BN584" s="204"/>
      <c r="BO584" s="204"/>
      <c r="BP584" s="204"/>
      <c r="BQ584" s="204"/>
      <c r="BR584" s="204"/>
      <c r="BS584" s="204"/>
    </row>
    <row r="585" spans="1:71" s="273" customFormat="1" x14ac:dyDescent="0.25">
      <c r="A585" s="204"/>
      <c r="B585" s="204"/>
      <c r="C585" s="204"/>
      <c r="D585" s="204"/>
      <c r="E585" s="204"/>
      <c r="F585" s="204"/>
      <c r="G585" s="204"/>
      <c r="H585" s="204"/>
      <c r="I585" s="204"/>
      <c r="J585" s="204"/>
      <c r="K585" s="204"/>
      <c r="L585" s="218"/>
      <c r="M585" s="218"/>
      <c r="N585" s="218"/>
      <c r="O585" s="270"/>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c r="BI585" s="204"/>
      <c r="BJ585" s="204"/>
      <c r="BK585" s="204"/>
      <c r="BL585" s="204"/>
      <c r="BM585" s="204"/>
      <c r="BN585" s="204"/>
      <c r="BO585" s="204"/>
      <c r="BP585" s="204"/>
      <c r="BQ585" s="204"/>
      <c r="BR585" s="204"/>
      <c r="BS585" s="204"/>
    </row>
    <row r="586" spans="1:71" s="273" customFormat="1" x14ac:dyDescent="0.25">
      <c r="A586" s="204"/>
      <c r="B586" s="204"/>
      <c r="C586" s="204"/>
      <c r="D586" s="204"/>
      <c r="E586" s="204"/>
      <c r="F586" s="204"/>
      <c r="G586" s="204"/>
      <c r="H586" s="204"/>
      <c r="I586" s="204"/>
      <c r="J586" s="204"/>
      <c r="K586" s="204"/>
      <c r="L586" s="218"/>
      <c r="M586" s="218"/>
      <c r="N586" s="218"/>
      <c r="O586" s="270"/>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c r="BJ586" s="204"/>
      <c r="BK586" s="204"/>
      <c r="BL586" s="204"/>
      <c r="BM586" s="204"/>
      <c r="BN586" s="204"/>
      <c r="BO586" s="204"/>
      <c r="BP586" s="204"/>
      <c r="BQ586" s="204"/>
      <c r="BR586" s="204"/>
      <c r="BS586" s="204"/>
    </row>
    <row r="587" spans="1:71" s="273" customFormat="1" x14ac:dyDescent="0.25">
      <c r="A587" s="204"/>
      <c r="B587" s="204"/>
      <c r="C587" s="204"/>
      <c r="D587" s="204"/>
      <c r="E587" s="204"/>
      <c r="F587" s="204"/>
      <c r="G587" s="204"/>
      <c r="H587" s="204"/>
      <c r="I587" s="204"/>
      <c r="J587" s="204"/>
      <c r="K587" s="204"/>
      <c r="L587" s="218"/>
      <c r="M587" s="218"/>
      <c r="N587" s="218"/>
      <c r="O587" s="270"/>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c r="BI587" s="204"/>
      <c r="BJ587" s="204"/>
      <c r="BK587" s="204"/>
      <c r="BL587" s="204"/>
      <c r="BM587" s="204"/>
      <c r="BN587" s="204"/>
      <c r="BO587" s="204"/>
      <c r="BP587" s="204"/>
      <c r="BQ587" s="204"/>
      <c r="BR587" s="204"/>
      <c r="BS587" s="204"/>
    </row>
    <row r="588" spans="1:71" s="273" customFormat="1" x14ac:dyDescent="0.25">
      <c r="A588" s="204"/>
      <c r="B588" s="204"/>
      <c r="C588" s="204"/>
      <c r="D588" s="204"/>
      <c r="E588" s="204"/>
      <c r="F588" s="204"/>
      <c r="G588" s="204"/>
      <c r="H588" s="204"/>
      <c r="I588" s="204"/>
      <c r="J588" s="204"/>
      <c r="K588" s="204"/>
      <c r="L588" s="218"/>
      <c r="M588" s="218"/>
      <c r="N588" s="218"/>
      <c r="O588" s="270"/>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c r="BI588" s="204"/>
      <c r="BJ588" s="204"/>
      <c r="BK588" s="204"/>
      <c r="BL588" s="204"/>
      <c r="BM588" s="204"/>
      <c r="BN588" s="204"/>
      <c r="BO588" s="204"/>
      <c r="BP588" s="204"/>
      <c r="BQ588" s="204"/>
      <c r="BR588" s="204"/>
      <c r="BS588" s="204"/>
    </row>
    <row r="589" spans="1:71" s="273" customFormat="1" x14ac:dyDescent="0.25">
      <c r="A589" s="204"/>
      <c r="B589" s="204"/>
      <c r="C589" s="204"/>
      <c r="D589" s="204"/>
      <c r="E589" s="204"/>
      <c r="F589" s="204"/>
      <c r="G589" s="204"/>
      <c r="H589" s="204"/>
      <c r="I589" s="204"/>
      <c r="J589" s="204"/>
      <c r="K589" s="204"/>
      <c r="L589" s="218"/>
      <c r="M589" s="218"/>
      <c r="N589" s="218"/>
      <c r="O589" s="270"/>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c r="BI589" s="204"/>
      <c r="BJ589" s="204"/>
      <c r="BK589" s="204"/>
      <c r="BL589" s="204"/>
      <c r="BM589" s="204"/>
      <c r="BN589" s="204"/>
      <c r="BO589" s="204"/>
      <c r="BP589" s="204"/>
      <c r="BQ589" s="204"/>
      <c r="BR589" s="204"/>
      <c r="BS589" s="204"/>
    </row>
    <row r="590" spans="1:71" s="273" customFormat="1" x14ac:dyDescent="0.25">
      <c r="A590" s="204"/>
      <c r="B590" s="204"/>
      <c r="C590" s="204"/>
      <c r="D590" s="204"/>
      <c r="E590" s="204"/>
      <c r="F590" s="204"/>
      <c r="G590" s="204"/>
      <c r="H590" s="204"/>
      <c r="I590" s="204"/>
      <c r="J590" s="204"/>
      <c r="K590" s="204"/>
      <c r="L590" s="218"/>
      <c r="M590" s="218"/>
      <c r="N590" s="218"/>
      <c r="O590" s="270"/>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c r="BI590" s="204"/>
      <c r="BJ590" s="204"/>
      <c r="BK590" s="204"/>
      <c r="BL590" s="204"/>
      <c r="BM590" s="204"/>
      <c r="BN590" s="204"/>
      <c r="BO590" s="204"/>
      <c r="BP590" s="204"/>
      <c r="BQ590" s="204"/>
      <c r="BR590" s="204"/>
      <c r="BS590" s="204"/>
    </row>
    <row r="591" spans="1:71" s="273" customFormat="1" x14ac:dyDescent="0.25">
      <c r="A591" s="204"/>
      <c r="B591" s="204"/>
      <c r="C591" s="204"/>
      <c r="D591" s="204"/>
      <c r="E591" s="204"/>
      <c r="F591" s="204"/>
      <c r="G591" s="204"/>
      <c r="H591" s="204"/>
      <c r="I591" s="204"/>
      <c r="J591" s="204"/>
      <c r="K591" s="204"/>
      <c r="L591" s="218"/>
      <c r="M591" s="218"/>
      <c r="N591" s="218"/>
      <c r="O591" s="270"/>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c r="BI591" s="204"/>
      <c r="BJ591" s="204"/>
      <c r="BK591" s="204"/>
      <c r="BL591" s="204"/>
      <c r="BM591" s="204"/>
      <c r="BN591" s="204"/>
      <c r="BO591" s="204"/>
      <c r="BP591" s="204"/>
      <c r="BQ591" s="204"/>
      <c r="BR591" s="204"/>
      <c r="BS591" s="204"/>
    </row>
    <row r="592" spans="1:71" s="273" customFormat="1" x14ac:dyDescent="0.25">
      <c r="A592" s="204"/>
      <c r="B592" s="204"/>
      <c r="C592" s="204"/>
      <c r="D592" s="204"/>
      <c r="E592" s="204"/>
      <c r="F592" s="204"/>
      <c r="G592" s="204"/>
      <c r="H592" s="204"/>
      <c r="I592" s="204"/>
      <c r="J592" s="204"/>
      <c r="K592" s="204"/>
      <c r="L592" s="218"/>
      <c r="M592" s="218"/>
      <c r="N592" s="218"/>
      <c r="O592" s="270"/>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c r="BI592" s="204"/>
      <c r="BJ592" s="204"/>
      <c r="BK592" s="204"/>
      <c r="BL592" s="204"/>
      <c r="BM592" s="204"/>
      <c r="BN592" s="204"/>
      <c r="BO592" s="204"/>
      <c r="BP592" s="204"/>
      <c r="BQ592" s="204"/>
      <c r="BR592" s="204"/>
      <c r="BS592" s="204"/>
    </row>
    <row r="593" spans="1:71" s="273" customFormat="1" x14ac:dyDescent="0.25">
      <c r="A593" s="204"/>
      <c r="B593" s="204"/>
      <c r="C593" s="204"/>
      <c r="D593" s="204"/>
      <c r="E593" s="204"/>
      <c r="F593" s="204"/>
      <c r="G593" s="204"/>
      <c r="H593" s="204"/>
      <c r="I593" s="204"/>
      <c r="J593" s="204"/>
      <c r="K593" s="204"/>
      <c r="L593" s="218"/>
      <c r="M593" s="218"/>
      <c r="N593" s="218"/>
      <c r="O593" s="270"/>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c r="BI593" s="204"/>
      <c r="BJ593" s="204"/>
      <c r="BK593" s="204"/>
      <c r="BL593" s="204"/>
      <c r="BM593" s="204"/>
      <c r="BN593" s="204"/>
      <c r="BO593" s="204"/>
      <c r="BP593" s="204"/>
      <c r="BQ593" s="204"/>
      <c r="BR593" s="204"/>
      <c r="BS593" s="204"/>
    </row>
    <row r="594" spans="1:71" s="273" customFormat="1" x14ac:dyDescent="0.25">
      <c r="A594" s="204"/>
      <c r="B594" s="204"/>
      <c r="C594" s="204"/>
      <c r="D594" s="204"/>
      <c r="E594" s="204"/>
      <c r="F594" s="204"/>
      <c r="G594" s="204"/>
      <c r="H594" s="204"/>
      <c r="I594" s="204"/>
      <c r="J594" s="204"/>
      <c r="K594" s="204"/>
      <c r="L594" s="218"/>
      <c r="M594" s="218"/>
      <c r="N594" s="218"/>
      <c r="O594" s="270"/>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c r="BI594" s="204"/>
      <c r="BJ594" s="204"/>
      <c r="BK594" s="204"/>
      <c r="BL594" s="204"/>
      <c r="BM594" s="204"/>
      <c r="BN594" s="204"/>
      <c r="BO594" s="204"/>
      <c r="BP594" s="204"/>
      <c r="BQ594" s="204"/>
      <c r="BR594" s="204"/>
      <c r="BS594" s="204"/>
    </row>
    <row r="595" spans="1:71" s="273" customFormat="1" x14ac:dyDescent="0.25">
      <c r="A595" s="204"/>
      <c r="B595" s="204"/>
      <c r="C595" s="204"/>
      <c r="D595" s="204"/>
      <c r="E595" s="204"/>
      <c r="F595" s="204"/>
      <c r="G595" s="204"/>
      <c r="H595" s="204"/>
      <c r="I595" s="204"/>
      <c r="J595" s="204"/>
      <c r="K595" s="204"/>
      <c r="L595" s="218"/>
      <c r="M595" s="218"/>
      <c r="N595" s="218"/>
      <c r="O595" s="270"/>
      <c r="P595" s="204"/>
      <c r="Q595" s="204"/>
      <c r="R595" s="204"/>
      <c r="S595" s="204"/>
      <c r="T595" s="204"/>
      <c r="U595" s="204"/>
      <c r="V595" s="204"/>
      <c r="W595" s="204"/>
      <c r="X595" s="204"/>
      <c r="Y595" s="204"/>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c r="BI595" s="204"/>
      <c r="BJ595" s="204"/>
      <c r="BK595" s="204"/>
      <c r="BL595" s="204"/>
      <c r="BM595" s="204"/>
      <c r="BN595" s="204"/>
      <c r="BO595" s="204"/>
      <c r="BP595" s="204"/>
      <c r="BQ595" s="204"/>
      <c r="BR595" s="204"/>
      <c r="BS595" s="204"/>
    </row>
    <row r="596" spans="1:71" s="273" customFormat="1" x14ac:dyDescent="0.25">
      <c r="A596" s="204"/>
      <c r="B596" s="204"/>
      <c r="C596" s="204"/>
      <c r="D596" s="204"/>
      <c r="E596" s="204"/>
      <c r="F596" s="204"/>
      <c r="G596" s="204"/>
      <c r="H596" s="204"/>
      <c r="I596" s="204"/>
      <c r="J596" s="204"/>
      <c r="K596" s="204"/>
      <c r="L596" s="218"/>
      <c r="M596" s="218"/>
      <c r="N596" s="218"/>
      <c r="O596" s="270"/>
      <c r="P596" s="204"/>
      <c r="Q596" s="204"/>
      <c r="R596" s="204"/>
      <c r="S596" s="204"/>
      <c r="T596" s="204"/>
      <c r="U596" s="204"/>
      <c r="V596" s="204"/>
      <c r="W596" s="204"/>
      <c r="X596" s="204"/>
      <c r="Y596" s="204"/>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c r="BI596" s="204"/>
      <c r="BJ596" s="204"/>
      <c r="BK596" s="204"/>
      <c r="BL596" s="204"/>
      <c r="BM596" s="204"/>
      <c r="BN596" s="204"/>
      <c r="BO596" s="204"/>
      <c r="BP596" s="204"/>
      <c r="BQ596" s="204"/>
      <c r="BR596" s="204"/>
      <c r="BS596" s="204"/>
    </row>
    <row r="597" spans="1:71" s="273" customFormat="1" x14ac:dyDescent="0.25">
      <c r="A597" s="204"/>
      <c r="B597" s="204"/>
      <c r="C597" s="204"/>
      <c r="D597" s="204"/>
      <c r="E597" s="204"/>
      <c r="F597" s="204"/>
      <c r="G597" s="204"/>
      <c r="H597" s="204"/>
      <c r="I597" s="204"/>
      <c r="J597" s="204"/>
      <c r="K597" s="204"/>
      <c r="L597" s="218"/>
      <c r="M597" s="218"/>
      <c r="N597" s="218"/>
      <c r="O597" s="270"/>
      <c r="P597" s="204"/>
      <c r="Q597" s="204"/>
      <c r="R597" s="204"/>
      <c r="S597" s="204"/>
      <c r="T597" s="204"/>
      <c r="U597" s="204"/>
      <c r="V597" s="204"/>
      <c r="W597" s="204"/>
      <c r="X597" s="204"/>
      <c r="Y597" s="204"/>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c r="BI597" s="204"/>
      <c r="BJ597" s="204"/>
      <c r="BK597" s="204"/>
      <c r="BL597" s="204"/>
      <c r="BM597" s="204"/>
      <c r="BN597" s="204"/>
      <c r="BO597" s="204"/>
      <c r="BP597" s="204"/>
      <c r="BQ597" s="204"/>
      <c r="BR597" s="204"/>
      <c r="BS597" s="204"/>
    </row>
    <row r="598" spans="1:71" s="273" customFormat="1" x14ac:dyDescent="0.25">
      <c r="A598" s="204"/>
      <c r="B598" s="204"/>
      <c r="C598" s="204"/>
      <c r="D598" s="204"/>
      <c r="E598" s="204"/>
      <c r="F598" s="204"/>
      <c r="G598" s="204"/>
      <c r="H598" s="204"/>
      <c r="I598" s="204"/>
      <c r="J598" s="204"/>
      <c r="K598" s="204"/>
      <c r="L598" s="218"/>
      <c r="M598" s="218"/>
      <c r="N598" s="218"/>
      <c r="O598" s="270"/>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c r="BI598" s="204"/>
      <c r="BJ598" s="204"/>
      <c r="BK598" s="204"/>
      <c r="BL598" s="204"/>
      <c r="BM598" s="204"/>
      <c r="BN598" s="204"/>
      <c r="BO598" s="204"/>
      <c r="BP598" s="204"/>
      <c r="BQ598" s="204"/>
      <c r="BR598" s="204"/>
      <c r="BS598" s="204"/>
    </row>
    <row r="599" spans="1:71" s="273" customFormat="1" x14ac:dyDescent="0.25">
      <c r="A599" s="204"/>
      <c r="B599" s="204"/>
      <c r="C599" s="204"/>
      <c r="D599" s="204"/>
      <c r="E599" s="204"/>
      <c r="F599" s="204"/>
      <c r="G599" s="204"/>
      <c r="H599" s="204"/>
      <c r="I599" s="204"/>
      <c r="J599" s="204"/>
      <c r="K599" s="204"/>
      <c r="L599" s="218"/>
      <c r="M599" s="218"/>
      <c r="N599" s="218"/>
      <c r="O599" s="270"/>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c r="BI599" s="204"/>
      <c r="BJ599" s="204"/>
      <c r="BK599" s="204"/>
      <c r="BL599" s="204"/>
      <c r="BM599" s="204"/>
      <c r="BN599" s="204"/>
      <c r="BO599" s="204"/>
      <c r="BP599" s="204"/>
      <c r="BQ599" s="204"/>
      <c r="BR599" s="204"/>
      <c r="BS599" s="204"/>
    </row>
    <row r="600" spans="1:71" s="273" customFormat="1" x14ac:dyDescent="0.25">
      <c r="A600" s="204"/>
      <c r="B600" s="204"/>
      <c r="C600" s="204"/>
      <c r="D600" s="204"/>
      <c r="E600" s="204"/>
      <c r="F600" s="204"/>
      <c r="G600" s="204"/>
      <c r="H600" s="204"/>
      <c r="I600" s="204"/>
      <c r="J600" s="204"/>
      <c r="K600" s="204"/>
      <c r="L600" s="218"/>
      <c r="M600" s="218"/>
      <c r="N600" s="218"/>
      <c r="O600" s="270"/>
      <c r="P600" s="204"/>
      <c r="Q600" s="204"/>
      <c r="R600" s="204"/>
      <c r="S600" s="204"/>
      <c r="T600" s="204"/>
      <c r="U600" s="204"/>
      <c r="V600" s="204"/>
      <c r="W600" s="204"/>
      <c r="X600" s="204"/>
      <c r="Y600" s="204"/>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c r="BI600" s="204"/>
      <c r="BJ600" s="204"/>
      <c r="BK600" s="204"/>
      <c r="BL600" s="204"/>
      <c r="BM600" s="204"/>
      <c r="BN600" s="204"/>
      <c r="BO600" s="204"/>
      <c r="BP600" s="204"/>
      <c r="BQ600" s="204"/>
      <c r="BR600" s="204"/>
      <c r="BS600" s="204"/>
    </row>
    <row r="601" spans="1:71" s="273" customFormat="1" x14ac:dyDescent="0.25">
      <c r="A601" s="204"/>
      <c r="B601" s="204"/>
      <c r="C601" s="204"/>
      <c r="D601" s="204"/>
      <c r="E601" s="204"/>
      <c r="F601" s="204"/>
      <c r="G601" s="204"/>
      <c r="H601" s="204"/>
      <c r="I601" s="204"/>
      <c r="J601" s="204"/>
      <c r="K601" s="204"/>
      <c r="L601" s="218"/>
      <c r="M601" s="218"/>
      <c r="N601" s="218"/>
      <c r="O601" s="270"/>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c r="BI601" s="204"/>
      <c r="BJ601" s="204"/>
      <c r="BK601" s="204"/>
      <c r="BL601" s="204"/>
      <c r="BM601" s="204"/>
      <c r="BN601" s="204"/>
      <c r="BO601" s="204"/>
      <c r="BP601" s="204"/>
      <c r="BQ601" s="204"/>
      <c r="BR601" s="204"/>
      <c r="BS601" s="204"/>
    </row>
    <row r="602" spans="1:71" s="273" customFormat="1" x14ac:dyDescent="0.25">
      <c r="A602" s="204"/>
      <c r="B602" s="204"/>
      <c r="C602" s="204"/>
      <c r="D602" s="204"/>
      <c r="E602" s="204"/>
      <c r="F602" s="204"/>
      <c r="G602" s="204"/>
      <c r="H602" s="204"/>
      <c r="I602" s="204"/>
      <c r="J602" s="204"/>
      <c r="K602" s="204"/>
      <c r="L602" s="218"/>
      <c r="M602" s="218"/>
      <c r="N602" s="218"/>
      <c r="O602" s="270"/>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c r="BI602" s="204"/>
      <c r="BJ602" s="204"/>
      <c r="BK602" s="204"/>
      <c r="BL602" s="204"/>
      <c r="BM602" s="204"/>
      <c r="BN602" s="204"/>
      <c r="BO602" s="204"/>
      <c r="BP602" s="204"/>
      <c r="BQ602" s="204"/>
      <c r="BR602" s="204"/>
      <c r="BS602" s="204"/>
    </row>
    <row r="603" spans="1:71" s="273" customFormat="1" x14ac:dyDescent="0.25">
      <c r="A603" s="204"/>
      <c r="B603" s="204"/>
      <c r="C603" s="204"/>
      <c r="D603" s="204"/>
      <c r="E603" s="204"/>
      <c r="F603" s="204"/>
      <c r="G603" s="204"/>
      <c r="H603" s="204"/>
      <c r="I603" s="204"/>
      <c r="J603" s="204"/>
      <c r="K603" s="204"/>
      <c r="L603" s="218"/>
      <c r="M603" s="218"/>
      <c r="N603" s="218"/>
      <c r="O603" s="270"/>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c r="BI603" s="204"/>
      <c r="BJ603" s="204"/>
      <c r="BK603" s="204"/>
      <c r="BL603" s="204"/>
      <c r="BM603" s="204"/>
      <c r="BN603" s="204"/>
      <c r="BO603" s="204"/>
      <c r="BP603" s="204"/>
      <c r="BQ603" s="204"/>
      <c r="BR603" s="204"/>
      <c r="BS603" s="204"/>
    </row>
    <row r="604" spans="1:71" s="273" customFormat="1" x14ac:dyDescent="0.25">
      <c r="A604" s="204"/>
      <c r="B604" s="204"/>
      <c r="C604" s="204"/>
      <c r="D604" s="204"/>
      <c r="E604" s="204"/>
      <c r="F604" s="204"/>
      <c r="G604" s="204"/>
      <c r="H604" s="204"/>
      <c r="I604" s="204"/>
      <c r="J604" s="204"/>
      <c r="K604" s="204"/>
      <c r="L604" s="218"/>
      <c r="M604" s="218"/>
      <c r="N604" s="218"/>
      <c r="O604" s="270"/>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c r="BI604" s="204"/>
      <c r="BJ604" s="204"/>
      <c r="BK604" s="204"/>
      <c r="BL604" s="204"/>
      <c r="BM604" s="204"/>
      <c r="BN604" s="204"/>
      <c r="BO604" s="204"/>
      <c r="BP604" s="204"/>
      <c r="BQ604" s="204"/>
      <c r="BR604" s="204"/>
      <c r="BS604" s="204"/>
    </row>
    <row r="605" spans="1:71" s="273" customFormat="1" x14ac:dyDescent="0.25">
      <c r="A605" s="204"/>
      <c r="B605" s="204"/>
      <c r="C605" s="204"/>
      <c r="D605" s="204"/>
      <c r="E605" s="204"/>
      <c r="F605" s="204"/>
      <c r="G605" s="204"/>
      <c r="H605" s="204"/>
      <c r="I605" s="204"/>
      <c r="J605" s="204"/>
      <c r="K605" s="204"/>
      <c r="L605" s="218"/>
      <c r="M605" s="218"/>
      <c r="N605" s="218"/>
      <c r="O605" s="270"/>
      <c r="P605" s="204"/>
      <c r="Q605" s="204"/>
      <c r="R605" s="204"/>
      <c r="S605" s="204"/>
      <c r="T605" s="204"/>
      <c r="U605" s="204"/>
      <c r="V605" s="204"/>
      <c r="W605" s="204"/>
      <c r="X605" s="204"/>
      <c r="Y605" s="204"/>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c r="BI605" s="204"/>
      <c r="BJ605" s="204"/>
      <c r="BK605" s="204"/>
      <c r="BL605" s="204"/>
      <c r="BM605" s="204"/>
      <c r="BN605" s="204"/>
      <c r="BO605" s="204"/>
      <c r="BP605" s="204"/>
      <c r="BQ605" s="204"/>
      <c r="BR605" s="204"/>
      <c r="BS605" s="204"/>
    </row>
    <row r="606" spans="1:71" s="273" customFormat="1" x14ac:dyDescent="0.25">
      <c r="A606" s="204"/>
      <c r="B606" s="204"/>
      <c r="C606" s="204"/>
      <c r="D606" s="204"/>
      <c r="E606" s="204"/>
      <c r="F606" s="204"/>
      <c r="G606" s="204"/>
      <c r="H606" s="204"/>
      <c r="I606" s="204"/>
      <c r="J606" s="204"/>
      <c r="K606" s="204"/>
      <c r="L606" s="218"/>
      <c r="M606" s="218"/>
      <c r="N606" s="218"/>
      <c r="O606" s="270"/>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c r="BI606" s="204"/>
      <c r="BJ606" s="204"/>
      <c r="BK606" s="204"/>
      <c r="BL606" s="204"/>
      <c r="BM606" s="204"/>
      <c r="BN606" s="204"/>
      <c r="BO606" s="204"/>
      <c r="BP606" s="204"/>
      <c r="BQ606" s="204"/>
      <c r="BR606" s="204"/>
      <c r="BS606" s="204"/>
    </row>
    <row r="607" spans="1:71" s="273" customFormat="1" x14ac:dyDescent="0.25">
      <c r="A607" s="204"/>
      <c r="B607" s="204"/>
      <c r="C607" s="204"/>
      <c r="D607" s="204"/>
      <c r="E607" s="204"/>
      <c r="F607" s="204"/>
      <c r="G607" s="204"/>
      <c r="H607" s="204"/>
      <c r="I607" s="204"/>
      <c r="J607" s="204"/>
      <c r="K607" s="204"/>
      <c r="L607" s="218"/>
      <c r="M607" s="218"/>
      <c r="N607" s="218"/>
      <c r="O607" s="270"/>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c r="BI607" s="204"/>
      <c r="BJ607" s="204"/>
      <c r="BK607" s="204"/>
      <c r="BL607" s="204"/>
      <c r="BM607" s="204"/>
      <c r="BN607" s="204"/>
      <c r="BO607" s="204"/>
      <c r="BP607" s="204"/>
      <c r="BQ607" s="204"/>
      <c r="BR607" s="204"/>
      <c r="BS607" s="204"/>
    </row>
    <row r="608" spans="1:71" s="273" customFormat="1" x14ac:dyDescent="0.25">
      <c r="A608" s="204"/>
      <c r="B608" s="204"/>
      <c r="C608" s="204"/>
      <c r="D608" s="204"/>
      <c r="E608" s="204"/>
      <c r="F608" s="204"/>
      <c r="G608" s="204"/>
      <c r="H608" s="204"/>
      <c r="I608" s="204"/>
      <c r="J608" s="204"/>
      <c r="K608" s="204"/>
      <c r="L608" s="218"/>
      <c r="M608" s="218"/>
      <c r="N608" s="218"/>
      <c r="O608" s="270"/>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c r="BI608" s="204"/>
      <c r="BJ608" s="204"/>
      <c r="BK608" s="204"/>
      <c r="BL608" s="204"/>
      <c r="BM608" s="204"/>
      <c r="BN608" s="204"/>
      <c r="BO608" s="204"/>
      <c r="BP608" s="204"/>
      <c r="BQ608" s="204"/>
      <c r="BR608" s="204"/>
      <c r="BS608" s="204"/>
    </row>
    <row r="609" spans="1:71" s="273" customFormat="1" x14ac:dyDescent="0.25">
      <c r="A609" s="204"/>
      <c r="B609" s="204"/>
      <c r="C609" s="204"/>
      <c r="D609" s="204"/>
      <c r="E609" s="204"/>
      <c r="F609" s="204"/>
      <c r="G609" s="204"/>
      <c r="H609" s="204"/>
      <c r="I609" s="204"/>
      <c r="J609" s="204"/>
      <c r="K609" s="204"/>
      <c r="L609" s="218"/>
      <c r="M609" s="218"/>
      <c r="N609" s="218"/>
      <c r="O609" s="270"/>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c r="BI609" s="204"/>
      <c r="BJ609" s="204"/>
      <c r="BK609" s="204"/>
      <c r="BL609" s="204"/>
      <c r="BM609" s="204"/>
      <c r="BN609" s="204"/>
      <c r="BO609" s="204"/>
      <c r="BP609" s="204"/>
      <c r="BQ609" s="204"/>
      <c r="BR609" s="204"/>
      <c r="BS609" s="204"/>
    </row>
    <row r="610" spans="1:71" s="273" customFormat="1" x14ac:dyDescent="0.25">
      <c r="A610" s="204"/>
      <c r="B610" s="204"/>
      <c r="C610" s="204"/>
      <c r="D610" s="204"/>
      <c r="E610" s="204"/>
      <c r="F610" s="204"/>
      <c r="G610" s="204"/>
      <c r="H610" s="204"/>
      <c r="I610" s="204"/>
      <c r="J610" s="204"/>
      <c r="K610" s="204"/>
      <c r="L610" s="218"/>
      <c r="M610" s="218"/>
      <c r="N610" s="218"/>
      <c r="O610" s="270"/>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c r="BI610" s="204"/>
      <c r="BJ610" s="204"/>
      <c r="BK610" s="204"/>
      <c r="BL610" s="204"/>
      <c r="BM610" s="204"/>
      <c r="BN610" s="204"/>
      <c r="BO610" s="204"/>
      <c r="BP610" s="204"/>
      <c r="BQ610" s="204"/>
      <c r="BR610" s="204"/>
      <c r="BS610" s="204"/>
    </row>
    <row r="611" spans="1:71" s="273" customFormat="1" x14ac:dyDescent="0.25">
      <c r="A611" s="204"/>
      <c r="B611" s="204"/>
      <c r="C611" s="204"/>
      <c r="D611" s="204"/>
      <c r="E611" s="204"/>
      <c r="F611" s="204"/>
      <c r="G611" s="204"/>
      <c r="H611" s="204"/>
      <c r="I611" s="204"/>
      <c r="J611" s="204"/>
      <c r="K611" s="204"/>
      <c r="L611" s="218">
        <f t="shared" ref="L611:N674" si="23">$H611*I611</f>
        <v>0</v>
      </c>
      <c r="M611" s="218">
        <f t="shared" si="23"/>
        <v>0</v>
      </c>
      <c r="N611" s="218">
        <f t="shared" si="23"/>
        <v>0</v>
      </c>
      <c r="O611" s="270"/>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c r="BI611" s="204"/>
      <c r="BJ611" s="204"/>
      <c r="BK611" s="204"/>
      <c r="BL611" s="204"/>
      <c r="BM611" s="204"/>
      <c r="BN611" s="204"/>
      <c r="BO611" s="204"/>
      <c r="BP611" s="204"/>
      <c r="BQ611" s="204"/>
      <c r="BR611" s="204"/>
      <c r="BS611" s="204"/>
    </row>
    <row r="612" spans="1:71" s="273" customFormat="1" x14ac:dyDescent="0.25">
      <c r="A612" s="204"/>
      <c r="B612" s="204"/>
      <c r="C612" s="204"/>
      <c r="D612" s="204"/>
      <c r="E612" s="204"/>
      <c r="F612" s="204"/>
      <c r="G612" s="204"/>
      <c r="H612" s="204"/>
      <c r="I612" s="204"/>
      <c r="J612" s="204"/>
      <c r="K612" s="204"/>
      <c r="L612" s="218">
        <f t="shared" si="23"/>
        <v>0</v>
      </c>
      <c r="M612" s="218">
        <f t="shared" si="23"/>
        <v>0</v>
      </c>
      <c r="N612" s="218">
        <f t="shared" si="23"/>
        <v>0</v>
      </c>
      <c r="O612" s="270"/>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c r="BI612" s="204"/>
      <c r="BJ612" s="204"/>
      <c r="BK612" s="204"/>
      <c r="BL612" s="204"/>
      <c r="BM612" s="204"/>
      <c r="BN612" s="204"/>
      <c r="BO612" s="204"/>
      <c r="BP612" s="204"/>
      <c r="BQ612" s="204"/>
      <c r="BR612" s="204"/>
      <c r="BS612" s="204"/>
    </row>
    <row r="613" spans="1:71" s="273" customFormat="1" x14ac:dyDescent="0.25">
      <c r="A613" s="204"/>
      <c r="B613" s="204"/>
      <c r="C613" s="204"/>
      <c r="D613" s="204"/>
      <c r="E613" s="204"/>
      <c r="F613" s="204"/>
      <c r="G613" s="204"/>
      <c r="H613" s="204"/>
      <c r="I613" s="204"/>
      <c r="J613" s="204"/>
      <c r="K613" s="204"/>
      <c r="L613" s="218">
        <f t="shared" si="23"/>
        <v>0</v>
      </c>
      <c r="M613" s="218">
        <f t="shared" si="23"/>
        <v>0</v>
      </c>
      <c r="N613" s="218">
        <f t="shared" si="23"/>
        <v>0</v>
      </c>
      <c r="O613" s="270"/>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c r="BI613" s="204"/>
      <c r="BJ613" s="204"/>
      <c r="BK613" s="204"/>
      <c r="BL613" s="204"/>
      <c r="BM613" s="204"/>
      <c r="BN613" s="204"/>
      <c r="BO613" s="204"/>
      <c r="BP613" s="204"/>
      <c r="BQ613" s="204"/>
      <c r="BR613" s="204"/>
      <c r="BS613" s="204"/>
    </row>
    <row r="614" spans="1:71" s="273" customFormat="1" x14ac:dyDescent="0.25">
      <c r="A614" s="204"/>
      <c r="B614" s="204"/>
      <c r="C614" s="204"/>
      <c r="D614" s="204"/>
      <c r="E614" s="204"/>
      <c r="F614" s="204"/>
      <c r="G614" s="204"/>
      <c r="H614" s="204"/>
      <c r="I614" s="204"/>
      <c r="J614" s="204"/>
      <c r="K614" s="204"/>
      <c r="L614" s="218">
        <f t="shared" si="23"/>
        <v>0</v>
      </c>
      <c r="M614" s="218">
        <f t="shared" si="23"/>
        <v>0</v>
      </c>
      <c r="N614" s="218">
        <f t="shared" si="23"/>
        <v>0</v>
      </c>
      <c r="O614" s="270"/>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c r="BI614" s="204"/>
      <c r="BJ614" s="204"/>
      <c r="BK614" s="204"/>
      <c r="BL614" s="204"/>
      <c r="BM614" s="204"/>
      <c r="BN614" s="204"/>
      <c r="BO614" s="204"/>
      <c r="BP614" s="204"/>
      <c r="BQ614" s="204"/>
      <c r="BR614" s="204"/>
      <c r="BS614" s="204"/>
    </row>
    <row r="615" spans="1:71" s="273" customFormat="1" x14ac:dyDescent="0.25">
      <c r="A615" s="204"/>
      <c r="B615" s="204"/>
      <c r="C615" s="204"/>
      <c r="D615" s="204"/>
      <c r="E615" s="204"/>
      <c r="F615" s="204"/>
      <c r="G615" s="204"/>
      <c r="H615" s="204"/>
      <c r="I615" s="204"/>
      <c r="J615" s="204"/>
      <c r="K615" s="204"/>
      <c r="L615" s="218">
        <f t="shared" si="23"/>
        <v>0</v>
      </c>
      <c r="M615" s="218">
        <f t="shared" si="23"/>
        <v>0</v>
      </c>
      <c r="N615" s="218">
        <f t="shared" si="23"/>
        <v>0</v>
      </c>
      <c r="O615" s="270"/>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4"/>
      <c r="BM615" s="204"/>
      <c r="BN615" s="204"/>
      <c r="BO615" s="204"/>
      <c r="BP615" s="204"/>
      <c r="BQ615" s="204"/>
      <c r="BR615" s="204"/>
      <c r="BS615" s="204"/>
    </row>
    <row r="616" spans="1:71" s="273" customFormat="1" x14ac:dyDescent="0.25">
      <c r="A616" s="204"/>
      <c r="B616" s="204"/>
      <c r="C616" s="204"/>
      <c r="D616" s="204"/>
      <c r="E616" s="204"/>
      <c r="F616" s="204"/>
      <c r="G616" s="204"/>
      <c r="H616" s="204"/>
      <c r="I616" s="204"/>
      <c r="J616" s="204"/>
      <c r="K616" s="204"/>
      <c r="L616" s="218">
        <f t="shared" si="23"/>
        <v>0</v>
      </c>
      <c r="M616" s="218">
        <f t="shared" si="23"/>
        <v>0</v>
      </c>
      <c r="N616" s="218">
        <f t="shared" si="23"/>
        <v>0</v>
      </c>
      <c r="O616" s="270"/>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c r="BI616" s="204"/>
      <c r="BJ616" s="204"/>
      <c r="BK616" s="204"/>
      <c r="BL616" s="204"/>
      <c r="BM616" s="204"/>
      <c r="BN616" s="204"/>
      <c r="BO616" s="204"/>
      <c r="BP616" s="204"/>
      <c r="BQ616" s="204"/>
      <c r="BR616" s="204"/>
      <c r="BS616" s="204"/>
    </row>
    <row r="617" spans="1:71" s="273" customFormat="1" x14ac:dyDescent="0.25">
      <c r="A617" s="204"/>
      <c r="B617" s="204"/>
      <c r="C617" s="204"/>
      <c r="D617" s="204"/>
      <c r="E617" s="204"/>
      <c r="F617" s="204"/>
      <c r="G617" s="204"/>
      <c r="H617" s="204"/>
      <c r="I617" s="204"/>
      <c r="J617" s="204"/>
      <c r="K617" s="204"/>
      <c r="L617" s="218">
        <f t="shared" si="23"/>
        <v>0</v>
      </c>
      <c r="M617" s="218">
        <f t="shared" si="23"/>
        <v>0</v>
      </c>
      <c r="N617" s="218">
        <f t="shared" si="23"/>
        <v>0</v>
      </c>
      <c r="O617" s="270"/>
      <c r="P617" s="204"/>
      <c r="Q617" s="204"/>
      <c r="R617" s="204"/>
      <c r="S617" s="204"/>
      <c r="T617" s="204"/>
      <c r="U617" s="204"/>
      <c r="V617" s="204"/>
      <c r="W617" s="204"/>
      <c r="X617" s="204"/>
      <c r="Y617" s="204"/>
      <c r="Z617" s="204"/>
      <c r="AA617" s="204"/>
      <c r="AB617" s="204"/>
      <c r="AC617" s="204"/>
      <c r="AD617" s="204"/>
      <c r="AE617" s="204"/>
      <c r="AF617" s="204"/>
      <c r="AG617" s="204"/>
      <c r="AH617" s="204"/>
      <c r="AI617" s="204"/>
      <c r="AJ617" s="204"/>
      <c r="AK617" s="204"/>
      <c r="AL617" s="204"/>
      <c r="AM617" s="204"/>
      <c r="AN617" s="204"/>
      <c r="AO617" s="204"/>
      <c r="AP617" s="204"/>
      <c r="AQ617" s="204"/>
      <c r="AR617" s="204"/>
      <c r="AS617" s="204"/>
      <c r="AT617" s="204"/>
      <c r="AU617" s="204"/>
      <c r="AV617" s="204"/>
      <c r="AW617" s="204"/>
      <c r="AX617" s="204"/>
      <c r="AY617" s="204"/>
      <c r="AZ617" s="204"/>
      <c r="BA617" s="204"/>
      <c r="BB617" s="204"/>
      <c r="BC617" s="204"/>
      <c r="BD617" s="204"/>
      <c r="BE617" s="204"/>
      <c r="BF617" s="204"/>
      <c r="BG617" s="204"/>
      <c r="BH617" s="204"/>
      <c r="BI617" s="204"/>
      <c r="BJ617" s="204"/>
      <c r="BK617" s="204"/>
      <c r="BL617" s="204"/>
      <c r="BM617" s="204"/>
      <c r="BN617" s="204"/>
      <c r="BO617" s="204"/>
      <c r="BP617" s="204"/>
      <c r="BQ617" s="204"/>
      <c r="BR617" s="204"/>
      <c r="BS617" s="204"/>
    </row>
    <row r="618" spans="1:71" s="273" customFormat="1" x14ac:dyDescent="0.25">
      <c r="A618" s="204"/>
      <c r="B618" s="204"/>
      <c r="C618" s="204"/>
      <c r="D618" s="204"/>
      <c r="E618" s="204"/>
      <c r="F618" s="204"/>
      <c r="G618" s="204"/>
      <c r="H618" s="204"/>
      <c r="I618" s="204"/>
      <c r="J618" s="204"/>
      <c r="K618" s="204"/>
      <c r="L618" s="218">
        <f t="shared" si="23"/>
        <v>0</v>
      </c>
      <c r="M618" s="218">
        <f t="shared" si="23"/>
        <v>0</v>
      </c>
      <c r="N618" s="218">
        <f t="shared" si="23"/>
        <v>0</v>
      </c>
      <c r="O618" s="270"/>
      <c r="P618" s="204"/>
      <c r="Q618" s="204"/>
      <c r="R618" s="204"/>
      <c r="S618" s="204"/>
      <c r="T618" s="204"/>
      <c r="U618" s="204"/>
      <c r="V618" s="204"/>
      <c r="W618" s="204"/>
      <c r="X618" s="204"/>
      <c r="Y618" s="204"/>
      <c r="Z618" s="204"/>
      <c r="AA618" s="204"/>
      <c r="AB618" s="204"/>
      <c r="AC618" s="204"/>
      <c r="AD618" s="204"/>
      <c r="AE618" s="204"/>
      <c r="AF618" s="204"/>
      <c r="AG618" s="204"/>
      <c r="AH618" s="204"/>
      <c r="AI618" s="204"/>
      <c r="AJ618" s="204"/>
      <c r="AK618" s="204"/>
      <c r="AL618" s="204"/>
      <c r="AM618" s="204"/>
      <c r="AN618" s="204"/>
      <c r="AO618" s="204"/>
      <c r="AP618" s="204"/>
      <c r="AQ618" s="204"/>
      <c r="AR618" s="204"/>
      <c r="AS618" s="204"/>
      <c r="AT618" s="204"/>
      <c r="AU618" s="204"/>
      <c r="AV618" s="204"/>
      <c r="AW618" s="204"/>
      <c r="AX618" s="204"/>
      <c r="AY618" s="204"/>
      <c r="AZ618" s="204"/>
      <c r="BA618" s="204"/>
      <c r="BB618" s="204"/>
      <c r="BC618" s="204"/>
      <c r="BD618" s="204"/>
      <c r="BE618" s="204"/>
      <c r="BF618" s="204"/>
      <c r="BG618" s="204"/>
      <c r="BH618" s="204"/>
      <c r="BI618" s="204"/>
      <c r="BJ618" s="204"/>
      <c r="BK618" s="204"/>
      <c r="BL618" s="204"/>
      <c r="BM618" s="204"/>
      <c r="BN618" s="204"/>
      <c r="BO618" s="204"/>
      <c r="BP618" s="204"/>
      <c r="BQ618" s="204"/>
      <c r="BR618" s="204"/>
      <c r="BS618" s="204"/>
    </row>
    <row r="619" spans="1:71" s="273" customFormat="1" x14ac:dyDescent="0.25">
      <c r="A619" s="204"/>
      <c r="B619" s="204"/>
      <c r="C619" s="204"/>
      <c r="D619" s="204"/>
      <c r="E619" s="204"/>
      <c r="F619" s="204"/>
      <c r="G619" s="204"/>
      <c r="H619" s="204"/>
      <c r="I619" s="204"/>
      <c r="J619" s="204"/>
      <c r="K619" s="204"/>
      <c r="L619" s="218">
        <f t="shared" si="23"/>
        <v>0</v>
      </c>
      <c r="M619" s="218">
        <f t="shared" si="23"/>
        <v>0</v>
      </c>
      <c r="N619" s="218">
        <f t="shared" si="23"/>
        <v>0</v>
      </c>
      <c r="O619" s="270"/>
      <c r="P619" s="204"/>
      <c r="Q619" s="204"/>
      <c r="R619" s="204"/>
      <c r="S619" s="204"/>
      <c r="T619" s="204"/>
      <c r="U619" s="204"/>
      <c r="V619" s="204"/>
      <c r="W619" s="204"/>
      <c r="X619" s="204"/>
      <c r="Y619" s="204"/>
      <c r="Z619" s="204"/>
      <c r="AA619" s="204"/>
      <c r="AB619" s="204"/>
      <c r="AC619" s="204"/>
      <c r="AD619" s="204"/>
      <c r="AE619" s="204"/>
      <c r="AF619" s="204"/>
      <c r="AG619" s="204"/>
      <c r="AH619" s="204"/>
      <c r="AI619" s="204"/>
      <c r="AJ619" s="204"/>
      <c r="AK619" s="204"/>
      <c r="AL619" s="204"/>
      <c r="AM619" s="204"/>
      <c r="AN619" s="204"/>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c r="BI619" s="204"/>
      <c r="BJ619" s="204"/>
      <c r="BK619" s="204"/>
      <c r="BL619" s="204"/>
      <c r="BM619" s="204"/>
      <c r="BN619" s="204"/>
      <c r="BO619" s="204"/>
      <c r="BP619" s="204"/>
      <c r="BQ619" s="204"/>
      <c r="BR619" s="204"/>
      <c r="BS619" s="204"/>
    </row>
    <row r="620" spans="1:71" s="273" customFormat="1" x14ac:dyDescent="0.25">
      <c r="A620" s="204"/>
      <c r="B620" s="204"/>
      <c r="C620" s="204"/>
      <c r="D620" s="204"/>
      <c r="E620" s="204"/>
      <c r="F620" s="204"/>
      <c r="G620" s="204"/>
      <c r="H620" s="204"/>
      <c r="I620" s="204"/>
      <c r="J620" s="204"/>
      <c r="K620" s="204"/>
      <c r="L620" s="218">
        <f t="shared" si="23"/>
        <v>0</v>
      </c>
      <c r="M620" s="218">
        <f t="shared" si="23"/>
        <v>0</v>
      </c>
      <c r="N620" s="218">
        <f t="shared" si="23"/>
        <v>0</v>
      </c>
      <c r="O620" s="270"/>
      <c r="P620" s="204"/>
      <c r="Q620" s="204"/>
      <c r="R620" s="204"/>
      <c r="S620" s="204"/>
      <c r="T620" s="204"/>
      <c r="U620" s="204"/>
      <c r="V620" s="204"/>
      <c r="W620" s="204"/>
      <c r="X620" s="204"/>
      <c r="Y620" s="204"/>
      <c r="Z620" s="204"/>
      <c r="AA620" s="204"/>
      <c r="AB620" s="204"/>
      <c r="AC620" s="204"/>
      <c r="AD620" s="204"/>
      <c r="AE620" s="204"/>
      <c r="AF620" s="204"/>
      <c r="AG620" s="204"/>
      <c r="AH620" s="204"/>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c r="BI620" s="204"/>
      <c r="BJ620" s="204"/>
      <c r="BK620" s="204"/>
      <c r="BL620" s="204"/>
      <c r="BM620" s="204"/>
      <c r="BN620" s="204"/>
      <c r="BO620" s="204"/>
      <c r="BP620" s="204"/>
      <c r="BQ620" s="204"/>
      <c r="BR620" s="204"/>
      <c r="BS620" s="204"/>
    </row>
    <row r="621" spans="1:71" s="273" customFormat="1" x14ac:dyDescent="0.25">
      <c r="A621" s="204"/>
      <c r="B621" s="204"/>
      <c r="C621" s="204"/>
      <c r="D621" s="204"/>
      <c r="E621" s="204"/>
      <c r="F621" s="204"/>
      <c r="G621" s="204"/>
      <c r="H621" s="204"/>
      <c r="I621" s="204"/>
      <c r="J621" s="204"/>
      <c r="K621" s="204"/>
      <c r="L621" s="218">
        <f t="shared" si="23"/>
        <v>0</v>
      </c>
      <c r="M621" s="218">
        <f t="shared" si="23"/>
        <v>0</v>
      </c>
      <c r="N621" s="218">
        <f t="shared" si="23"/>
        <v>0</v>
      </c>
      <c r="O621" s="270"/>
      <c r="P621" s="204"/>
      <c r="Q621" s="204"/>
      <c r="R621" s="204"/>
      <c r="S621" s="204"/>
      <c r="T621" s="204"/>
      <c r="U621" s="204"/>
      <c r="V621" s="204"/>
      <c r="W621" s="204"/>
      <c r="X621" s="204"/>
      <c r="Y621" s="204"/>
      <c r="Z621" s="204"/>
      <c r="AA621" s="204"/>
      <c r="AB621" s="204"/>
      <c r="AC621" s="204"/>
      <c r="AD621" s="204"/>
      <c r="AE621" s="204"/>
      <c r="AF621" s="204"/>
      <c r="AG621" s="204"/>
      <c r="AH621" s="204"/>
      <c r="AI621" s="204"/>
      <c r="AJ621" s="204"/>
      <c r="AK621" s="204"/>
      <c r="AL621" s="204"/>
      <c r="AM621" s="204"/>
      <c r="AN621" s="204"/>
      <c r="AO621" s="204"/>
      <c r="AP621" s="204"/>
      <c r="AQ621" s="204"/>
      <c r="AR621" s="204"/>
      <c r="AS621" s="204"/>
      <c r="AT621" s="204"/>
      <c r="AU621" s="204"/>
      <c r="AV621" s="204"/>
      <c r="AW621" s="204"/>
      <c r="AX621" s="204"/>
      <c r="AY621" s="204"/>
      <c r="AZ621" s="204"/>
      <c r="BA621" s="204"/>
      <c r="BB621" s="204"/>
      <c r="BC621" s="204"/>
      <c r="BD621" s="204"/>
      <c r="BE621" s="204"/>
      <c r="BF621" s="204"/>
      <c r="BG621" s="204"/>
      <c r="BH621" s="204"/>
      <c r="BI621" s="204"/>
      <c r="BJ621" s="204"/>
      <c r="BK621" s="204"/>
      <c r="BL621" s="204"/>
      <c r="BM621" s="204"/>
      <c r="BN621" s="204"/>
      <c r="BO621" s="204"/>
      <c r="BP621" s="204"/>
      <c r="BQ621" s="204"/>
      <c r="BR621" s="204"/>
      <c r="BS621" s="204"/>
    </row>
    <row r="622" spans="1:71" s="273" customFormat="1" x14ac:dyDescent="0.25">
      <c r="A622" s="204"/>
      <c r="B622" s="204"/>
      <c r="C622" s="204"/>
      <c r="D622" s="204"/>
      <c r="E622" s="204"/>
      <c r="F622" s="204"/>
      <c r="G622" s="204"/>
      <c r="H622" s="204"/>
      <c r="I622" s="204"/>
      <c r="J622" s="204"/>
      <c r="K622" s="204"/>
      <c r="L622" s="218">
        <f t="shared" si="23"/>
        <v>0</v>
      </c>
      <c r="M622" s="218">
        <f t="shared" si="23"/>
        <v>0</v>
      </c>
      <c r="N622" s="218">
        <f t="shared" si="23"/>
        <v>0</v>
      </c>
      <c r="O622" s="270"/>
      <c r="P622" s="204"/>
      <c r="Q622" s="204"/>
      <c r="R622" s="204"/>
      <c r="S622" s="204"/>
      <c r="T622" s="204"/>
      <c r="U622" s="204"/>
      <c r="V622" s="204"/>
      <c r="W622" s="204"/>
      <c r="X622" s="204"/>
      <c r="Y622" s="204"/>
      <c r="Z622" s="204"/>
      <c r="AA622" s="204"/>
      <c r="AB622" s="204"/>
      <c r="AC622" s="204"/>
      <c r="AD622" s="204"/>
      <c r="AE622" s="204"/>
      <c r="AF622" s="204"/>
      <c r="AG622" s="204"/>
      <c r="AH622" s="204"/>
      <c r="AI622" s="204"/>
      <c r="AJ622" s="204"/>
      <c r="AK622" s="204"/>
      <c r="AL622" s="204"/>
      <c r="AM622" s="204"/>
      <c r="AN622" s="204"/>
      <c r="AO622" s="204"/>
      <c r="AP622" s="204"/>
      <c r="AQ622" s="204"/>
      <c r="AR622" s="204"/>
      <c r="AS622" s="204"/>
      <c r="AT622" s="204"/>
      <c r="AU622" s="204"/>
      <c r="AV622" s="204"/>
      <c r="AW622" s="204"/>
      <c r="AX622" s="204"/>
      <c r="AY622" s="204"/>
      <c r="AZ622" s="204"/>
      <c r="BA622" s="204"/>
      <c r="BB622" s="204"/>
      <c r="BC622" s="204"/>
      <c r="BD622" s="204"/>
      <c r="BE622" s="204"/>
      <c r="BF622" s="204"/>
      <c r="BG622" s="204"/>
      <c r="BH622" s="204"/>
      <c r="BI622" s="204"/>
      <c r="BJ622" s="204"/>
      <c r="BK622" s="204"/>
      <c r="BL622" s="204"/>
      <c r="BM622" s="204"/>
      <c r="BN622" s="204"/>
      <c r="BO622" s="204"/>
      <c r="BP622" s="204"/>
      <c r="BQ622" s="204"/>
      <c r="BR622" s="204"/>
      <c r="BS622" s="204"/>
    </row>
    <row r="623" spans="1:71" s="273" customFormat="1" x14ac:dyDescent="0.25">
      <c r="A623" s="204"/>
      <c r="B623" s="204"/>
      <c r="C623" s="204"/>
      <c r="D623" s="204"/>
      <c r="E623" s="204"/>
      <c r="F623" s="204"/>
      <c r="G623" s="204"/>
      <c r="H623" s="204"/>
      <c r="I623" s="204"/>
      <c r="J623" s="204"/>
      <c r="K623" s="204"/>
      <c r="L623" s="218">
        <f t="shared" si="23"/>
        <v>0</v>
      </c>
      <c r="M623" s="218">
        <f t="shared" si="23"/>
        <v>0</v>
      </c>
      <c r="N623" s="218">
        <f t="shared" si="23"/>
        <v>0</v>
      </c>
      <c r="O623" s="270"/>
      <c r="P623" s="204"/>
      <c r="Q623" s="204"/>
      <c r="R623" s="204"/>
      <c r="S623" s="204"/>
      <c r="T623" s="204"/>
      <c r="U623" s="204"/>
      <c r="V623" s="204"/>
      <c r="W623" s="204"/>
      <c r="X623" s="204"/>
      <c r="Y623" s="204"/>
      <c r="Z623" s="204"/>
      <c r="AA623" s="204"/>
      <c r="AB623" s="204"/>
      <c r="AC623" s="204"/>
      <c r="AD623" s="204"/>
      <c r="AE623" s="204"/>
      <c r="AF623" s="204"/>
      <c r="AG623" s="204"/>
      <c r="AH623" s="204"/>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c r="BI623" s="204"/>
      <c r="BJ623" s="204"/>
      <c r="BK623" s="204"/>
      <c r="BL623" s="204"/>
      <c r="BM623" s="204"/>
      <c r="BN623" s="204"/>
      <c r="BO623" s="204"/>
      <c r="BP623" s="204"/>
      <c r="BQ623" s="204"/>
      <c r="BR623" s="204"/>
      <c r="BS623" s="204"/>
    </row>
    <row r="624" spans="1:71" s="273" customFormat="1" x14ac:dyDescent="0.25">
      <c r="A624" s="204"/>
      <c r="B624" s="204"/>
      <c r="C624" s="204"/>
      <c r="D624" s="204"/>
      <c r="E624" s="204"/>
      <c r="F624" s="204"/>
      <c r="G624" s="204"/>
      <c r="H624" s="204"/>
      <c r="I624" s="204"/>
      <c r="J624" s="204"/>
      <c r="K624" s="204"/>
      <c r="L624" s="218">
        <f t="shared" si="23"/>
        <v>0</v>
      </c>
      <c r="M624" s="218">
        <f t="shared" si="23"/>
        <v>0</v>
      </c>
      <c r="N624" s="218">
        <f t="shared" si="23"/>
        <v>0</v>
      </c>
      <c r="O624" s="270"/>
      <c r="P624" s="204"/>
      <c r="Q624" s="204"/>
      <c r="R624" s="204"/>
      <c r="S624" s="204"/>
      <c r="T624" s="204"/>
      <c r="U624" s="204"/>
      <c r="V624" s="204"/>
      <c r="W624" s="204"/>
      <c r="X624" s="204"/>
      <c r="Y624" s="204"/>
      <c r="Z624" s="204"/>
      <c r="AA624" s="204"/>
      <c r="AB624" s="204"/>
      <c r="AC624" s="204"/>
      <c r="AD624" s="204"/>
      <c r="AE624" s="204"/>
      <c r="AF624" s="204"/>
      <c r="AG624" s="204"/>
      <c r="AH624" s="204"/>
      <c r="AI624" s="204"/>
      <c r="AJ624" s="204"/>
      <c r="AK624" s="204"/>
      <c r="AL624" s="204"/>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c r="BI624" s="204"/>
      <c r="BJ624" s="204"/>
      <c r="BK624" s="204"/>
      <c r="BL624" s="204"/>
      <c r="BM624" s="204"/>
      <c r="BN624" s="204"/>
      <c r="BO624" s="204"/>
      <c r="BP624" s="204"/>
      <c r="BQ624" s="204"/>
      <c r="BR624" s="204"/>
      <c r="BS624" s="204"/>
    </row>
    <row r="625" spans="1:71" s="273" customFormat="1" x14ac:dyDescent="0.25">
      <c r="A625" s="204"/>
      <c r="B625" s="204"/>
      <c r="C625" s="204"/>
      <c r="D625" s="204"/>
      <c r="E625" s="204"/>
      <c r="F625" s="204"/>
      <c r="G625" s="204"/>
      <c r="H625" s="204"/>
      <c r="I625" s="204"/>
      <c r="J625" s="204"/>
      <c r="K625" s="204"/>
      <c r="L625" s="218">
        <f t="shared" si="23"/>
        <v>0</v>
      </c>
      <c r="M625" s="218">
        <f t="shared" si="23"/>
        <v>0</v>
      </c>
      <c r="N625" s="218">
        <f t="shared" si="23"/>
        <v>0</v>
      </c>
      <c r="O625" s="270"/>
      <c r="P625" s="204"/>
      <c r="Q625" s="204"/>
      <c r="R625" s="204"/>
      <c r="S625" s="204"/>
      <c r="T625" s="204"/>
      <c r="U625" s="204"/>
      <c r="V625" s="204"/>
      <c r="W625" s="204"/>
      <c r="X625" s="204"/>
      <c r="Y625" s="204"/>
      <c r="Z625" s="204"/>
      <c r="AA625" s="204"/>
      <c r="AB625" s="204"/>
      <c r="AC625" s="204"/>
      <c r="AD625" s="204"/>
      <c r="AE625" s="204"/>
      <c r="AF625" s="204"/>
      <c r="AG625" s="204"/>
      <c r="AH625" s="204"/>
      <c r="AI625" s="204"/>
      <c r="AJ625" s="204"/>
      <c r="AK625" s="204"/>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c r="BI625" s="204"/>
      <c r="BJ625" s="204"/>
      <c r="BK625" s="204"/>
      <c r="BL625" s="204"/>
      <c r="BM625" s="204"/>
      <c r="BN625" s="204"/>
      <c r="BO625" s="204"/>
      <c r="BP625" s="204"/>
      <c r="BQ625" s="204"/>
      <c r="BR625" s="204"/>
      <c r="BS625" s="204"/>
    </row>
    <row r="626" spans="1:71" s="273" customFormat="1" x14ac:dyDescent="0.25">
      <c r="A626" s="204"/>
      <c r="B626" s="204"/>
      <c r="C626" s="204"/>
      <c r="D626" s="204"/>
      <c r="E626" s="204"/>
      <c r="F626" s="204"/>
      <c r="G626" s="204"/>
      <c r="H626" s="204"/>
      <c r="I626" s="204"/>
      <c r="J626" s="204"/>
      <c r="K626" s="204"/>
      <c r="L626" s="218">
        <f t="shared" si="23"/>
        <v>0</v>
      </c>
      <c r="M626" s="218">
        <f t="shared" si="23"/>
        <v>0</v>
      </c>
      <c r="N626" s="218">
        <f t="shared" si="23"/>
        <v>0</v>
      </c>
      <c r="O626" s="270"/>
      <c r="P626" s="204"/>
      <c r="Q626" s="204"/>
      <c r="R626" s="204"/>
      <c r="S626" s="204"/>
      <c r="T626" s="204"/>
      <c r="U626" s="204"/>
      <c r="V626" s="204"/>
      <c r="W626" s="204"/>
      <c r="X626" s="204"/>
      <c r="Y626" s="204"/>
      <c r="Z626" s="204"/>
      <c r="AA626" s="204"/>
      <c r="AB626" s="204"/>
      <c r="AC626" s="204"/>
      <c r="AD626" s="204"/>
      <c r="AE626" s="204"/>
      <c r="AF626" s="204"/>
      <c r="AG626" s="204"/>
      <c r="AH626" s="204"/>
      <c r="AI626" s="204"/>
      <c r="AJ626" s="204"/>
      <c r="AK626" s="204"/>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c r="BI626" s="204"/>
      <c r="BJ626" s="204"/>
      <c r="BK626" s="204"/>
      <c r="BL626" s="204"/>
      <c r="BM626" s="204"/>
      <c r="BN626" s="204"/>
      <c r="BO626" s="204"/>
      <c r="BP626" s="204"/>
      <c r="BQ626" s="204"/>
      <c r="BR626" s="204"/>
      <c r="BS626" s="204"/>
    </row>
    <row r="627" spans="1:71" s="273" customFormat="1" x14ac:dyDescent="0.25">
      <c r="A627" s="204"/>
      <c r="B627" s="204"/>
      <c r="C627" s="204"/>
      <c r="D627" s="204"/>
      <c r="E627" s="204"/>
      <c r="F627" s="204"/>
      <c r="G627" s="204"/>
      <c r="H627" s="204"/>
      <c r="I627" s="204"/>
      <c r="J627" s="204"/>
      <c r="K627" s="204"/>
      <c r="L627" s="218">
        <f t="shared" si="23"/>
        <v>0</v>
      </c>
      <c r="M627" s="218">
        <f t="shared" si="23"/>
        <v>0</v>
      </c>
      <c r="N627" s="218">
        <f t="shared" si="23"/>
        <v>0</v>
      </c>
      <c r="O627" s="270"/>
      <c r="P627" s="204"/>
      <c r="Q627" s="204"/>
      <c r="R627" s="204"/>
      <c r="S627" s="204"/>
      <c r="T627" s="204"/>
      <c r="U627" s="204"/>
      <c r="V627" s="204"/>
      <c r="W627" s="204"/>
      <c r="X627" s="204"/>
      <c r="Y627" s="204"/>
      <c r="Z627" s="204"/>
      <c r="AA627" s="204"/>
      <c r="AB627" s="204"/>
      <c r="AC627" s="204"/>
      <c r="AD627" s="204"/>
      <c r="AE627" s="204"/>
      <c r="AF627" s="204"/>
      <c r="AG627" s="204"/>
      <c r="AH627" s="204"/>
      <c r="AI627" s="204"/>
      <c r="AJ627" s="204"/>
      <c r="AK627" s="204"/>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c r="BI627" s="204"/>
      <c r="BJ627" s="204"/>
      <c r="BK627" s="204"/>
      <c r="BL627" s="204"/>
      <c r="BM627" s="204"/>
      <c r="BN627" s="204"/>
      <c r="BO627" s="204"/>
      <c r="BP627" s="204"/>
      <c r="BQ627" s="204"/>
      <c r="BR627" s="204"/>
      <c r="BS627" s="204"/>
    </row>
    <row r="628" spans="1:71" s="273" customFormat="1" x14ac:dyDescent="0.25">
      <c r="A628" s="204"/>
      <c r="B628" s="204"/>
      <c r="C628" s="204"/>
      <c r="D628" s="204"/>
      <c r="E628" s="204"/>
      <c r="F628" s="204"/>
      <c r="G628" s="204"/>
      <c r="H628" s="204"/>
      <c r="I628" s="204"/>
      <c r="J628" s="204"/>
      <c r="K628" s="204"/>
      <c r="L628" s="218">
        <f t="shared" si="23"/>
        <v>0</v>
      </c>
      <c r="M628" s="218">
        <f t="shared" si="23"/>
        <v>0</v>
      </c>
      <c r="N628" s="218">
        <f t="shared" si="23"/>
        <v>0</v>
      </c>
      <c r="O628" s="270"/>
      <c r="P628" s="204"/>
      <c r="Q628" s="204"/>
      <c r="R628" s="204"/>
      <c r="S628" s="204"/>
      <c r="T628" s="204"/>
      <c r="U628" s="204"/>
      <c r="V628" s="204"/>
      <c r="W628" s="204"/>
      <c r="X628" s="204"/>
      <c r="Y628" s="204"/>
      <c r="Z628" s="204"/>
      <c r="AA628" s="204"/>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c r="BM628" s="204"/>
      <c r="BN628" s="204"/>
      <c r="BO628" s="204"/>
      <c r="BP628" s="204"/>
      <c r="BQ628" s="204"/>
      <c r="BR628" s="204"/>
      <c r="BS628" s="204"/>
    </row>
    <row r="629" spans="1:71" s="273" customFormat="1" x14ac:dyDescent="0.25">
      <c r="A629" s="204"/>
      <c r="B629" s="204"/>
      <c r="C629" s="204"/>
      <c r="D629" s="204"/>
      <c r="E629" s="204"/>
      <c r="F629" s="204"/>
      <c r="G629" s="204"/>
      <c r="H629" s="204"/>
      <c r="I629" s="204"/>
      <c r="J629" s="204"/>
      <c r="K629" s="204"/>
      <c r="L629" s="218">
        <f t="shared" si="23"/>
        <v>0</v>
      </c>
      <c r="M629" s="218">
        <f t="shared" si="23"/>
        <v>0</v>
      </c>
      <c r="N629" s="218">
        <f t="shared" si="23"/>
        <v>0</v>
      </c>
      <c r="O629" s="270"/>
      <c r="P629" s="204"/>
      <c r="Q629" s="204"/>
      <c r="R629" s="204"/>
      <c r="S629" s="204"/>
      <c r="T629" s="204"/>
      <c r="U629" s="204"/>
      <c r="V629" s="204"/>
      <c r="W629" s="204"/>
      <c r="X629" s="204"/>
      <c r="Y629" s="204"/>
      <c r="Z629" s="204"/>
      <c r="AA629" s="204"/>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c r="BM629" s="204"/>
      <c r="BN629" s="204"/>
      <c r="BO629" s="204"/>
      <c r="BP629" s="204"/>
      <c r="BQ629" s="204"/>
      <c r="BR629" s="204"/>
      <c r="BS629" s="204"/>
    </row>
    <row r="630" spans="1:71" s="273" customFormat="1" x14ac:dyDescent="0.25">
      <c r="A630" s="204"/>
      <c r="B630" s="204"/>
      <c r="C630" s="204"/>
      <c r="D630" s="204"/>
      <c r="E630" s="204"/>
      <c r="F630" s="204"/>
      <c r="G630" s="204"/>
      <c r="H630" s="204"/>
      <c r="I630" s="204"/>
      <c r="J630" s="204"/>
      <c r="K630" s="204"/>
      <c r="L630" s="218">
        <f t="shared" si="23"/>
        <v>0</v>
      </c>
      <c r="M630" s="218">
        <f t="shared" si="23"/>
        <v>0</v>
      </c>
      <c r="N630" s="218">
        <f t="shared" si="23"/>
        <v>0</v>
      </c>
      <c r="O630" s="270"/>
      <c r="P630" s="204"/>
      <c r="Q630" s="204"/>
      <c r="R630" s="204"/>
      <c r="S630" s="204"/>
      <c r="T630" s="204"/>
      <c r="U630" s="204"/>
      <c r="V630" s="204"/>
      <c r="W630" s="204"/>
      <c r="X630" s="204"/>
      <c r="Y630" s="204"/>
      <c r="Z630" s="204"/>
      <c r="AA630" s="204"/>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c r="BM630" s="204"/>
      <c r="BN630" s="204"/>
      <c r="BO630" s="204"/>
      <c r="BP630" s="204"/>
      <c r="BQ630" s="204"/>
      <c r="BR630" s="204"/>
      <c r="BS630" s="204"/>
    </row>
    <row r="631" spans="1:71" s="273" customFormat="1" x14ac:dyDescent="0.25">
      <c r="A631" s="204"/>
      <c r="B631" s="204"/>
      <c r="C631" s="204"/>
      <c r="D631" s="204"/>
      <c r="E631" s="204"/>
      <c r="F631" s="204"/>
      <c r="G631" s="204"/>
      <c r="H631" s="204"/>
      <c r="I631" s="204"/>
      <c r="J631" s="204"/>
      <c r="K631" s="204"/>
      <c r="L631" s="218">
        <f t="shared" si="23"/>
        <v>0</v>
      </c>
      <c r="M631" s="218">
        <f t="shared" si="23"/>
        <v>0</v>
      </c>
      <c r="N631" s="218">
        <f t="shared" si="23"/>
        <v>0</v>
      </c>
      <c r="O631" s="270"/>
      <c r="P631" s="204"/>
      <c r="Q631" s="204"/>
      <c r="R631" s="204"/>
      <c r="S631" s="204"/>
      <c r="T631" s="204"/>
      <c r="U631" s="204"/>
      <c r="V631" s="204"/>
      <c r="W631" s="204"/>
      <c r="X631" s="204"/>
      <c r="Y631" s="204"/>
      <c r="Z631" s="204"/>
      <c r="AA631" s="204"/>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c r="BM631" s="204"/>
      <c r="BN631" s="204"/>
      <c r="BO631" s="204"/>
      <c r="BP631" s="204"/>
      <c r="BQ631" s="204"/>
      <c r="BR631" s="204"/>
      <c r="BS631" s="204"/>
    </row>
    <row r="632" spans="1:71" s="273" customFormat="1" x14ac:dyDescent="0.25">
      <c r="A632" s="204"/>
      <c r="B632" s="204"/>
      <c r="C632" s="204"/>
      <c r="D632" s="204"/>
      <c r="E632" s="204"/>
      <c r="F632" s="204"/>
      <c r="G632" s="204"/>
      <c r="H632" s="204"/>
      <c r="I632" s="204"/>
      <c r="J632" s="204"/>
      <c r="K632" s="204"/>
      <c r="L632" s="218">
        <f t="shared" si="23"/>
        <v>0</v>
      </c>
      <c r="M632" s="218">
        <f t="shared" si="23"/>
        <v>0</v>
      </c>
      <c r="N632" s="218">
        <f t="shared" si="23"/>
        <v>0</v>
      </c>
      <c r="O632" s="270"/>
      <c r="P632" s="204"/>
      <c r="Q632" s="204"/>
      <c r="R632" s="204"/>
      <c r="S632" s="204"/>
      <c r="T632" s="204"/>
      <c r="U632" s="204"/>
      <c r="V632" s="204"/>
      <c r="W632" s="204"/>
      <c r="X632" s="204"/>
      <c r="Y632" s="204"/>
      <c r="Z632" s="204"/>
      <c r="AA632" s="204"/>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c r="BM632" s="204"/>
      <c r="BN632" s="204"/>
      <c r="BO632" s="204"/>
      <c r="BP632" s="204"/>
      <c r="BQ632" s="204"/>
      <c r="BR632" s="204"/>
      <c r="BS632" s="204"/>
    </row>
    <row r="633" spans="1:71" s="273" customFormat="1" x14ac:dyDescent="0.25">
      <c r="A633" s="204"/>
      <c r="B633" s="204"/>
      <c r="C633" s="204"/>
      <c r="D633" s="204"/>
      <c r="E633" s="204"/>
      <c r="F633" s="204"/>
      <c r="G633" s="204"/>
      <c r="H633" s="204"/>
      <c r="I633" s="204"/>
      <c r="J633" s="204"/>
      <c r="K633" s="204"/>
      <c r="L633" s="218">
        <f t="shared" si="23"/>
        <v>0</v>
      </c>
      <c r="M633" s="218">
        <f t="shared" si="23"/>
        <v>0</v>
      </c>
      <c r="N633" s="218">
        <f t="shared" si="23"/>
        <v>0</v>
      </c>
      <c r="O633" s="270"/>
      <c r="P633" s="204"/>
      <c r="Q633" s="204"/>
      <c r="R633" s="204"/>
      <c r="S633" s="204"/>
      <c r="T633" s="204"/>
      <c r="U633" s="204"/>
      <c r="V633" s="204"/>
      <c r="W633" s="204"/>
      <c r="X633" s="204"/>
      <c r="Y633" s="204"/>
      <c r="Z633" s="204"/>
      <c r="AA633" s="204"/>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c r="BM633" s="204"/>
      <c r="BN633" s="204"/>
      <c r="BO633" s="204"/>
      <c r="BP633" s="204"/>
      <c r="BQ633" s="204"/>
      <c r="BR633" s="204"/>
      <c r="BS633" s="204"/>
    </row>
    <row r="634" spans="1:71" s="273" customFormat="1" x14ac:dyDescent="0.25">
      <c r="A634" s="204"/>
      <c r="B634" s="204"/>
      <c r="C634" s="204"/>
      <c r="D634" s="204"/>
      <c r="E634" s="204"/>
      <c r="F634" s="204"/>
      <c r="G634" s="204"/>
      <c r="H634" s="204"/>
      <c r="I634" s="204"/>
      <c r="J634" s="204"/>
      <c r="K634" s="204"/>
      <c r="L634" s="218">
        <f t="shared" si="23"/>
        <v>0</v>
      </c>
      <c r="M634" s="218">
        <f t="shared" si="23"/>
        <v>0</v>
      </c>
      <c r="N634" s="218">
        <f t="shared" si="23"/>
        <v>0</v>
      </c>
      <c r="O634" s="270"/>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c r="BM634" s="204"/>
      <c r="BN634" s="204"/>
      <c r="BO634" s="204"/>
      <c r="BP634" s="204"/>
      <c r="BQ634" s="204"/>
      <c r="BR634" s="204"/>
      <c r="BS634" s="204"/>
    </row>
    <row r="635" spans="1:71" s="273" customFormat="1" x14ac:dyDescent="0.25">
      <c r="A635" s="204"/>
      <c r="B635" s="204"/>
      <c r="C635" s="204"/>
      <c r="D635" s="204"/>
      <c r="E635" s="204"/>
      <c r="F635" s="204"/>
      <c r="G635" s="204"/>
      <c r="H635" s="204"/>
      <c r="I635" s="204"/>
      <c r="J635" s="204"/>
      <c r="K635" s="204"/>
      <c r="L635" s="218">
        <f t="shared" si="23"/>
        <v>0</v>
      </c>
      <c r="M635" s="218">
        <f t="shared" si="23"/>
        <v>0</v>
      </c>
      <c r="N635" s="218">
        <f t="shared" si="23"/>
        <v>0</v>
      </c>
      <c r="O635" s="270"/>
      <c r="P635" s="204"/>
      <c r="Q635" s="204"/>
      <c r="R635" s="204"/>
      <c r="S635" s="204"/>
      <c r="T635" s="204"/>
      <c r="U635" s="204"/>
      <c r="V635" s="204"/>
      <c r="W635" s="204"/>
      <c r="X635" s="204"/>
      <c r="Y635" s="204"/>
      <c r="Z635" s="204"/>
      <c r="AA635" s="204"/>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c r="BM635" s="204"/>
      <c r="BN635" s="204"/>
      <c r="BO635" s="204"/>
      <c r="BP635" s="204"/>
      <c r="BQ635" s="204"/>
      <c r="BR635" s="204"/>
      <c r="BS635" s="204"/>
    </row>
    <row r="636" spans="1:71" s="273" customFormat="1" x14ac:dyDescent="0.25">
      <c r="A636" s="204"/>
      <c r="B636" s="204"/>
      <c r="C636" s="204"/>
      <c r="D636" s="204"/>
      <c r="E636" s="204"/>
      <c r="F636" s="204"/>
      <c r="G636" s="204"/>
      <c r="H636" s="204"/>
      <c r="I636" s="204"/>
      <c r="J636" s="204"/>
      <c r="K636" s="204"/>
      <c r="L636" s="218">
        <f t="shared" si="23"/>
        <v>0</v>
      </c>
      <c r="M636" s="218">
        <f t="shared" si="23"/>
        <v>0</v>
      </c>
      <c r="N636" s="218">
        <f t="shared" si="23"/>
        <v>0</v>
      </c>
      <c r="O636" s="270"/>
      <c r="P636" s="204"/>
      <c r="Q636" s="204"/>
      <c r="R636" s="204"/>
      <c r="S636" s="204"/>
      <c r="T636" s="204"/>
      <c r="U636" s="204"/>
      <c r="V636" s="204"/>
      <c r="W636" s="204"/>
      <c r="X636" s="204"/>
      <c r="Y636" s="204"/>
      <c r="Z636" s="204"/>
      <c r="AA636" s="204"/>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c r="BM636" s="204"/>
      <c r="BN636" s="204"/>
      <c r="BO636" s="204"/>
      <c r="BP636" s="204"/>
      <c r="BQ636" s="204"/>
      <c r="BR636" s="204"/>
      <c r="BS636" s="204"/>
    </row>
    <row r="637" spans="1:71" s="273" customFormat="1" x14ac:dyDescent="0.25">
      <c r="A637" s="204"/>
      <c r="B637" s="204"/>
      <c r="C637" s="204"/>
      <c r="D637" s="204"/>
      <c r="E637" s="204"/>
      <c r="F637" s="204"/>
      <c r="G637" s="204"/>
      <c r="H637" s="204"/>
      <c r="I637" s="204"/>
      <c r="J637" s="204"/>
      <c r="K637" s="204"/>
      <c r="L637" s="218">
        <f t="shared" si="23"/>
        <v>0</v>
      </c>
      <c r="M637" s="218">
        <f t="shared" si="23"/>
        <v>0</v>
      </c>
      <c r="N637" s="218">
        <f t="shared" si="23"/>
        <v>0</v>
      </c>
      <c r="O637" s="270"/>
      <c r="P637" s="204"/>
      <c r="Q637" s="204"/>
      <c r="R637" s="204"/>
      <c r="S637" s="204"/>
      <c r="T637" s="204"/>
      <c r="U637" s="204"/>
      <c r="V637" s="204"/>
      <c r="W637" s="204"/>
      <c r="X637" s="204"/>
      <c r="Y637" s="204"/>
      <c r="Z637" s="204"/>
      <c r="AA637" s="204"/>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c r="BM637" s="204"/>
      <c r="BN637" s="204"/>
      <c r="BO637" s="204"/>
      <c r="BP637" s="204"/>
      <c r="BQ637" s="204"/>
      <c r="BR637" s="204"/>
      <c r="BS637" s="204"/>
    </row>
    <row r="638" spans="1:71" s="273" customFormat="1" x14ac:dyDescent="0.25">
      <c r="A638" s="204"/>
      <c r="B638" s="204"/>
      <c r="C638" s="204"/>
      <c r="D638" s="204"/>
      <c r="E638" s="204"/>
      <c r="F638" s="204"/>
      <c r="G638" s="204"/>
      <c r="H638" s="204"/>
      <c r="I638" s="204"/>
      <c r="J638" s="204"/>
      <c r="K638" s="204"/>
      <c r="L638" s="218">
        <f t="shared" si="23"/>
        <v>0</v>
      </c>
      <c r="M638" s="218">
        <f t="shared" si="23"/>
        <v>0</v>
      </c>
      <c r="N638" s="218">
        <f t="shared" si="23"/>
        <v>0</v>
      </c>
      <c r="O638" s="270"/>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c r="BM638" s="204"/>
      <c r="BN638" s="204"/>
      <c r="BO638" s="204"/>
      <c r="BP638" s="204"/>
      <c r="BQ638" s="204"/>
      <c r="BR638" s="204"/>
      <c r="BS638" s="204"/>
    </row>
    <row r="639" spans="1:71" s="273" customFormat="1" x14ac:dyDescent="0.25">
      <c r="A639" s="204"/>
      <c r="B639" s="204"/>
      <c r="C639" s="204"/>
      <c r="D639" s="204"/>
      <c r="E639" s="204"/>
      <c r="F639" s="204"/>
      <c r="G639" s="204"/>
      <c r="H639" s="204"/>
      <c r="I639" s="204"/>
      <c r="J639" s="204"/>
      <c r="K639" s="204"/>
      <c r="L639" s="218">
        <f t="shared" si="23"/>
        <v>0</v>
      </c>
      <c r="M639" s="218">
        <f t="shared" si="23"/>
        <v>0</v>
      </c>
      <c r="N639" s="218">
        <f t="shared" si="23"/>
        <v>0</v>
      </c>
      <c r="O639" s="270"/>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c r="BM639" s="204"/>
      <c r="BN639" s="204"/>
      <c r="BO639" s="204"/>
      <c r="BP639" s="204"/>
      <c r="BQ639" s="204"/>
      <c r="BR639" s="204"/>
      <c r="BS639" s="204"/>
    </row>
    <row r="640" spans="1:71" s="273" customFormat="1" x14ac:dyDescent="0.25">
      <c r="A640" s="204"/>
      <c r="B640" s="204"/>
      <c r="C640" s="204"/>
      <c r="D640" s="204"/>
      <c r="E640" s="204"/>
      <c r="F640" s="204"/>
      <c r="G640" s="204"/>
      <c r="H640" s="204"/>
      <c r="I640" s="204"/>
      <c r="J640" s="204"/>
      <c r="K640" s="204"/>
      <c r="L640" s="218">
        <f t="shared" si="23"/>
        <v>0</v>
      </c>
      <c r="M640" s="218">
        <f t="shared" si="23"/>
        <v>0</v>
      </c>
      <c r="N640" s="218">
        <f t="shared" si="23"/>
        <v>0</v>
      </c>
      <c r="O640" s="270"/>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c r="BM640" s="204"/>
      <c r="BN640" s="204"/>
      <c r="BO640" s="204"/>
      <c r="BP640" s="204"/>
      <c r="BQ640" s="204"/>
      <c r="BR640" s="204"/>
      <c r="BS640" s="204"/>
    </row>
    <row r="641" spans="1:71" s="273" customFormat="1" x14ac:dyDescent="0.25">
      <c r="A641" s="204"/>
      <c r="B641" s="204"/>
      <c r="C641" s="204"/>
      <c r="D641" s="204"/>
      <c r="E641" s="204"/>
      <c r="F641" s="204"/>
      <c r="G641" s="204"/>
      <c r="H641" s="204"/>
      <c r="I641" s="204"/>
      <c r="J641" s="204"/>
      <c r="K641" s="204"/>
      <c r="L641" s="218">
        <f t="shared" si="23"/>
        <v>0</v>
      </c>
      <c r="M641" s="218">
        <f t="shared" si="23"/>
        <v>0</v>
      </c>
      <c r="N641" s="218">
        <f t="shared" si="23"/>
        <v>0</v>
      </c>
      <c r="O641" s="270"/>
      <c r="P641" s="204"/>
      <c r="Q641" s="204"/>
      <c r="R641" s="204"/>
      <c r="S641" s="204"/>
      <c r="T641" s="204"/>
      <c r="U641" s="204"/>
      <c r="V641" s="204"/>
      <c r="W641" s="204"/>
      <c r="X641" s="204"/>
      <c r="Y641" s="204"/>
      <c r="Z641" s="204"/>
      <c r="AA641" s="204"/>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c r="BM641" s="204"/>
      <c r="BN641" s="204"/>
      <c r="BO641" s="204"/>
      <c r="BP641" s="204"/>
      <c r="BQ641" s="204"/>
      <c r="BR641" s="204"/>
      <c r="BS641" s="204"/>
    </row>
    <row r="642" spans="1:71" s="273" customFormat="1" x14ac:dyDescent="0.25">
      <c r="A642" s="204"/>
      <c r="B642" s="204"/>
      <c r="C642" s="204"/>
      <c r="D642" s="204"/>
      <c r="E642" s="204"/>
      <c r="F642" s="204"/>
      <c r="G642" s="204"/>
      <c r="H642" s="204"/>
      <c r="I642" s="204"/>
      <c r="J642" s="204"/>
      <c r="K642" s="204"/>
      <c r="L642" s="218">
        <f t="shared" si="23"/>
        <v>0</v>
      </c>
      <c r="M642" s="218">
        <f t="shared" si="23"/>
        <v>0</v>
      </c>
      <c r="N642" s="218">
        <f t="shared" si="23"/>
        <v>0</v>
      </c>
      <c r="O642" s="270"/>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c r="BM642" s="204"/>
      <c r="BN642" s="204"/>
      <c r="BO642" s="204"/>
      <c r="BP642" s="204"/>
      <c r="BQ642" s="204"/>
      <c r="BR642" s="204"/>
      <c r="BS642" s="204"/>
    </row>
    <row r="643" spans="1:71" s="273" customFormat="1" x14ac:dyDescent="0.25">
      <c r="A643" s="204"/>
      <c r="B643" s="204"/>
      <c r="C643" s="204"/>
      <c r="D643" s="204"/>
      <c r="E643" s="204"/>
      <c r="F643" s="204"/>
      <c r="G643" s="204"/>
      <c r="H643" s="204"/>
      <c r="I643" s="204"/>
      <c r="J643" s="204"/>
      <c r="K643" s="204"/>
      <c r="L643" s="218">
        <f t="shared" si="23"/>
        <v>0</v>
      </c>
      <c r="M643" s="218">
        <f t="shared" si="23"/>
        <v>0</v>
      </c>
      <c r="N643" s="218">
        <f t="shared" si="23"/>
        <v>0</v>
      </c>
      <c r="O643" s="270"/>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c r="BM643" s="204"/>
      <c r="BN643" s="204"/>
      <c r="BO643" s="204"/>
      <c r="BP643" s="204"/>
      <c r="BQ643" s="204"/>
      <c r="BR643" s="204"/>
      <c r="BS643" s="204"/>
    </row>
    <row r="644" spans="1:71" s="273" customFormat="1" x14ac:dyDescent="0.25">
      <c r="A644" s="204"/>
      <c r="B644" s="204"/>
      <c r="C644" s="204"/>
      <c r="D644" s="204"/>
      <c r="E644" s="204"/>
      <c r="F644" s="204"/>
      <c r="G644" s="204"/>
      <c r="H644" s="204"/>
      <c r="I644" s="204"/>
      <c r="J644" s="204"/>
      <c r="K644" s="204"/>
      <c r="L644" s="218">
        <f t="shared" si="23"/>
        <v>0</v>
      </c>
      <c r="M644" s="218">
        <f t="shared" si="23"/>
        <v>0</v>
      </c>
      <c r="N644" s="218">
        <f t="shared" si="23"/>
        <v>0</v>
      </c>
      <c r="O644" s="270"/>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c r="BM644" s="204"/>
      <c r="BN644" s="204"/>
      <c r="BO644" s="204"/>
      <c r="BP644" s="204"/>
      <c r="BQ644" s="204"/>
      <c r="BR644" s="204"/>
      <c r="BS644" s="204"/>
    </row>
    <row r="645" spans="1:71" s="273" customFormat="1" x14ac:dyDescent="0.25">
      <c r="A645" s="204"/>
      <c r="B645" s="204"/>
      <c r="C645" s="204"/>
      <c r="D645" s="204"/>
      <c r="E645" s="204"/>
      <c r="F645" s="204"/>
      <c r="G645" s="204"/>
      <c r="H645" s="204"/>
      <c r="I645" s="204"/>
      <c r="J645" s="204"/>
      <c r="K645" s="204"/>
      <c r="L645" s="218">
        <f t="shared" si="23"/>
        <v>0</v>
      </c>
      <c r="M645" s="218">
        <f t="shared" si="23"/>
        <v>0</v>
      </c>
      <c r="N645" s="218">
        <f t="shared" si="23"/>
        <v>0</v>
      </c>
      <c r="O645" s="270"/>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c r="BM645" s="204"/>
      <c r="BN645" s="204"/>
      <c r="BO645" s="204"/>
      <c r="BP645" s="204"/>
      <c r="BQ645" s="204"/>
      <c r="BR645" s="204"/>
      <c r="BS645" s="204"/>
    </row>
    <row r="646" spans="1:71" s="273" customFormat="1" x14ac:dyDescent="0.25">
      <c r="A646" s="204"/>
      <c r="B646" s="204"/>
      <c r="C646" s="204"/>
      <c r="D646" s="204"/>
      <c r="E646" s="204"/>
      <c r="F646" s="204"/>
      <c r="G646" s="204"/>
      <c r="H646" s="204"/>
      <c r="I646" s="204"/>
      <c r="J646" s="204"/>
      <c r="K646" s="204"/>
      <c r="L646" s="218">
        <f t="shared" si="23"/>
        <v>0</v>
      </c>
      <c r="M646" s="218">
        <f t="shared" si="23"/>
        <v>0</v>
      </c>
      <c r="N646" s="218">
        <f t="shared" si="23"/>
        <v>0</v>
      </c>
      <c r="O646" s="270"/>
      <c r="P646" s="204"/>
      <c r="Q646" s="204"/>
      <c r="R646" s="204"/>
      <c r="S646" s="204"/>
      <c r="T646" s="204"/>
      <c r="U646" s="204"/>
      <c r="V646" s="204"/>
      <c r="W646" s="204"/>
      <c r="X646" s="204"/>
      <c r="Y646" s="204"/>
      <c r="Z646" s="204"/>
      <c r="AA646" s="204"/>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c r="BM646" s="204"/>
      <c r="BN646" s="204"/>
      <c r="BO646" s="204"/>
      <c r="BP646" s="204"/>
      <c r="BQ646" s="204"/>
      <c r="BR646" s="204"/>
      <c r="BS646" s="204"/>
    </row>
    <row r="647" spans="1:71" s="273" customFormat="1" x14ac:dyDescent="0.25">
      <c r="A647" s="204"/>
      <c r="B647" s="204"/>
      <c r="C647" s="204"/>
      <c r="D647" s="204"/>
      <c r="E647" s="204"/>
      <c r="F647" s="204"/>
      <c r="G647" s="204"/>
      <c r="H647" s="204"/>
      <c r="I647" s="204"/>
      <c r="J647" s="204"/>
      <c r="K647" s="204"/>
      <c r="L647" s="218">
        <f t="shared" si="23"/>
        <v>0</v>
      </c>
      <c r="M647" s="218">
        <f t="shared" si="23"/>
        <v>0</v>
      </c>
      <c r="N647" s="218">
        <f t="shared" si="23"/>
        <v>0</v>
      </c>
      <c r="O647" s="270"/>
      <c r="P647" s="204"/>
      <c r="Q647" s="204"/>
      <c r="R647" s="204"/>
      <c r="S647" s="204"/>
      <c r="T647" s="204"/>
      <c r="U647" s="204"/>
      <c r="V647" s="204"/>
      <c r="W647" s="204"/>
      <c r="X647" s="204"/>
      <c r="Y647" s="204"/>
      <c r="Z647" s="204"/>
      <c r="AA647" s="204"/>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c r="BM647" s="204"/>
      <c r="BN647" s="204"/>
      <c r="BO647" s="204"/>
      <c r="BP647" s="204"/>
      <c r="BQ647" s="204"/>
      <c r="BR647" s="204"/>
      <c r="BS647" s="204"/>
    </row>
    <row r="648" spans="1:71" s="273" customFormat="1" x14ac:dyDescent="0.25">
      <c r="A648" s="204"/>
      <c r="B648" s="204"/>
      <c r="C648" s="204"/>
      <c r="D648" s="204"/>
      <c r="E648" s="204"/>
      <c r="F648" s="204"/>
      <c r="G648" s="204"/>
      <c r="H648" s="204"/>
      <c r="I648" s="204"/>
      <c r="J648" s="204"/>
      <c r="K648" s="204"/>
      <c r="L648" s="218">
        <f t="shared" si="23"/>
        <v>0</v>
      </c>
      <c r="M648" s="218">
        <f t="shared" si="23"/>
        <v>0</v>
      </c>
      <c r="N648" s="218">
        <f t="shared" si="23"/>
        <v>0</v>
      </c>
      <c r="O648" s="270"/>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c r="BM648" s="204"/>
      <c r="BN648" s="204"/>
      <c r="BO648" s="204"/>
      <c r="BP648" s="204"/>
      <c r="BQ648" s="204"/>
      <c r="BR648" s="204"/>
      <c r="BS648" s="204"/>
    </row>
    <row r="649" spans="1:71" s="273" customFormat="1" x14ac:dyDescent="0.25">
      <c r="A649" s="204"/>
      <c r="B649" s="204"/>
      <c r="C649" s="204"/>
      <c r="D649" s="204"/>
      <c r="E649" s="204"/>
      <c r="F649" s="204"/>
      <c r="G649" s="204"/>
      <c r="H649" s="204"/>
      <c r="I649" s="204"/>
      <c r="J649" s="204"/>
      <c r="K649" s="204"/>
      <c r="L649" s="218">
        <f t="shared" si="23"/>
        <v>0</v>
      </c>
      <c r="M649" s="218">
        <f t="shared" si="23"/>
        <v>0</v>
      </c>
      <c r="N649" s="218">
        <f t="shared" si="23"/>
        <v>0</v>
      </c>
      <c r="O649" s="270"/>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c r="BM649" s="204"/>
      <c r="BN649" s="204"/>
      <c r="BO649" s="204"/>
      <c r="BP649" s="204"/>
      <c r="BQ649" s="204"/>
      <c r="BR649" s="204"/>
      <c r="BS649" s="204"/>
    </row>
    <row r="650" spans="1:71" s="273" customFormat="1" x14ac:dyDescent="0.25">
      <c r="A650" s="204"/>
      <c r="B650" s="204"/>
      <c r="C650" s="204"/>
      <c r="D650" s="204"/>
      <c r="E650" s="204"/>
      <c r="F650" s="204"/>
      <c r="G650" s="204"/>
      <c r="H650" s="204"/>
      <c r="I650" s="204"/>
      <c r="J650" s="204"/>
      <c r="K650" s="204"/>
      <c r="L650" s="218">
        <f t="shared" si="23"/>
        <v>0</v>
      </c>
      <c r="M650" s="218">
        <f t="shared" si="23"/>
        <v>0</v>
      </c>
      <c r="N650" s="218">
        <f t="shared" si="23"/>
        <v>0</v>
      </c>
      <c r="O650" s="270"/>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c r="BM650" s="204"/>
      <c r="BN650" s="204"/>
      <c r="BO650" s="204"/>
      <c r="BP650" s="204"/>
      <c r="BQ650" s="204"/>
      <c r="BR650" s="204"/>
      <c r="BS650" s="204"/>
    </row>
    <row r="651" spans="1:71" s="273" customFormat="1" x14ac:dyDescent="0.25">
      <c r="A651" s="204"/>
      <c r="B651" s="204"/>
      <c r="C651" s="204"/>
      <c r="D651" s="204"/>
      <c r="E651" s="204"/>
      <c r="F651" s="204"/>
      <c r="G651" s="204"/>
      <c r="H651" s="204"/>
      <c r="I651" s="204"/>
      <c r="J651" s="204"/>
      <c r="K651" s="204"/>
      <c r="L651" s="218">
        <f t="shared" si="23"/>
        <v>0</v>
      </c>
      <c r="M651" s="218">
        <f t="shared" si="23"/>
        <v>0</v>
      </c>
      <c r="N651" s="218">
        <f t="shared" si="23"/>
        <v>0</v>
      </c>
      <c r="O651" s="270"/>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c r="BM651" s="204"/>
      <c r="BN651" s="204"/>
      <c r="BO651" s="204"/>
      <c r="BP651" s="204"/>
      <c r="BQ651" s="204"/>
      <c r="BR651" s="204"/>
      <c r="BS651" s="204"/>
    </row>
    <row r="652" spans="1:71" s="273" customFormat="1" x14ac:dyDescent="0.25">
      <c r="A652" s="204"/>
      <c r="B652" s="204"/>
      <c r="C652" s="204"/>
      <c r="D652" s="204"/>
      <c r="E652" s="204"/>
      <c r="F652" s="204"/>
      <c r="G652" s="204"/>
      <c r="H652" s="204"/>
      <c r="I652" s="204"/>
      <c r="J652" s="204"/>
      <c r="K652" s="204"/>
      <c r="L652" s="218">
        <f t="shared" si="23"/>
        <v>0</v>
      </c>
      <c r="M652" s="218">
        <f t="shared" si="23"/>
        <v>0</v>
      </c>
      <c r="N652" s="218">
        <f t="shared" si="23"/>
        <v>0</v>
      </c>
      <c r="O652" s="270"/>
      <c r="P652" s="204"/>
      <c r="Q652" s="204"/>
      <c r="R652" s="204"/>
      <c r="S652" s="204"/>
      <c r="T652" s="204"/>
      <c r="U652" s="204"/>
      <c r="V652" s="204"/>
      <c r="W652" s="204"/>
      <c r="X652" s="204"/>
      <c r="Y652" s="204"/>
      <c r="Z652" s="204"/>
      <c r="AA652" s="204"/>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c r="BM652" s="204"/>
      <c r="BN652" s="204"/>
      <c r="BO652" s="204"/>
      <c r="BP652" s="204"/>
      <c r="BQ652" s="204"/>
      <c r="BR652" s="204"/>
      <c r="BS652" s="204"/>
    </row>
    <row r="653" spans="1:71" s="273" customFormat="1" x14ac:dyDescent="0.25">
      <c r="A653" s="204"/>
      <c r="B653" s="204"/>
      <c r="C653" s="204"/>
      <c r="D653" s="204"/>
      <c r="E653" s="204"/>
      <c r="F653" s="204"/>
      <c r="G653" s="204"/>
      <c r="H653" s="204"/>
      <c r="I653" s="204"/>
      <c r="J653" s="204"/>
      <c r="K653" s="204"/>
      <c r="L653" s="218">
        <f t="shared" si="23"/>
        <v>0</v>
      </c>
      <c r="M653" s="218">
        <f t="shared" si="23"/>
        <v>0</v>
      </c>
      <c r="N653" s="218">
        <f t="shared" si="23"/>
        <v>0</v>
      </c>
      <c r="O653" s="270"/>
      <c r="P653" s="204"/>
      <c r="Q653" s="204"/>
      <c r="R653" s="204"/>
      <c r="S653" s="204"/>
      <c r="T653" s="204"/>
      <c r="U653" s="204"/>
      <c r="V653" s="204"/>
      <c r="W653" s="204"/>
      <c r="X653" s="204"/>
      <c r="Y653" s="204"/>
      <c r="Z653" s="204"/>
      <c r="AA653" s="204"/>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c r="BM653" s="204"/>
      <c r="BN653" s="204"/>
      <c r="BO653" s="204"/>
      <c r="BP653" s="204"/>
      <c r="BQ653" s="204"/>
      <c r="BR653" s="204"/>
      <c r="BS653" s="204"/>
    </row>
    <row r="654" spans="1:71" s="273" customFormat="1" x14ac:dyDescent="0.25">
      <c r="A654" s="204"/>
      <c r="B654" s="204"/>
      <c r="C654" s="204"/>
      <c r="D654" s="204"/>
      <c r="E654" s="204"/>
      <c r="F654" s="204"/>
      <c r="G654" s="204"/>
      <c r="H654" s="204"/>
      <c r="I654" s="204"/>
      <c r="J654" s="204"/>
      <c r="K654" s="204"/>
      <c r="L654" s="218">
        <f t="shared" si="23"/>
        <v>0</v>
      </c>
      <c r="M654" s="218">
        <f t="shared" si="23"/>
        <v>0</v>
      </c>
      <c r="N654" s="218">
        <f t="shared" si="23"/>
        <v>0</v>
      </c>
      <c r="O654" s="270"/>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c r="BM654" s="204"/>
      <c r="BN654" s="204"/>
      <c r="BO654" s="204"/>
      <c r="BP654" s="204"/>
      <c r="BQ654" s="204"/>
      <c r="BR654" s="204"/>
      <c r="BS654" s="204"/>
    </row>
    <row r="655" spans="1:71" s="273" customFormat="1" x14ac:dyDescent="0.25">
      <c r="A655" s="204"/>
      <c r="B655" s="204"/>
      <c r="C655" s="204"/>
      <c r="D655" s="204"/>
      <c r="E655" s="204"/>
      <c r="F655" s="204"/>
      <c r="G655" s="204"/>
      <c r="H655" s="204"/>
      <c r="I655" s="204"/>
      <c r="J655" s="204"/>
      <c r="K655" s="204"/>
      <c r="L655" s="218">
        <f t="shared" si="23"/>
        <v>0</v>
      </c>
      <c r="M655" s="218">
        <f t="shared" si="23"/>
        <v>0</v>
      </c>
      <c r="N655" s="218">
        <f t="shared" si="23"/>
        <v>0</v>
      </c>
      <c r="O655" s="270"/>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c r="BM655" s="204"/>
      <c r="BN655" s="204"/>
      <c r="BO655" s="204"/>
      <c r="BP655" s="204"/>
      <c r="BQ655" s="204"/>
      <c r="BR655" s="204"/>
      <c r="BS655" s="204"/>
    </row>
    <row r="656" spans="1:71" s="273" customFormat="1" x14ac:dyDescent="0.25">
      <c r="A656" s="204"/>
      <c r="B656" s="204"/>
      <c r="C656" s="204"/>
      <c r="D656" s="204"/>
      <c r="E656" s="204"/>
      <c r="F656" s="204"/>
      <c r="G656" s="204"/>
      <c r="H656" s="204"/>
      <c r="I656" s="204"/>
      <c r="J656" s="204"/>
      <c r="K656" s="204"/>
      <c r="L656" s="218">
        <f t="shared" si="23"/>
        <v>0</v>
      </c>
      <c r="M656" s="218">
        <f t="shared" si="23"/>
        <v>0</v>
      </c>
      <c r="N656" s="218">
        <f t="shared" si="23"/>
        <v>0</v>
      </c>
      <c r="O656" s="270"/>
      <c r="P656" s="204"/>
      <c r="Q656" s="204"/>
      <c r="R656" s="204"/>
      <c r="S656" s="204"/>
      <c r="T656" s="204"/>
      <c r="U656" s="204"/>
      <c r="V656" s="204"/>
      <c r="W656" s="204"/>
      <c r="X656" s="204"/>
      <c r="Y656" s="204"/>
      <c r="Z656" s="204"/>
      <c r="AA656" s="204"/>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c r="BM656" s="204"/>
      <c r="BN656" s="204"/>
      <c r="BO656" s="204"/>
      <c r="BP656" s="204"/>
      <c r="BQ656" s="204"/>
      <c r="BR656" s="204"/>
      <c r="BS656" s="204"/>
    </row>
    <row r="657" spans="1:71" s="273" customFormat="1" x14ac:dyDescent="0.25">
      <c r="A657" s="204"/>
      <c r="B657" s="204"/>
      <c r="C657" s="204"/>
      <c r="D657" s="204"/>
      <c r="E657" s="204"/>
      <c r="F657" s="204"/>
      <c r="G657" s="204"/>
      <c r="H657" s="204"/>
      <c r="I657" s="204"/>
      <c r="J657" s="204"/>
      <c r="K657" s="204"/>
      <c r="L657" s="218">
        <f t="shared" si="23"/>
        <v>0</v>
      </c>
      <c r="M657" s="218">
        <f t="shared" si="23"/>
        <v>0</v>
      </c>
      <c r="N657" s="218">
        <f t="shared" si="23"/>
        <v>0</v>
      </c>
      <c r="O657" s="270"/>
      <c r="P657" s="204"/>
      <c r="Q657" s="204"/>
      <c r="R657" s="204"/>
      <c r="S657" s="204"/>
      <c r="T657" s="204"/>
      <c r="U657" s="204"/>
      <c r="V657" s="204"/>
      <c r="W657" s="204"/>
      <c r="X657" s="204"/>
      <c r="Y657" s="204"/>
      <c r="Z657" s="204"/>
      <c r="AA657" s="204"/>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c r="BM657" s="204"/>
      <c r="BN657" s="204"/>
      <c r="BO657" s="204"/>
      <c r="BP657" s="204"/>
      <c r="BQ657" s="204"/>
      <c r="BR657" s="204"/>
      <c r="BS657" s="204"/>
    </row>
    <row r="658" spans="1:71" s="273" customFormat="1" x14ac:dyDescent="0.25">
      <c r="A658" s="204"/>
      <c r="B658" s="204"/>
      <c r="C658" s="204"/>
      <c r="D658" s="204"/>
      <c r="E658" s="204"/>
      <c r="F658" s="204"/>
      <c r="G658" s="204"/>
      <c r="H658" s="204"/>
      <c r="I658" s="204"/>
      <c r="J658" s="204"/>
      <c r="K658" s="204"/>
      <c r="L658" s="218">
        <f t="shared" si="23"/>
        <v>0</v>
      </c>
      <c r="M658" s="218">
        <f t="shared" si="23"/>
        <v>0</v>
      </c>
      <c r="N658" s="218">
        <f t="shared" si="23"/>
        <v>0</v>
      </c>
      <c r="O658" s="270"/>
      <c r="P658" s="204"/>
      <c r="Q658" s="204"/>
      <c r="R658" s="204"/>
      <c r="S658" s="204"/>
      <c r="T658" s="204"/>
      <c r="U658" s="204"/>
      <c r="V658" s="204"/>
      <c r="W658" s="204"/>
      <c r="X658" s="204"/>
      <c r="Y658" s="204"/>
      <c r="Z658" s="204"/>
      <c r="AA658" s="204"/>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c r="BM658" s="204"/>
      <c r="BN658" s="204"/>
      <c r="BO658" s="204"/>
      <c r="BP658" s="204"/>
      <c r="BQ658" s="204"/>
      <c r="BR658" s="204"/>
      <c r="BS658" s="204"/>
    </row>
    <row r="659" spans="1:71" s="273" customFormat="1" x14ac:dyDescent="0.25">
      <c r="A659" s="204"/>
      <c r="B659" s="204"/>
      <c r="C659" s="204"/>
      <c r="D659" s="204"/>
      <c r="E659" s="204"/>
      <c r="F659" s="204"/>
      <c r="G659" s="204"/>
      <c r="H659" s="204"/>
      <c r="I659" s="204"/>
      <c r="J659" s="204"/>
      <c r="K659" s="204"/>
      <c r="L659" s="218">
        <f t="shared" si="23"/>
        <v>0</v>
      </c>
      <c r="M659" s="218">
        <f t="shared" si="23"/>
        <v>0</v>
      </c>
      <c r="N659" s="218">
        <f t="shared" si="23"/>
        <v>0</v>
      </c>
      <c r="O659" s="270"/>
      <c r="P659" s="204"/>
      <c r="Q659" s="204"/>
      <c r="R659" s="204"/>
      <c r="S659" s="204"/>
      <c r="T659" s="204"/>
      <c r="U659" s="204"/>
      <c r="V659" s="204"/>
      <c r="W659" s="204"/>
      <c r="X659" s="204"/>
      <c r="Y659" s="204"/>
      <c r="Z659" s="204"/>
      <c r="AA659" s="204"/>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c r="BM659" s="204"/>
      <c r="BN659" s="204"/>
      <c r="BO659" s="204"/>
      <c r="BP659" s="204"/>
      <c r="BQ659" s="204"/>
      <c r="BR659" s="204"/>
      <c r="BS659" s="204"/>
    </row>
    <row r="660" spans="1:71" s="273" customFormat="1" x14ac:dyDescent="0.25">
      <c r="A660" s="204"/>
      <c r="B660" s="204"/>
      <c r="C660" s="204"/>
      <c r="D660" s="204"/>
      <c r="E660" s="204"/>
      <c r="F660" s="204"/>
      <c r="G660" s="204"/>
      <c r="H660" s="204"/>
      <c r="I660" s="204"/>
      <c r="J660" s="204"/>
      <c r="K660" s="204"/>
      <c r="L660" s="218">
        <f t="shared" si="23"/>
        <v>0</v>
      </c>
      <c r="M660" s="218">
        <f t="shared" si="23"/>
        <v>0</v>
      </c>
      <c r="N660" s="218">
        <f t="shared" si="23"/>
        <v>0</v>
      </c>
      <c r="O660" s="270"/>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c r="BM660" s="204"/>
      <c r="BN660" s="204"/>
      <c r="BO660" s="204"/>
      <c r="BP660" s="204"/>
      <c r="BQ660" s="204"/>
      <c r="BR660" s="204"/>
      <c r="BS660" s="204"/>
    </row>
    <row r="661" spans="1:71" s="273" customFormat="1" x14ac:dyDescent="0.25">
      <c r="A661" s="204"/>
      <c r="B661" s="204"/>
      <c r="C661" s="204"/>
      <c r="D661" s="204"/>
      <c r="E661" s="204"/>
      <c r="F661" s="204"/>
      <c r="G661" s="204"/>
      <c r="H661" s="204"/>
      <c r="I661" s="204"/>
      <c r="J661" s="204"/>
      <c r="K661" s="204"/>
      <c r="L661" s="218">
        <f t="shared" si="23"/>
        <v>0</v>
      </c>
      <c r="M661" s="218">
        <f t="shared" si="23"/>
        <v>0</v>
      </c>
      <c r="N661" s="218">
        <f t="shared" si="23"/>
        <v>0</v>
      </c>
      <c r="O661" s="270"/>
      <c r="P661" s="204"/>
      <c r="Q661" s="204"/>
      <c r="R661" s="204"/>
      <c r="S661" s="204"/>
      <c r="T661" s="204"/>
      <c r="U661" s="204"/>
      <c r="V661" s="204"/>
      <c r="W661" s="204"/>
      <c r="X661" s="204"/>
      <c r="Y661" s="204"/>
      <c r="Z661" s="204"/>
      <c r="AA661" s="204"/>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c r="BM661" s="204"/>
      <c r="BN661" s="204"/>
      <c r="BO661" s="204"/>
      <c r="BP661" s="204"/>
      <c r="BQ661" s="204"/>
      <c r="BR661" s="204"/>
      <c r="BS661" s="204"/>
    </row>
    <row r="662" spans="1:71" s="273" customFormat="1" x14ac:dyDescent="0.25">
      <c r="A662" s="204"/>
      <c r="B662" s="204"/>
      <c r="C662" s="204"/>
      <c r="D662" s="204"/>
      <c r="E662" s="204"/>
      <c r="F662" s="204"/>
      <c r="G662" s="204"/>
      <c r="H662" s="204"/>
      <c r="I662" s="204"/>
      <c r="J662" s="204"/>
      <c r="K662" s="204"/>
      <c r="L662" s="218">
        <f t="shared" si="23"/>
        <v>0</v>
      </c>
      <c r="M662" s="218">
        <f t="shared" si="23"/>
        <v>0</v>
      </c>
      <c r="N662" s="218">
        <f t="shared" si="23"/>
        <v>0</v>
      </c>
      <c r="O662" s="270"/>
      <c r="P662" s="204"/>
      <c r="Q662" s="204"/>
      <c r="R662" s="204"/>
      <c r="S662" s="204"/>
      <c r="T662" s="204"/>
      <c r="U662" s="204"/>
      <c r="V662" s="204"/>
      <c r="W662" s="204"/>
      <c r="X662" s="204"/>
      <c r="Y662" s="204"/>
      <c r="Z662" s="204"/>
      <c r="AA662" s="204"/>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c r="BM662" s="204"/>
      <c r="BN662" s="204"/>
      <c r="BO662" s="204"/>
      <c r="BP662" s="204"/>
      <c r="BQ662" s="204"/>
      <c r="BR662" s="204"/>
      <c r="BS662" s="204"/>
    </row>
    <row r="663" spans="1:71" s="273" customFormat="1" x14ac:dyDescent="0.25">
      <c r="A663" s="204"/>
      <c r="B663" s="204"/>
      <c r="C663" s="204"/>
      <c r="D663" s="204"/>
      <c r="E663" s="204"/>
      <c r="F663" s="204"/>
      <c r="G663" s="204"/>
      <c r="H663" s="204"/>
      <c r="I663" s="204"/>
      <c r="J663" s="204"/>
      <c r="K663" s="204"/>
      <c r="L663" s="218">
        <f t="shared" si="23"/>
        <v>0</v>
      </c>
      <c r="M663" s="218">
        <f t="shared" si="23"/>
        <v>0</v>
      </c>
      <c r="N663" s="218">
        <f t="shared" si="23"/>
        <v>0</v>
      </c>
      <c r="O663" s="270"/>
      <c r="P663" s="204"/>
      <c r="Q663" s="204"/>
      <c r="R663" s="204"/>
      <c r="S663" s="204"/>
      <c r="T663" s="204"/>
      <c r="U663" s="204"/>
      <c r="V663" s="204"/>
      <c r="W663" s="204"/>
      <c r="X663" s="204"/>
      <c r="Y663" s="204"/>
      <c r="Z663" s="204"/>
      <c r="AA663" s="204"/>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c r="BM663" s="204"/>
      <c r="BN663" s="204"/>
      <c r="BO663" s="204"/>
      <c r="BP663" s="204"/>
      <c r="BQ663" s="204"/>
      <c r="BR663" s="204"/>
      <c r="BS663" s="204"/>
    </row>
    <row r="664" spans="1:71" s="273" customFormat="1" x14ac:dyDescent="0.25">
      <c r="A664" s="204"/>
      <c r="B664" s="204"/>
      <c r="C664" s="204"/>
      <c r="D664" s="204"/>
      <c r="E664" s="204"/>
      <c r="F664" s="204"/>
      <c r="G664" s="204"/>
      <c r="H664" s="204"/>
      <c r="I664" s="204"/>
      <c r="J664" s="204"/>
      <c r="K664" s="204"/>
      <c r="L664" s="218">
        <f t="shared" si="23"/>
        <v>0</v>
      </c>
      <c r="M664" s="218">
        <f t="shared" si="23"/>
        <v>0</v>
      </c>
      <c r="N664" s="218">
        <f t="shared" si="23"/>
        <v>0</v>
      </c>
      <c r="O664" s="270"/>
      <c r="P664" s="204"/>
      <c r="Q664" s="204"/>
      <c r="R664" s="204"/>
      <c r="S664" s="204"/>
      <c r="T664" s="204"/>
      <c r="U664" s="204"/>
      <c r="V664" s="204"/>
      <c r="W664" s="204"/>
      <c r="X664" s="204"/>
      <c r="Y664" s="204"/>
      <c r="Z664" s="204"/>
      <c r="AA664" s="204"/>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c r="BM664" s="204"/>
      <c r="BN664" s="204"/>
      <c r="BO664" s="204"/>
      <c r="BP664" s="204"/>
      <c r="BQ664" s="204"/>
      <c r="BR664" s="204"/>
      <c r="BS664" s="204"/>
    </row>
    <row r="665" spans="1:71" s="273" customFormat="1" x14ac:dyDescent="0.25">
      <c r="A665" s="204"/>
      <c r="B665" s="204"/>
      <c r="C665" s="204"/>
      <c r="D665" s="204"/>
      <c r="E665" s="204"/>
      <c r="F665" s="204"/>
      <c r="G665" s="204"/>
      <c r="H665" s="204"/>
      <c r="I665" s="204"/>
      <c r="J665" s="204"/>
      <c r="K665" s="204"/>
      <c r="L665" s="218">
        <f t="shared" si="23"/>
        <v>0</v>
      </c>
      <c r="M665" s="218">
        <f t="shared" si="23"/>
        <v>0</v>
      </c>
      <c r="N665" s="218">
        <f t="shared" si="23"/>
        <v>0</v>
      </c>
      <c r="O665" s="270"/>
      <c r="P665" s="204"/>
      <c r="Q665" s="204"/>
      <c r="R665" s="204"/>
      <c r="S665" s="204"/>
      <c r="T665" s="204"/>
      <c r="U665" s="204"/>
      <c r="V665" s="204"/>
      <c r="W665" s="204"/>
      <c r="X665" s="204"/>
      <c r="Y665" s="204"/>
      <c r="Z665" s="204"/>
      <c r="AA665" s="204"/>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c r="BM665" s="204"/>
      <c r="BN665" s="204"/>
      <c r="BO665" s="204"/>
      <c r="BP665" s="204"/>
      <c r="BQ665" s="204"/>
      <c r="BR665" s="204"/>
      <c r="BS665" s="204"/>
    </row>
    <row r="666" spans="1:71" s="273" customFormat="1" x14ac:dyDescent="0.25">
      <c r="A666" s="204"/>
      <c r="B666" s="204"/>
      <c r="C666" s="204"/>
      <c r="D666" s="204"/>
      <c r="E666" s="204"/>
      <c r="F666" s="204"/>
      <c r="G666" s="204"/>
      <c r="H666" s="204"/>
      <c r="I666" s="204"/>
      <c r="J666" s="204"/>
      <c r="K666" s="204"/>
      <c r="L666" s="218">
        <f t="shared" si="23"/>
        <v>0</v>
      </c>
      <c r="M666" s="218">
        <f t="shared" si="23"/>
        <v>0</v>
      </c>
      <c r="N666" s="218">
        <f t="shared" si="23"/>
        <v>0</v>
      </c>
      <c r="O666" s="270"/>
      <c r="P666" s="204"/>
      <c r="Q666" s="204"/>
      <c r="R666" s="204"/>
      <c r="S666" s="204"/>
      <c r="T666" s="204"/>
      <c r="U666" s="204"/>
      <c r="V666" s="204"/>
      <c r="W666" s="204"/>
      <c r="X666" s="204"/>
      <c r="Y666" s="204"/>
      <c r="Z666" s="204"/>
      <c r="AA666" s="204"/>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c r="BM666" s="204"/>
      <c r="BN666" s="204"/>
      <c r="BO666" s="204"/>
      <c r="BP666" s="204"/>
      <c r="BQ666" s="204"/>
      <c r="BR666" s="204"/>
      <c r="BS666" s="204"/>
    </row>
    <row r="667" spans="1:71" s="273" customFormat="1" x14ac:dyDescent="0.25">
      <c r="A667" s="204"/>
      <c r="B667" s="204"/>
      <c r="C667" s="204"/>
      <c r="D667" s="204"/>
      <c r="E667" s="204"/>
      <c r="F667" s="204"/>
      <c r="G667" s="204"/>
      <c r="H667" s="204"/>
      <c r="I667" s="204"/>
      <c r="J667" s="204"/>
      <c r="K667" s="204"/>
      <c r="L667" s="218">
        <f t="shared" si="23"/>
        <v>0</v>
      </c>
      <c r="M667" s="218">
        <f t="shared" si="23"/>
        <v>0</v>
      </c>
      <c r="N667" s="218">
        <f t="shared" si="23"/>
        <v>0</v>
      </c>
      <c r="O667" s="270"/>
      <c r="P667" s="204"/>
      <c r="Q667" s="204"/>
      <c r="R667" s="204"/>
      <c r="S667" s="204"/>
      <c r="T667" s="204"/>
      <c r="U667" s="204"/>
      <c r="V667" s="204"/>
      <c r="W667" s="204"/>
      <c r="X667" s="204"/>
      <c r="Y667" s="204"/>
      <c r="Z667" s="204"/>
      <c r="AA667" s="204"/>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c r="BM667" s="204"/>
      <c r="BN667" s="204"/>
      <c r="BO667" s="204"/>
      <c r="BP667" s="204"/>
      <c r="BQ667" s="204"/>
      <c r="BR667" s="204"/>
      <c r="BS667" s="204"/>
    </row>
    <row r="668" spans="1:71" s="273" customFormat="1" x14ac:dyDescent="0.25">
      <c r="A668" s="204"/>
      <c r="B668" s="204"/>
      <c r="C668" s="204"/>
      <c r="D668" s="204"/>
      <c r="E668" s="204"/>
      <c r="F668" s="204"/>
      <c r="G668" s="204"/>
      <c r="H668" s="204"/>
      <c r="I668" s="204"/>
      <c r="J668" s="204"/>
      <c r="K668" s="204"/>
      <c r="L668" s="218">
        <f t="shared" si="23"/>
        <v>0</v>
      </c>
      <c r="M668" s="218">
        <f t="shared" si="23"/>
        <v>0</v>
      </c>
      <c r="N668" s="218">
        <f t="shared" si="23"/>
        <v>0</v>
      </c>
      <c r="O668" s="270"/>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c r="BM668" s="204"/>
      <c r="BN668" s="204"/>
      <c r="BO668" s="204"/>
      <c r="BP668" s="204"/>
      <c r="BQ668" s="204"/>
      <c r="BR668" s="204"/>
      <c r="BS668" s="204"/>
    </row>
    <row r="669" spans="1:71" s="273" customFormat="1" x14ac:dyDescent="0.25">
      <c r="A669" s="204"/>
      <c r="B669" s="204"/>
      <c r="C669" s="204"/>
      <c r="D669" s="204"/>
      <c r="E669" s="204"/>
      <c r="F669" s="204"/>
      <c r="G669" s="204"/>
      <c r="H669" s="204"/>
      <c r="I669" s="204"/>
      <c r="J669" s="204"/>
      <c r="K669" s="204"/>
      <c r="L669" s="218">
        <f t="shared" si="23"/>
        <v>0</v>
      </c>
      <c r="M669" s="218">
        <f t="shared" si="23"/>
        <v>0</v>
      </c>
      <c r="N669" s="218">
        <f t="shared" si="23"/>
        <v>0</v>
      </c>
      <c r="O669" s="270"/>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c r="BM669" s="204"/>
      <c r="BN669" s="204"/>
      <c r="BO669" s="204"/>
      <c r="BP669" s="204"/>
      <c r="BQ669" s="204"/>
      <c r="BR669" s="204"/>
      <c r="BS669" s="204"/>
    </row>
    <row r="670" spans="1:71" s="273" customFormat="1" x14ac:dyDescent="0.25">
      <c r="A670" s="204"/>
      <c r="B670" s="204"/>
      <c r="C670" s="204"/>
      <c r="D670" s="204"/>
      <c r="E670" s="204"/>
      <c r="F670" s="204"/>
      <c r="G670" s="204"/>
      <c r="H670" s="204"/>
      <c r="I670" s="204"/>
      <c r="J670" s="204"/>
      <c r="K670" s="204"/>
      <c r="L670" s="218">
        <f t="shared" si="23"/>
        <v>0</v>
      </c>
      <c r="M670" s="218">
        <f t="shared" si="23"/>
        <v>0</v>
      </c>
      <c r="N670" s="218">
        <f t="shared" si="23"/>
        <v>0</v>
      </c>
      <c r="O670" s="270"/>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c r="BM670" s="204"/>
      <c r="BN670" s="204"/>
      <c r="BO670" s="204"/>
      <c r="BP670" s="204"/>
      <c r="BQ670" s="204"/>
      <c r="BR670" s="204"/>
      <c r="BS670" s="204"/>
    </row>
    <row r="671" spans="1:71" s="273" customFormat="1" x14ac:dyDescent="0.25">
      <c r="A671" s="204"/>
      <c r="B671" s="204"/>
      <c r="C671" s="204"/>
      <c r="D671" s="204"/>
      <c r="E671" s="204"/>
      <c r="F671" s="204"/>
      <c r="G671" s="204"/>
      <c r="H671" s="204"/>
      <c r="I671" s="204"/>
      <c r="J671" s="204"/>
      <c r="K671" s="204"/>
      <c r="L671" s="218">
        <f t="shared" si="23"/>
        <v>0</v>
      </c>
      <c r="M671" s="218">
        <f t="shared" si="23"/>
        <v>0</v>
      </c>
      <c r="N671" s="218">
        <f t="shared" si="23"/>
        <v>0</v>
      </c>
      <c r="O671" s="270"/>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c r="BI671" s="204"/>
      <c r="BJ671" s="204"/>
      <c r="BK671" s="204"/>
      <c r="BL671" s="204"/>
      <c r="BM671" s="204"/>
      <c r="BN671" s="204"/>
      <c r="BO671" s="204"/>
      <c r="BP671" s="204"/>
      <c r="BQ671" s="204"/>
      <c r="BR671" s="204"/>
      <c r="BS671" s="204"/>
    </row>
    <row r="672" spans="1:71" s="273" customFormat="1" x14ac:dyDescent="0.25">
      <c r="A672" s="204"/>
      <c r="B672" s="204"/>
      <c r="C672" s="204"/>
      <c r="D672" s="204"/>
      <c r="E672" s="204"/>
      <c r="F672" s="204"/>
      <c r="G672" s="204"/>
      <c r="H672" s="204"/>
      <c r="I672" s="204"/>
      <c r="J672" s="204"/>
      <c r="K672" s="204"/>
      <c r="L672" s="218">
        <f t="shared" si="23"/>
        <v>0</v>
      </c>
      <c r="M672" s="218">
        <f t="shared" si="23"/>
        <v>0</v>
      </c>
      <c r="N672" s="218">
        <f t="shared" si="23"/>
        <v>0</v>
      </c>
      <c r="O672" s="270"/>
      <c r="P672" s="204"/>
      <c r="Q672" s="204"/>
      <c r="R672" s="204"/>
      <c r="S672" s="204"/>
      <c r="T672" s="204"/>
      <c r="U672" s="204"/>
      <c r="V672" s="204"/>
      <c r="W672" s="204"/>
      <c r="X672" s="204"/>
      <c r="Y672" s="204"/>
      <c r="Z672" s="204"/>
      <c r="AA672" s="204"/>
      <c r="AB672" s="204"/>
      <c r="AC672" s="204"/>
      <c r="AD672" s="204"/>
      <c r="AE672" s="204"/>
      <c r="AF672" s="204"/>
      <c r="AG672" s="204"/>
      <c r="AH672" s="204"/>
      <c r="AI672" s="204"/>
      <c r="AJ672" s="204"/>
      <c r="AK672" s="204"/>
      <c r="AL672" s="204"/>
      <c r="AM672" s="204"/>
      <c r="AN672" s="204"/>
      <c r="AO672" s="204"/>
      <c r="AP672" s="204"/>
      <c r="AQ672" s="204"/>
      <c r="AR672" s="204"/>
      <c r="AS672" s="204"/>
      <c r="AT672" s="204"/>
      <c r="AU672" s="204"/>
      <c r="AV672" s="204"/>
      <c r="AW672" s="204"/>
      <c r="AX672" s="204"/>
      <c r="AY672" s="204"/>
      <c r="AZ672" s="204"/>
      <c r="BA672" s="204"/>
      <c r="BB672" s="204"/>
      <c r="BC672" s="204"/>
      <c r="BD672" s="204"/>
      <c r="BE672" s="204"/>
      <c r="BF672" s="204"/>
      <c r="BG672" s="204"/>
      <c r="BH672" s="204"/>
      <c r="BI672" s="204"/>
      <c r="BJ672" s="204"/>
      <c r="BK672" s="204"/>
      <c r="BL672" s="204"/>
      <c r="BM672" s="204"/>
      <c r="BN672" s="204"/>
      <c r="BO672" s="204"/>
      <c r="BP672" s="204"/>
      <c r="BQ672" s="204"/>
      <c r="BR672" s="204"/>
      <c r="BS672" s="204"/>
    </row>
    <row r="673" spans="1:71" s="273" customFormat="1" x14ac:dyDescent="0.25">
      <c r="A673" s="204"/>
      <c r="B673" s="204"/>
      <c r="C673" s="204"/>
      <c r="D673" s="204"/>
      <c r="E673" s="204"/>
      <c r="F673" s="204"/>
      <c r="G673" s="204"/>
      <c r="H673" s="204"/>
      <c r="I673" s="204"/>
      <c r="J673" s="204"/>
      <c r="K673" s="204"/>
      <c r="L673" s="218">
        <f t="shared" si="23"/>
        <v>0</v>
      </c>
      <c r="M673" s="218">
        <f t="shared" si="23"/>
        <v>0</v>
      </c>
      <c r="N673" s="218">
        <f t="shared" si="23"/>
        <v>0</v>
      </c>
      <c r="O673" s="270"/>
      <c r="P673" s="204"/>
      <c r="Q673" s="204"/>
      <c r="R673" s="204"/>
      <c r="S673" s="204"/>
      <c r="T673" s="204"/>
      <c r="U673" s="204"/>
      <c r="V673" s="204"/>
      <c r="W673" s="204"/>
      <c r="X673" s="204"/>
      <c r="Y673" s="204"/>
      <c r="Z673" s="204"/>
      <c r="AA673" s="204"/>
      <c r="AB673" s="204"/>
      <c r="AC673" s="204"/>
      <c r="AD673" s="204"/>
      <c r="AE673" s="204"/>
      <c r="AF673" s="204"/>
      <c r="AG673" s="204"/>
      <c r="AH673" s="204"/>
      <c r="AI673" s="204"/>
      <c r="AJ673" s="204"/>
      <c r="AK673" s="204"/>
      <c r="AL673" s="204"/>
      <c r="AM673" s="204"/>
      <c r="AN673" s="204"/>
      <c r="AO673" s="204"/>
      <c r="AP673" s="204"/>
      <c r="AQ673" s="204"/>
      <c r="AR673" s="204"/>
      <c r="AS673" s="204"/>
      <c r="AT673" s="204"/>
      <c r="AU673" s="204"/>
      <c r="AV673" s="204"/>
      <c r="AW673" s="204"/>
      <c r="AX673" s="204"/>
      <c r="AY673" s="204"/>
      <c r="AZ673" s="204"/>
      <c r="BA673" s="204"/>
      <c r="BB673" s="204"/>
      <c r="BC673" s="204"/>
      <c r="BD673" s="204"/>
      <c r="BE673" s="204"/>
      <c r="BF673" s="204"/>
      <c r="BG673" s="204"/>
      <c r="BH673" s="204"/>
      <c r="BI673" s="204"/>
      <c r="BJ673" s="204"/>
      <c r="BK673" s="204"/>
      <c r="BL673" s="204"/>
      <c r="BM673" s="204"/>
      <c r="BN673" s="204"/>
      <c r="BO673" s="204"/>
      <c r="BP673" s="204"/>
      <c r="BQ673" s="204"/>
      <c r="BR673" s="204"/>
      <c r="BS673" s="204"/>
    </row>
    <row r="674" spans="1:71" s="273" customFormat="1" x14ac:dyDescent="0.25">
      <c r="A674" s="204"/>
      <c r="B674" s="204"/>
      <c r="C674" s="204"/>
      <c r="D674" s="204"/>
      <c r="E674" s="204"/>
      <c r="F674" s="204"/>
      <c r="G674" s="204"/>
      <c r="H674" s="204"/>
      <c r="I674" s="204"/>
      <c r="J674" s="204"/>
      <c r="K674" s="204"/>
      <c r="L674" s="218">
        <f t="shared" si="23"/>
        <v>0</v>
      </c>
      <c r="M674" s="218">
        <f t="shared" si="23"/>
        <v>0</v>
      </c>
      <c r="N674" s="218">
        <f t="shared" si="23"/>
        <v>0</v>
      </c>
      <c r="O674" s="270"/>
      <c r="P674" s="204"/>
      <c r="Q674" s="204"/>
      <c r="R674" s="204"/>
      <c r="S674" s="204"/>
      <c r="T674" s="204"/>
      <c r="U674" s="204"/>
      <c r="V674" s="204"/>
      <c r="W674" s="204"/>
      <c r="X674" s="204"/>
      <c r="Y674" s="204"/>
      <c r="Z674" s="204"/>
      <c r="AA674" s="204"/>
      <c r="AB674" s="204"/>
      <c r="AC674" s="204"/>
      <c r="AD674" s="204"/>
      <c r="AE674" s="204"/>
      <c r="AF674" s="204"/>
      <c r="AG674" s="204"/>
      <c r="AH674" s="204"/>
      <c r="AI674" s="204"/>
      <c r="AJ674" s="204"/>
      <c r="AK674" s="204"/>
      <c r="AL674" s="204"/>
      <c r="AM674" s="204"/>
      <c r="AN674" s="204"/>
      <c r="AO674" s="204"/>
      <c r="AP674" s="204"/>
      <c r="AQ674" s="204"/>
      <c r="AR674" s="204"/>
      <c r="AS674" s="204"/>
      <c r="AT674" s="204"/>
      <c r="AU674" s="204"/>
      <c r="AV674" s="204"/>
      <c r="AW674" s="204"/>
      <c r="AX674" s="204"/>
      <c r="AY674" s="204"/>
      <c r="AZ674" s="204"/>
      <c r="BA674" s="204"/>
      <c r="BB674" s="204"/>
      <c r="BC674" s="204"/>
      <c r="BD674" s="204"/>
      <c r="BE674" s="204"/>
      <c r="BF674" s="204"/>
      <c r="BG674" s="204"/>
      <c r="BH674" s="204"/>
      <c r="BI674" s="204"/>
      <c r="BJ674" s="204"/>
      <c r="BK674" s="204"/>
      <c r="BL674" s="204"/>
      <c r="BM674" s="204"/>
      <c r="BN674" s="204"/>
      <c r="BO674" s="204"/>
      <c r="BP674" s="204"/>
      <c r="BQ674" s="204"/>
      <c r="BR674" s="204"/>
      <c r="BS674" s="204"/>
    </row>
    <row r="675" spans="1:71" s="273" customFormat="1" x14ac:dyDescent="0.25">
      <c r="A675" s="204"/>
      <c r="B675" s="204"/>
      <c r="C675" s="204"/>
      <c r="D675" s="204"/>
      <c r="E675" s="204"/>
      <c r="F675" s="204"/>
      <c r="G675" s="204"/>
      <c r="H675" s="204"/>
      <c r="I675" s="204"/>
      <c r="J675" s="204"/>
      <c r="K675" s="204"/>
      <c r="L675" s="218">
        <f t="shared" ref="L675:N738" si="24">$H675*I675</f>
        <v>0</v>
      </c>
      <c r="M675" s="218">
        <f t="shared" si="24"/>
        <v>0</v>
      </c>
      <c r="N675" s="218">
        <f t="shared" si="24"/>
        <v>0</v>
      </c>
      <c r="O675" s="270"/>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c r="BI675" s="204"/>
      <c r="BJ675" s="204"/>
      <c r="BK675" s="204"/>
      <c r="BL675" s="204"/>
      <c r="BM675" s="204"/>
      <c r="BN675" s="204"/>
      <c r="BO675" s="204"/>
      <c r="BP675" s="204"/>
      <c r="BQ675" s="204"/>
      <c r="BR675" s="204"/>
      <c r="BS675" s="204"/>
    </row>
    <row r="676" spans="1:71" s="273" customFormat="1" x14ac:dyDescent="0.25">
      <c r="A676" s="204"/>
      <c r="B676" s="204"/>
      <c r="C676" s="204"/>
      <c r="D676" s="204"/>
      <c r="E676" s="204"/>
      <c r="F676" s="204"/>
      <c r="G676" s="204"/>
      <c r="H676" s="204"/>
      <c r="I676" s="204"/>
      <c r="J676" s="204"/>
      <c r="K676" s="204"/>
      <c r="L676" s="218">
        <f t="shared" si="24"/>
        <v>0</v>
      </c>
      <c r="M676" s="218">
        <f t="shared" si="24"/>
        <v>0</v>
      </c>
      <c r="N676" s="218">
        <f t="shared" si="24"/>
        <v>0</v>
      </c>
      <c r="O676" s="270"/>
      <c r="P676" s="204"/>
      <c r="Q676" s="204"/>
      <c r="R676" s="204"/>
      <c r="S676" s="204"/>
      <c r="T676" s="204"/>
      <c r="U676" s="204"/>
      <c r="V676" s="204"/>
      <c r="W676" s="204"/>
      <c r="X676" s="204"/>
      <c r="Y676" s="204"/>
      <c r="Z676" s="204"/>
      <c r="AA676" s="204"/>
      <c r="AB676" s="204"/>
      <c r="AC676" s="204"/>
      <c r="AD676" s="204"/>
      <c r="AE676" s="204"/>
      <c r="AF676" s="204"/>
      <c r="AG676" s="204"/>
      <c r="AH676" s="204"/>
      <c r="AI676" s="204"/>
      <c r="AJ676" s="204"/>
      <c r="AK676" s="204"/>
      <c r="AL676" s="204"/>
      <c r="AM676" s="204"/>
      <c r="AN676" s="204"/>
      <c r="AO676" s="204"/>
      <c r="AP676" s="204"/>
      <c r="AQ676" s="204"/>
      <c r="AR676" s="204"/>
      <c r="AS676" s="204"/>
      <c r="AT676" s="204"/>
      <c r="AU676" s="204"/>
      <c r="AV676" s="204"/>
      <c r="AW676" s="204"/>
      <c r="AX676" s="204"/>
      <c r="AY676" s="204"/>
      <c r="AZ676" s="204"/>
      <c r="BA676" s="204"/>
      <c r="BB676" s="204"/>
      <c r="BC676" s="204"/>
      <c r="BD676" s="204"/>
      <c r="BE676" s="204"/>
      <c r="BF676" s="204"/>
      <c r="BG676" s="204"/>
      <c r="BH676" s="204"/>
      <c r="BI676" s="204"/>
      <c r="BJ676" s="204"/>
      <c r="BK676" s="204"/>
      <c r="BL676" s="204"/>
      <c r="BM676" s="204"/>
      <c r="BN676" s="204"/>
      <c r="BO676" s="204"/>
      <c r="BP676" s="204"/>
      <c r="BQ676" s="204"/>
      <c r="BR676" s="204"/>
      <c r="BS676" s="204"/>
    </row>
    <row r="677" spans="1:71" s="273" customFormat="1" x14ac:dyDescent="0.25">
      <c r="A677" s="204"/>
      <c r="B677" s="204"/>
      <c r="C677" s="204"/>
      <c r="D677" s="204"/>
      <c r="E677" s="204"/>
      <c r="F677" s="204"/>
      <c r="G677" s="204"/>
      <c r="H677" s="204"/>
      <c r="I677" s="204"/>
      <c r="J677" s="204"/>
      <c r="K677" s="204"/>
      <c r="L677" s="218">
        <f t="shared" si="24"/>
        <v>0</v>
      </c>
      <c r="M677" s="218">
        <f t="shared" si="24"/>
        <v>0</v>
      </c>
      <c r="N677" s="218">
        <f t="shared" si="24"/>
        <v>0</v>
      </c>
      <c r="O677" s="270"/>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c r="BH677" s="204"/>
      <c r="BI677" s="204"/>
      <c r="BJ677" s="204"/>
      <c r="BK677" s="204"/>
      <c r="BL677" s="204"/>
      <c r="BM677" s="204"/>
      <c r="BN677" s="204"/>
      <c r="BO677" s="204"/>
      <c r="BP677" s="204"/>
      <c r="BQ677" s="204"/>
      <c r="BR677" s="204"/>
      <c r="BS677" s="204"/>
    </row>
    <row r="678" spans="1:71" s="273" customFormat="1" x14ac:dyDescent="0.25">
      <c r="A678" s="204"/>
      <c r="B678" s="204"/>
      <c r="C678" s="204"/>
      <c r="D678" s="204"/>
      <c r="E678" s="204"/>
      <c r="F678" s="204"/>
      <c r="G678" s="204"/>
      <c r="H678" s="204"/>
      <c r="I678" s="204"/>
      <c r="J678" s="204"/>
      <c r="K678" s="204"/>
      <c r="L678" s="218">
        <f t="shared" si="24"/>
        <v>0</v>
      </c>
      <c r="M678" s="218">
        <f t="shared" si="24"/>
        <v>0</v>
      </c>
      <c r="N678" s="218">
        <f t="shared" si="24"/>
        <v>0</v>
      </c>
      <c r="O678" s="270"/>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4"/>
      <c r="AK678" s="204"/>
      <c r="AL678" s="204"/>
      <c r="AM678" s="204"/>
      <c r="AN678" s="204"/>
      <c r="AO678" s="204"/>
      <c r="AP678" s="204"/>
      <c r="AQ678" s="204"/>
      <c r="AR678" s="204"/>
      <c r="AS678" s="204"/>
      <c r="AT678" s="204"/>
      <c r="AU678" s="204"/>
      <c r="AV678" s="204"/>
      <c r="AW678" s="204"/>
      <c r="AX678" s="204"/>
      <c r="AY678" s="204"/>
      <c r="AZ678" s="204"/>
      <c r="BA678" s="204"/>
      <c r="BB678" s="204"/>
      <c r="BC678" s="204"/>
      <c r="BD678" s="204"/>
      <c r="BE678" s="204"/>
      <c r="BF678" s="204"/>
      <c r="BG678" s="204"/>
      <c r="BH678" s="204"/>
      <c r="BI678" s="204"/>
      <c r="BJ678" s="204"/>
      <c r="BK678" s="204"/>
      <c r="BL678" s="204"/>
      <c r="BM678" s="204"/>
      <c r="BN678" s="204"/>
      <c r="BO678" s="204"/>
      <c r="BP678" s="204"/>
      <c r="BQ678" s="204"/>
      <c r="BR678" s="204"/>
      <c r="BS678" s="204"/>
    </row>
    <row r="679" spans="1:71" s="273" customFormat="1" x14ac:dyDescent="0.25">
      <c r="A679" s="204"/>
      <c r="B679" s="204"/>
      <c r="C679" s="204"/>
      <c r="D679" s="204"/>
      <c r="E679" s="204"/>
      <c r="F679" s="204"/>
      <c r="G679" s="204"/>
      <c r="H679" s="204"/>
      <c r="I679" s="204"/>
      <c r="J679" s="204"/>
      <c r="K679" s="204"/>
      <c r="L679" s="218">
        <f t="shared" si="24"/>
        <v>0</v>
      </c>
      <c r="M679" s="218">
        <f t="shared" si="24"/>
        <v>0</v>
      </c>
      <c r="N679" s="218">
        <f t="shared" si="24"/>
        <v>0</v>
      </c>
      <c r="O679" s="270"/>
      <c r="P679" s="204"/>
      <c r="Q679" s="204"/>
      <c r="R679" s="204"/>
      <c r="S679" s="204"/>
      <c r="T679" s="204"/>
      <c r="U679" s="204"/>
      <c r="V679" s="204"/>
      <c r="W679" s="204"/>
      <c r="X679" s="204"/>
      <c r="Y679" s="204"/>
      <c r="Z679" s="204"/>
      <c r="AA679" s="204"/>
      <c r="AB679" s="204"/>
      <c r="AC679" s="204"/>
      <c r="AD679" s="204"/>
      <c r="AE679" s="204"/>
      <c r="AF679" s="204"/>
      <c r="AG679" s="204"/>
      <c r="AH679" s="204"/>
      <c r="AI679" s="204"/>
      <c r="AJ679" s="204"/>
      <c r="AK679" s="204"/>
      <c r="AL679" s="204"/>
      <c r="AM679" s="204"/>
      <c r="AN679" s="204"/>
      <c r="AO679" s="204"/>
      <c r="AP679" s="204"/>
      <c r="AQ679" s="204"/>
      <c r="AR679" s="204"/>
      <c r="AS679" s="204"/>
      <c r="AT679" s="204"/>
      <c r="AU679" s="204"/>
      <c r="AV679" s="204"/>
      <c r="AW679" s="204"/>
      <c r="AX679" s="204"/>
      <c r="AY679" s="204"/>
      <c r="AZ679" s="204"/>
      <c r="BA679" s="204"/>
      <c r="BB679" s="204"/>
      <c r="BC679" s="204"/>
      <c r="BD679" s="204"/>
      <c r="BE679" s="204"/>
      <c r="BF679" s="204"/>
      <c r="BG679" s="204"/>
      <c r="BH679" s="204"/>
      <c r="BI679" s="204"/>
      <c r="BJ679" s="204"/>
      <c r="BK679" s="204"/>
      <c r="BL679" s="204"/>
      <c r="BM679" s="204"/>
      <c r="BN679" s="204"/>
      <c r="BO679" s="204"/>
      <c r="BP679" s="204"/>
      <c r="BQ679" s="204"/>
      <c r="BR679" s="204"/>
      <c r="BS679" s="204"/>
    </row>
    <row r="680" spans="1:71" s="273" customFormat="1" x14ac:dyDescent="0.25">
      <c r="A680" s="204"/>
      <c r="B680" s="204"/>
      <c r="C680" s="204"/>
      <c r="D680" s="204"/>
      <c r="E680" s="204"/>
      <c r="F680" s="204"/>
      <c r="G680" s="204"/>
      <c r="H680" s="204"/>
      <c r="I680" s="204"/>
      <c r="J680" s="204"/>
      <c r="K680" s="204"/>
      <c r="L680" s="218">
        <f t="shared" si="24"/>
        <v>0</v>
      </c>
      <c r="M680" s="218">
        <f t="shared" si="24"/>
        <v>0</v>
      </c>
      <c r="N680" s="218">
        <f t="shared" si="24"/>
        <v>0</v>
      </c>
      <c r="O680" s="270"/>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c r="AK680" s="204"/>
      <c r="AL680" s="204"/>
      <c r="AM680" s="204"/>
      <c r="AN680" s="204"/>
      <c r="AO680" s="204"/>
      <c r="AP680" s="204"/>
      <c r="AQ680" s="204"/>
      <c r="AR680" s="204"/>
      <c r="AS680" s="204"/>
      <c r="AT680" s="204"/>
      <c r="AU680" s="204"/>
      <c r="AV680" s="204"/>
      <c r="AW680" s="204"/>
      <c r="AX680" s="204"/>
      <c r="AY680" s="204"/>
      <c r="AZ680" s="204"/>
      <c r="BA680" s="204"/>
      <c r="BB680" s="204"/>
      <c r="BC680" s="204"/>
      <c r="BD680" s="204"/>
      <c r="BE680" s="204"/>
      <c r="BF680" s="204"/>
      <c r="BG680" s="204"/>
      <c r="BH680" s="204"/>
      <c r="BI680" s="204"/>
      <c r="BJ680" s="204"/>
      <c r="BK680" s="204"/>
      <c r="BL680" s="204"/>
      <c r="BM680" s="204"/>
      <c r="BN680" s="204"/>
      <c r="BO680" s="204"/>
      <c r="BP680" s="204"/>
      <c r="BQ680" s="204"/>
      <c r="BR680" s="204"/>
      <c r="BS680" s="204"/>
    </row>
    <row r="681" spans="1:71" s="273" customFormat="1" x14ac:dyDescent="0.25">
      <c r="A681" s="204"/>
      <c r="B681" s="204"/>
      <c r="C681" s="204"/>
      <c r="D681" s="204"/>
      <c r="E681" s="204"/>
      <c r="F681" s="204"/>
      <c r="G681" s="204"/>
      <c r="H681" s="204"/>
      <c r="I681" s="204"/>
      <c r="J681" s="204"/>
      <c r="K681" s="204"/>
      <c r="L681" s="218">
        <f t="shared" si="24"/>
        <v>0</v>
      </c>
      <c r="M681" s="218">
        <f t="shared" si="24"/>
        <v>0</v>
      </c>
      <c r="N681" s="218">
        <f t="shared" si="24"/>
        <v>0</v>
      </c>
      <c r="O681" s="270"/>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204"/>
      <c r="AL681" s="204"/>
      <c r="AM681" s="204"/>
      <c r="AN681" s="204"/>
      <c r="AO681" s="204"/>
      <c r="AP681" s="204"/>
      <c r="AQ681" s="204"/>
      <c r="AR681" s="204"/>
      <c r="AS681" s="204"/>
      <c r="AT681" s="204"/>
      <c r="AU681" s="204"/>
      <c r="AV681" s="204"/>
      <c r="AW681" s="204"/>
      <c r="AX681" s="204"/>
      <c r="AY681" s="204"/>
      <c r="AZ681" s="204"/>
      <c r="BA681" s="204"/>
      <c r="BB681" s="204"/>
      <c r="BC681" s="204"/>
      <c r="BD681" s="204"/>
      <c r="BE681" s="204"/>
      <c r="BF681" s="204"/>
      <c r="BG681" s="204"/>
      <c r="BH681" s="204"/>
      <c r="BI681" s="204"/>
      <c r="BJ681" s="204"/>
      <c r="BK681" s="204"/>
      <c r="BL681" s="204"/>
      <c r="BM681" s="204"/>
      <c r="BN681" s="204"/>
      <c r="BO681" s="204"/>
      <c r="BP681" s="204"/>
      <c r="BQ681" s="204"/>
      <c r="BR681" s="204"/>
      <c r="BS681" s="204"/>
    </row>
    <row r="682" spans="1:71" s="273" customFormat="1" x14ac:dyDescent="0.25">
      <c r="A682" s="204"/>
      <c r="B682" s="204"/>
      <c r="C682" s="204"/>
      <c r="D682" s="204"/>
      <c r="E682" s="204"/>
      <c r="F682" s="204"/>
      <c r="G682" s="204"/>
      <c r="H682" s="204"/>
      <c r="I682" s="204"/>
      <c r="J682" s="204"/>
      <c r="K682" s="204"/>
      <c r="L682" s="218">
        <f t="shared" si="24"/>
        <v>0</v>
      </c>
      <c r="M682" s="218">
        <f t="shared" si="24"/>
        <v>0</v>
      </c>
      <c r="N682" s="218">
        <f t="shared" si="24"/>
        <v>0</v>
      </c>
      <c r="O682" s="270"/>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4"/>
      <c r="AK682" s="204"/>
      <c r="AL682" s="204"/>
      <c r="AM682" s="204"/>
      <c r="AN682" s="204"/>
      <c r="AO682" s="204"/>
      <c r="AP682" s="204"/>
      <c r="AQ682" s="204"/>
      <c r="AR682" s="204"/>
      <c r="AS682" s="204"/>
      <c r="AT682" s="204"/>
      <c r="AU682" s="204"/>
      <c r="AV682" s="204"/>
      <c r="AW682" s="204"/>
      <c r="AX682" s="204"/>
      <c r="AY682" s="204"/>
      <c r="AZ682" s="204"/>
      <c r="BA682" s="204"/>
      <c r="BB682" s="204"/>
      <c r="BC682" s="204"/>
      <c r="BD682" s="204"/>
      <c r="BE682" s="204"/>
      <c r="BF682" s="204"/>
      <c r="BG682" s="204"/>
      <c r="BH682" s="204"/>
      <c r="BI682" s="204"/>
      <c r="BJ682" s="204"/>
      <c r="BK682" s="204"/>
      <c r="BL682" s="204"/>
      <c r="BM682" s="204"/>
      <c r="BN682" s="204"/>
      <c r="BO682" s="204"/>
      <c r="BP682" s="204"/>
      <c r="BQ682" s="204"/>
      <c r="BR682" s="204"/>
      <c r="BS682" s="204"/>
    </row>
    <row r="683" spans="1:71" s="273" customFormat="1" x14ac:dyDescent="0.25">
      <c r="A683" s="204"/>
      <c r="B683" s="204"/>
      <c r="C683" s="204"/>
      <c r="D683" s="204"/>
      <c r="E683" s="204"/>
      <c r="F683" s="204"/>
      <c r="G683" s="204"/>
      <c r="H683" s="204"/>
      <c r="I683" s="204"/>
      <c r="J683" s="204"/>
      <c r="K683" s="204"/>
      <c r="L683" s="218">
        <f t="shared" si="24"/>
        <v>0</v>
      </c>
      <c r="M683" s="218">
        <f t="shared" si="24"/>
        <v>0</v>
      </c>
      <c r="N683" s="218">
        <f t="shared" si="24"/>
        <v>0</v>
      </c>
      <c r="O683" s="270"/>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4"/>
      <c r="AK683" s="204"/>
      <c r="AL683" s="204"/>
      <c r="AM683" s="204"/>
      <c r="AN683" s="204"/>
      <c r="AO683" s="204"/>
      <c r="AP683" s="204"/>
      <c r="AQ683" s="204"/>
      <c r="AR683" s="204"/>
      <c r="AS683" s="204"/>
      <c r="AT683" s="204"/>
      <c r="AU683" s="204"/>
      <c r="AV683" s="204"/>
      <c r="AW683" s="204"/>
      <c r="AX683" s="204"/>
      <c r="AY683" s="204"/>
      <c r="AZ683" s="204"/>
      <c r="BA683" s="204"/>
      <c r="BB683" s="204"/>
      <c r="BC683" s="204"/>
      <c r="BD683" s="204"/>
      <c r="BE683" s="204"/>
      <c r="BF683" s="204"/>
      <c r="BG683" s="204"/>
      <c r="BH683" s="204"/>
      <c r="BI683" s="204"/>
      <c r="BJ683" s="204"/>
      <c r="BK683" s="204"/>
      <c r="BL683" s="204"/>
      <c r="BM683" s="204"/>
      <c r="BN683" s="204"/>
      <c r="BO683" s="204"/>
      <c r="BP683" s="204"/>
      <c r="BQ683" s="204"/>
      <c r="BR683" s="204"/>
      <c r="BS683" s="204"/>
    </row>
    <row r="684" spans="1:71" s="273" customFormat="1" x14ac:dyDescent="0.25">
      <c r="A684" s="204"/>
      <c r="B684" s="204"/>
      <c r="C684" s="204"/>
      <c r="D684" s="204"/>
      <c r="E684" s="204"/>
      <c r="F684" s="204"/>
      <c r="G684" s="204"/>
      <c r="H684" s="204"/>
      <c r="I684" s="204"/>
      <c r="J684" s="204"/>
      <c r="K684" s="204"/>
      <c r="L684" s="218">
        <f t="shared" si="24"/>
        <v>0</v>
      </c>
      <c r="M684" s="218">
        <f t="shared" si="24"/>
        <v>0</v>
      </c>
      <c r="N684" s="218">
        <f t="shared" si="24"/>
        <v>0</v>
      </c>
      <c r="O684" s="270"/>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4"/>
      <c r="AK684" s="204"/>
      <c r="AL684" s="204"/>
      <c r="AM684" s="204"/>
      <c r="AN684" s="204"/>
      <c r="AO684" s="204"/>
      <c r="AP684" s="204"/>
      <c r="AQ684" s="204"/>
      <c r="AR684" s="204"/>
      <c r="AS684" s="204"/>
      <c r="AT684" s="204"/>
      <c r="AU684" s="204"/>
      <c r="AV684" s="204"/>
      <c r="AW684" s="204"/>
      <c r="AX684" s="204"/>
      <c r="AY684" s="204"/>
      <c r="AZ684" s="204"/>
      <c r="BA684" s="204"/>
      <c r="BB684" s="204"/>
      <c r="BC684" s="204"/>
      <c r="BD684" s="204"/>
      <c r="BE684" s="204"/>
      <c r="BF684" s="204"/>
      <c r="BG684" s="204"/>
      <c r="BH684" s="204"/>
      <c r="BI684" s="204"/>
      <c r="BJ684" s="204"/>
      <c r="BK684" s="204"/>
      <c r="BL684" s="204"/>
      <c r="BM684" s="204"/>
      <c r="BN684" s="204"/>
      <c r="BO684" s="204"/>
      <c r="BP684" s="204"/>
      <c r="BQ684" s="204"/>
      <c r="BR684" s="204"/>
      <c r="BS684" s="204"/>
    </row>
    <row r="685" spans="1:71" s="273" customFormat="1" x14ac:dyDescent="0.25">
      <c r="A685" s="204"/>
      <c r="B685" s="204"/>
      <c r="C685" s="204"/>
      <c r="D685" s="204"/>
      <c r="E685" s="204"/>
      <c r="F685" s="204"/>
      <c r="G685" s="204"/>
      <c r="H685" s="204"/>
      <c r="I685" s="204"/>
      <c r="J685" s="204"/>
      <c r="K685" s="204"/>
      <c r="L685" s="218">
        <f t="shared" si="24"/>
        <v>0</v>
      </c>
      <c r="M685" s="218">
        <f t="shared" si="24"/>
        <v>0</v>
      </c>
      <c r="N685" s="218">
        <f t="shared" si="24"/>
        <v>0</v>
      </c>
      <c r="O685" s="270"/>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4"/>
      <c r="AL685" s="204"/>
      <c r="AM685" s="204"/>
      <c r="AN685" s="204"/>
      <c r="AO685" s="204"/>
      <c r="AP685" s="204"/>
      <c r="AQ685" s="204"/>
      <c r="AR685" s="204"/>
      <c r="AS685" s="204"/>
      <c r="AT685" s="204"/>
      <c r="AU685" s="204"/>
      <c r="AV685" s="204"/>
      <c r="AW685" s="204"/>
      <c r="AX685" s="204"/>
      <c r="AY685" s="204"/>
      <c r="AZ685" s="204"/>
      <c r="BA685" s="204"/>
      <c r="BB685" s="204"/>
      <c r="BC685" s="204"/>
      <c r="BD685" s="204"/>
      <c r="BE685" s="204"/>
      <c r="BF685" s="204"/>
      <c r="BG685" s="204"/>
      <c r="BH685" s="204"/>
      <c r="BI685" s="204"/>
      <c r="BJ685" s="204"/>
      <c r="BK685" s="204"/>
      <c r="BL685" s="204"/>
      <c r="BM685" s="204"/>
      <c r="BN685" s="204"/>
      <c r="BO685" s="204"/>
      <c r="BP685" s="204"/>
      <c r="BQ685" s="204"/>
      <c r="BR685" s="204"/>
      <c r="BS685" s="204"/>
    </row>
    <row r="686" spans="1:71" s="273" customFormat="1" x14ac:dyDescent="0.25">
      <c r="A686" s="204"/>
      <c r="B686" s="204"/>
      <c r="C686" s="204"/>
      <c r="D686" s="204"/>
      <c r="E686" s="204"/>
      <c r="F686" s="204"/>
      <c r="G686" s="204"/>
      <c r="H686" s="204"/>
      <c r="I686" s="204"/>
      <c r="J686" s="204"/>
      <c r="K686" s="204"/>
      <c r="L686" s="218">
        <f t="shared" si="24"/>
        <v>0</v>
      </c>
      <c r="M686" s="218">
        <f t="shared" si="24"/>
        <v>0</v>
      </c>
      <c r="N686" s="218">
        <f t="shared" si="24"/>
        <v>0</v>
      </c>
      <c r="O686" s="270"/>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4"/>
      <c r="AK686" s="204"/>
      <c r="AL686" s="204"/>
      <c r="AM686" s="204"/>
      <c r="AN686" s="204"/>
      <c r="AO686" s="204"/>
      <c r="AP686" s="204"/>
      <c r="AQ686" s="204"/>
      <c r="AR686" s="204"/>
      <c r="AS686" s="204"/>
      <c r="AT686" s="204"/>
      <c r="AU686" s="204"/>
      <c r="AV686" s="204"/>
      <c r="AW686" s="204"/>
      <c r="AX686" s="204"/>
      <c r="AY686" s="204"/>
      <c r="AZ686" s="204"/>
      <c r="BA686" s="204"/>
      <c r="BB686" s="204"/>
      <c r="BC686" s="204"/>
      <c r="BD686" s="204"/>
      <c r="BE686" s="204"/>
      <c r="BF686" s="204"/>
      <c r="BG686" s="204"/>
      <c r="BH686" s="204"/>
      <c r="BI686" s="204"/>
      <c r="BJ686" s="204"/>
      <c r="BK686" s="204"/>
      <c r="BL686" s="204"/>
      <c r="BM686" s="204"/>
      <c r="BN686" s="204"/>
      <c r="BO686" s="204"/>
      <c r="BP686" s="204"/>
      <c r="BQ686" s="204"/>
      <c r="BR686" s="204"/>
      <c r="BS686" s="204"/>
    </row>
    <row r="687" spans="1:71" s="273" customFormat="1" x14ac:dyDescent="0.25">
      <c r="A687" s="204"/>
      <c r="B687" s="204"/>
      <c r="C687" s="204"/>
      <c r="D687" s="204"/>
      <c r="E687" s="204"/>
      <c r="F687" s="204"/>
      <c r="G687" s="204"/>
      <c r="H687" s="204"/>
      <c r="I687" s="204"/>
      <c r="J687" s="204"/>
      <c r="K687" s="204"/>
      <c r="L687" s="218">
        <f t="shared" si="24"/>
        <v>0</v>
      </c>
      <c r="M687" s="218">
        <f t="shared" si="24"/>
        <v>0</v>
      </c>
      <c r="N687" s="218">
        <f t="shared" si="24"/>
        <v>0</v>
      </c>
      <c r="O687" s="270"/>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4"/>
      <c r="AK687" s="204"/>
      <c r="AL687" s="204"/>
      <c r="AM687" s="204"/>
      <c r="AN687" s="204"/>
      <c r="AO687" s="204"/>
      <c r="AP687" s="204"/>
      <c r="AQ687" s="204"/>
      <c r="AR687" s="204"/>
      <c r="AS687" s="204"/>
      <c r="AT687" s="204"/>
      <c r="AU687" s="204"/>
      <c r="AV687" s="204"/>
      <c r="AW687" s="204"/>
      <c r="AX687" s="204"/>
      <c r="AY687" s="204"/>
      <c r="AZ687" s="204"/>
      <c r="BA687" s="204"/>
      <c r="BB687" s="204"/>
      <c r="BC687" s="204"/>
      <c r="BD687" s="204"/>
      <c r="BE687" s="204"/>
      <c r="BF687" s="204"/>
      <c r="BG687" s="204"/>
      <c r="BH687" s="204"/>
      <c r="BI687" s="204"/>
      <c r="BJ687" s="204"/>
      <c r="BK687" s="204"/>
      <c r="BL687" s="204"/>
      <c r="BM687" s="204"/>
      <c r="BN687" s="204"/>
      <c r="BO687" s="204"/>
      <c r="BP687" s="204"/>
      <c r="BQ687" s="204"/>
      <c r="BR687" s="204"/>
      <c r="BS687" s="204"/>
    </row>
    <row r="688" spans="1:71" s="273" customFormat="1" x14ac:dyDescent="0.25">
      <c r="A688" s="204"/>
      <c r="B688" s="204"/>
      <c r="C688" s="204"/>
      <c r="D688" s="204"/>
      <c r="E688" s="204"/>
      <c r="F688" s="204"/>
      <c r="G688" s="204"/>
      <c r="H688" s="204"/>
      <c r="I688" s="204"/>
      <c r="J688" s="204"/>
      <c r="K688" s="204"/>
      <c r="L688" s="218">
        <f t="shared" si="24"/>
        <v>0</v>
      </c>
      <c r="M688" s="218">
        <f t="shared" si="24"/>
        <v>0</v>
      </c>
      <c r="N688" s="218">
        <f t="shared" si="24"/>
        <v>0</v>
      </c>
      <c r="O688" s="270"/>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4"/>
      <c r="AK688" s="204"/>
      <c r="AL688" s="204"/>
      <c r="AM688" s="204"/>
      <c r="AN688" s="204"/>
      <c r="AO688" s="204"/>
      <c r="AP688" s="204"/>
      <c r="AQ688" s="204"/>
      <c r="AR688" s="204"/>
      <c r="AS688" s="204"/>
      <c r="AT688" s="204"/>
      <c r="AU688" s="204"/>
      <c r="AV688" s="204"/>
      <c r="AW688" s="204"/>
      <c r="AX688" s="204"/>
      <c r="AY688" s="204"/>
      <c r="AZ688" s="204"/>
      <c r="BA688" s="204"/>
      <c r="BB688" s="204"/>
      <c r="BC688" s="204"/>
      <c r="BD688" s="204"/>
      <c r="BE688" s="204"/>
      <c r="BF688" s="204"/>
      <c r="BG688" s="204"/>
      <c r="BH688" s="204"/>
      <c r="BI688" s="204"/>
      <c r="BJ688" s="204"/>
      <c r="BK688" s="204"/>
      <c r="BL688" s="204"/>
      <c r="BM688" s="204"/>
      <c r="BN688" s="204"/>
      <c r="BO688" s="204"/>
      <c r="BP688" s="204"/>
      <c r="BQ688" s="204"/>
      <c r="BR688" s="204"/>
      <c r="BS688" s="204"/>
    </row>
    <row r="689" spans="1:71" s="273" customFormat="1" x14ac:dyDescent="0.25">
      <c r="A689" s="204"/>
      <c r="B689" s="204"/>
      <c r="C689" s="204"/>
      <c r="D689" s="204"/>
      <c r="E689" s="204"/>
      <c r="F689" s="204"/>
      <c r="G689" s="204"/>
      <c r="H689" s="204"/>
      <c r="I689" s="204"/>
      <c r="J689" s="204"/>
      <c r="K689" s="204"/>
      <c r="L689" s="218">
        <f t="shared" si="24"/>
        <v>0</v>
      </c>
      <c r="M689" s="218">
        <f t="shared" si="24"/>
        <v>0</v>
      </c>
      <c r="N689" s="218">
        <f t="shared" si="24"/>
        <v>0</v>
      </c>
      <c r="O689" s="270"/>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4"/>
      <c r="AK689" s="204"/>
      <c r="AL689" s="204"/>
      <c r="AM689" s="204"/>
      <c r="AN689" s="204"/>
      <c r="AO689" s="204"/>
      <c r="AP689" s="204"/>
      <c r="AQ689" s="204"/>
      <c r="AR689" s="204"/>
      <c r="AS689" s="204"/>
      <c r="AT689" s="204"/>
      <c r="AU689" s="204"/>
      <c r="AV689" s="204"/>
      <c r="AW689" s="204"/>
      <c r="AX689" s="204"/>
      <c r="AY689" s="204"/>
      <c r="AZ689" s="204"/>
      <c r="BA689" s="204"/>
      <c r="BB689" s="204"/>
      <c r="BC689" s="204"/>
      <c r="BD689" s="204"/>
      <c r="BE689" s="204"/>
      <c r="BF689" s="204"/>
      <c r="BG689" s="204"/>
      <c r="BH689" s="204"/>
      <c r="BI689" s="204"/>
      <c r="BJ689" s="204"/>
      <c r="BK689" s="204"/>
      <c r="BL689" s="204"/>
      <c r="BM689" s="204"/>
      <c r="BN689" s="204"/>
      <c r="BO689" s="204"/>
      <c r="BP689" s="204"/>
      <c r="BQ689" s="204"/>
      <c r="BR689" s="204"/>
      <c r="BS689" s="204"/>
    </row>
    <row r="690" spans="1:71" s="273" customFormat="1" x14ac:dyDescent="0.25">
      <c r="A690" s="204"/>
      <c r="B690" s="204"/>
      <c r="C690" s="204"/>
      <c r="D690" s="204"/>
      <c r="E690" s="204"/>
      <c r="F690" s="204"/>
      <c r="G690" s="204"/>
      <c r="H690" s="204"/>
      <c r="I690" s="204"/>
      <c r="J690" s="204"/>
      <c r="K690" s="204"/>
      <c r="L690" s="218">
        <f t="shared" si="24"/>
        <v>0</v>
      </c>
      <c r="M690" s="218">
        <f t="shared" si="24"/>
        <v>0</v>
      </c>
      <c r="N690" s="218">
        <f t="shared" si="24"/>
        <v>0</v>
      </c>
      <c r="O690" s="270"/>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204"/>
      <c r="AL690" s="204"/>
      <c r="AM690" s="204"/>
      <c r="AN690" s="204"/>
      <c r="AO690" s="204"/>
      <c r="AP690" s="204"/>
      <c r="AQ690" s="204"/>
      <c r="AR690" s="204"/>
      <c r="AS690" s="204"/>
      <c r="AT690" s="204"/>
      <c r="AU690" s="204"/>
      <c r="AV690" s="204"/>
      <c r="AW690" s="204"/>
      <c r="AX690" s="204"/>
      <c r="AY690" s="204"/>
      <c r="AZ690" s="204"/>
      <c r="BA690" s="204"/>
      <c r="BB690" s="204"/>
      <c r="BC690" s="204"/>
      <c r="BD690" s="204"/>
      <c r="BE690" s="204"/>
      <c r="BF690" s="204"/>
      <c r="BG690" s="204"/>
      <c r="BH690" s="204"/>
      <c r="BI690" s="204"/>
      <c r="BJ690" s="204"/>
      <c r="BK690" s="204"/>
      <c r="BL690" s="204"/>
      <c r="BM690" s="204"/>
      <c r="BN690" s="204"/>
      <c r="BO690" s="204"/>
      <c r="BP690" s="204"/>
      <c r="BQ690" s="204"/>
      <c r="BR690" s="204"/>
      <c r="BS690" s="204"/>
    </row>
    <row r="691" spans="1:71" s="273" customFormat="1" x14ac:dyDescent="0.25">
      <c r="A691" s="204"/>
      <c r="B691" s="204"/>
      <c r="C691" s="204"/>
      <c r="D691" s="204"/>
      <c r="E691" s="204"/>
      <c r="F691" s="204"/>
      <c r="G691" s="204"/>
      <c r="H691" s="204"/>
      <c r="I691" s="204"/>
      <c r="J691" s="204"/>
      <c r="K691" s="204"/>
      <c r="L691" s="218">
        <f t="shared" si="24"/>
        <v>0</v>
      </c>
      <c r="M691" s="218">
        <f t="shared" si="24"/>
        <v>0</v>
      </c>
      <c r="N691" s="218">
        <f t="shared" si="24"/>
        <v>0</v>
      </c>
      <c r="O691" s="270"/>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4"/>
      <c r="AK691" s="204"/>
      <c r="AL691" s="204"/>
      <c r="AM691" s="204"/>
      <c r="AN691" s="204"/>
      <c r="AO691" s="204"/>
      <c r="AP691" s="204"/>
      <c r="AQ691" s="204"/>
      <c r="AR691" s="204"/>
      <c r="AS691" s="204"/>
      <c r="AT691" s="204"/>
      <c r="AU691" s="204"/>
      <c r="AV691" s="204"/>
      <c r="AW691" s="204"/>
      <c r="AX691" s="204"/>
      <c r="AY691" s="204"/>
      <c r="AZ691" s="204"/>
      <c r="BA691" s="204"/>
      <c r="BB691" s="204"/>
      <c r="BC691" s="204"/>
      <c r="BD691" s="204"/>
      <c r="BE691" s="204"/>
      <c r="BF691" s="204"/>
      <c r="BG691" s="204"/>
      <c r="BH691" s="204"/>
      <c r="BI691" s="204"/>
      <c r="BJ691" s="204"/>
      <c r="BK691" s="204"/>
      <c r="BL691" s="204"/>
      <c r="BM691" s="204"/>
      <c r="BN691" s="204"/>
      <c r="BO691" s="204"/>
      <c r="BP691" s="204"/>
      <c r="BQ691" s="204"/>
      <c r="BR691" s="204"/>
      <c r="BS691" s="204"/>
    </row>
    <row r="692" spans="1:71" s="273" customFormat="1" x14ac:dyDescent="0.25">
      <c r="A692" s="204"/>
      <c r="B692" s="204"/>
      <c r="C692" s="204"/>
      <c r="D692" s="204"/>
      <c r="E692" s="204"/>
      <c r="F692" s="204"/>
      <c r="G692" s="204"/>
      <c r="H692" s="204"/>
      <c r="I692" s="204"/>
      <c r="J692" s="204"/>
      <c r="K692" s="204"/>
      <c r="L692" s="218">
        <f t="shared" si="24"/>
        <v>0</v>
      </c>
      <c r="M692" s="218">
        <f t="shared" si="24"/>
        <v>0</v>
      </c>
      <c r="N692" s="218">
        <f t="shared" si="24"/>
        <v>0</v>
      </c>
      <c r="O692" s="270"/>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4"/>
      <c r="AK692" s="204"/>
      <c r="AL692" s="204"/>
      <c r="AM692" s="204"/>
      <c r="AN692" s="204"/>
      <c r="AO692" s="204"/>
      <c r="AP692" s="204"/>
      <c r="AQ692" s="204"/>
      <c r="AR692" s="204"/>
      <c r="AS692" s="204"/>
      <c r="AT692" s="204"/>
      <c r="AU692" s="204"/>
      <c r="AV692" s="204"/>
      <c r="AW692" s="204"/>
      <c r="AX692" s="204"/>
      <c r="AY692" s="204"/>
      <c r="AZ692" s="204"/>
      <c r="BA692" s="204"/>
      <c r="BB692" s="204"/>
      <c r="BC692" s="204"/>
      <c r="BD692" s="204"/>
      <c r="BE692" s="204"/>
      <c r="BF692" s="204"/>
      <c r="BG692" s="204"/>
      <c r="BH692" s="204"/>
      <c r="BI692" s="204"/>
      <c r="BJ692" s="204"/>
      <c r="BK692" s="204"/>
      <c r="BL692" s="204"/>
      <c r="BM692" s="204"/>
      <c r="BN692" s="204"/>
      <c r="BO692" s="204"/>
      <c r="BP692" s="204"/>
      <c r="BQ692" s="204"/>
      <c r="BR692" s="204"/>
      <c r="BS692" s="204"/>
    </row>
    <row r="693" spans="1:71" s="273" customFormat="1" x14ac:dyDescent="0.25">
      <c r="A693" s="204"/>
      <c r="B693" s="204"/>
      <c r="C693" s="204"/>
      <c r="D693" s="204"/>
      <c r="E693" s="204"/>
      <c r="F693" s="204"/>
      <c r="G693" s="204"/>
      <c r="H693" s="204"/>
      <c r="I693" s="204"/>
      <c r="J693" s="204"/>
      <c r="K693" s="204"/>
      <c r="L693" s="218">
        <f t="shared" si="24"/>
        <v>0</v>
      </c>
      <c r="M693" s="218">
        <f t="shared" si="24"/>
        <v>0</v>
      </c>
      <c r="N693" s="218">
        <f t="shared" si="24"/>
        <v>0</v>
      </c>
      <c r="O693" s="270"/>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4"/>
      <c r="AK693" s="204"/>
      <c r="AL693" s="204"/>
      <c r="AM693" s="204"/>
      <c r="AN693" s="204"/>
      <c r="AO693" s="204"/>
      <c r="AP693" s="204"/>
      <c r="AQ693" s="204"/>
      <c r="AR693" s="204"/>
      <c r="AS693" s="204"/>
      <c r="AT693" s="204"/>
      <c r="AU693" s="204"/>
      <c r="AV693" s="204"/>
      <c r="AW693" s="204"/>
      <c r="AX693" s="204"/>
      <c r="AY693" s="204"/>
      <c r="AZ693" s="204"/>
      <c r="BA693" s="204"/>
      <c r="BB693" s="204"/>
      <c r="BC693" s="204"/>
      <c r="BD693" s="204"/>
      <c r="BE693" s="204"/>
      <c r="BF693" s="204"/>
      <c r="BG693" s="204"/>
      <c r="BH693" s="204"/>
      <c r="BI693" s="204"/>
      <c r="BJ693" s="204"/>
      <c r="BK693" s="204"/>
      <c r="BL693" s="204"/>
      <c r="BM693" s="204"/>
      <c r="BN693" s="204"/>
      <c r="BO693" s="204"/>
      <c r="BP693" s="204"/>
      <c r="BQ693" s="204"/>
      <c r="BR693" s="204"/>
      <c r="BS693" s="204"/>
    </row>
    <row r="694" spans="1:71" s="273" customFormat="1" x14ac:dyDescent="0.25">
      <c r="A694" s="204"/>
      <c r="B694" s="204"/>
      <c r="C694" s="204"/>
      <c r="D694" s="204"/>
      <c r="E694" s="204"/>
      <c r="F694" s="204"/>
      <c r="G694" s="204"/>
      <c r="H694" s="204"/>
      <c r="I694" s="204"/>
      <c r="J694" s="204"/>
      <c r="K694" s="204"/>
      <c r="L694" s="218">
        <f t="shared" si="24"/>
        <v>0</v>
      </c>
      <c r="M694" s="218">
        <f t="shared" si="24"/>
        <v>0</v>
      </c>
      <c r="N694" s="218">
        <f t="shared" si="24"/>
        <v>0</v>
      </c>
      <c r="O694" s="270"/>
      <c r="P694" s="204"/>
      <c r="Q694" s="204"/>
      <c r="R694" s="204"/>
      <c r="S694" s="204"/>
      <c r="T694" s="204"/>
      <c r="U694" s="204"/>
      <c r="V694" s="204"/>
      <c r="W694" s="204"/>
      <c r="X694" s="204"/>
      <c r="Y694" s="204"/>
      <c r="Z694" s="204"/>
      <c r="AA694" s="204"/>
      <c r="AB694" s="204"/>
      <c r="AC694" s="204"/>
      <c r="AD694" s="204"/>
      <c r="AE694" s="204"/>
      <c r="AF694" s="204"/>
      <c r="AG694" s="204"/>
      <c r="AH694" s="204"/>
      <c r="AI694" s="204"/>
      <c r="AJ694" s="204"/>
      <c r="AK694" s="204"/>
      <c r="AL694" s="204"/>
      <c r="AM694" s="204"/>
      <c r="AN694" s="204"/>
      <c r="AO694" s="204"/>
      <c r="AP694" s="204"/>
      <c r="AQ694" s="204"/>
      <c r="AR694" s="204"/>
      <c r="AS694" s="204"/>
      <c r="AT694" s="204"/>
      <c r="AU694" s="204"/>
      <c r="AV694" s="204"/>
      <c r="AW694" s="204"/>
      <c r="AX694" s="204"/>
      <c r="AY694" s="204"/>
      <c r="AZ694" s="204"/>
      <c r="BA694" s="204"/>
      <c r="BB694" s="204"/>
      <c r="BC694" s="204"/>
      <c r="BD694" s="204"/>
      <c r="BE694" s="204"/>
      <c r="BF694" s="204"/>
      <c r="BG694" s="204"/>
      <c r="BH694" s="204"/>
      <c r="BI694" s="204"/>
      <c r="BJ694" s="204"/>
      <c r="BK694" s="204"/>
      <c r="BL694" s="204"/>
      <c r="BM694" s="204"/>
      <c r="BN694" s="204"/>
      <c r="BO694" s="204"/>
      <c r="BP694" s="204"/>
      <c r="BQ694" s="204"/>
      <c r="BR694" s="204"/>
      <c r="BS694" s="204"/>
    </row>
    <row r="695" spans="1:71" s="273" customFormat="1" x14ac:dyDescent="0.25">
      <c r="A695" s="204"/>
      <c r="B695" s="204"/>
      <c r="C695" s="204"/>
      <c r="D695" s="204"/>
      <c r="E695" s="204"/>
      <c r="F695" s="204"/>
      <c r="G695" s="204"/>
      <c r="H695" s="204"/>
      <c r="I695" s="204"/>
      <c r="J695" s="204"/>
      <c r="K695" s="204"/>
      <c r="L695" s="218">
        <f t="shared" si="24"/>
        <v>0</v>
      </c>
      <c r="M695" s="218">
        <f t="shared" si="24"/>
        <v>0</v>
      </c>
      <c r="N695" s="218">
        <f t="shared" si="24"/>
        <v>0</v>
      </c>
      <c r="O695" s="270"/>
      <c r="P695" s="204"/>
      <c r="Q695" s="204"/>
      <c r="R695" s="204"/>
      <c r="S695" s="204"/>
      <c r="T695" s="204"/>
      <c r="U695" s="204"/>
      <c r="V695" s="204"/>
      <c r="W695" s="204"/>
      <c r="X695" s="204"/>
      <c r="Y695" s="204"/>
      <c r="Z695" s="204"/>
      <c r="AA695" s="204"/>
      <c r="AB695" s="204"/>
      <c r="AC695" s="204"/>
      <c r="AD695" s="204"/>
      <c r="AE695" s="204"/>
      <c r="AF695" s="204"/>
      <c r="AG695" s="204"/>
      <c r="AH695" s="204"/>
      <c r="AI695" s="204"/>
      <c r="AJ695" s="204"/>
      <c r="AK695" s="204"/>
      <c r="AL695" s="204"/>
      <c r="AM695" s="204"/>
      <c r="AN695" s="204"/>
      <c r="AO695" s="204"/>
      <c r="AP695" s="204"/>
      <c r="AQ695" s="204"/>
      <c r="AR695" s="204"/>
      <c r="AS695" s="204"/>
      <c r="AT695" s="204"/>
      <c r="AU695" s="204"/>
      <c r="AV695" s="204"/>
      <c r="AW695" s="204"/>
      <c r="AX695" s="204"/>
      <c r="AY695" s="204"/>
      <c r="AZ695" s="204"/>
      <c r="BA695" s="204"/>
      <c r="BB695" s="204"/>
      <c r="BC695" s="204"/>
      <c r="BD695" s="204"/>
      <c r="BE695" s="204"/>
      <c r="BF695" s="204"/>
      <c r="BG695" s="204"/>
      <c r="BH695" s="204"/>
      <c r="BI695" s="204"/>
      <c r="BJ695" s="204"/>
      <c r="BK695" s="204"/>
      <c r="BL695" s="204"/>
      <c r="BM695" s="204"/>
      <c r="BN695" s="204"/>
      <c r="BO695" s="204"/>
      <c r="BP695" s="204"/>
      <c r="BQ695" s="204"/>
      <c r="BR695" s="204"/>
      <c r="BS695" s="204"/>
    </row>
    <row r="696" spans="1:71" s="273" customFormat="1" x14ac:dyDescent="0.25">
      <c r="A696" s="204"/>
      <c r="B696" s="204"/>
      <c r="C696" s="204"/>
      <c r="D696" s="204"/>
      <c r="E696" s="204"/>
      <c r="F696" s="204"/>
      <c r="G696" s="204"/>
      <c r="H696" s="204"/>
      <c r="I696" s="204"/>
      <c r="J696" s="204"/>
      <c r="K696" s="204"/>
      <c r="L696" s="218">
        <f t="shared" si="24"/>
        <v>0</v>
      </c>
      <c r="M696" s="218">
        <f t="shared" si="24"/>
        <v>0</v>
      </c>
      <c r="N696" s="218">
        <f t="shared" si="24"/>
        <v>0</v>
      </c>
      <c r="O696" s="270"/>
      <c r="P696" s="204"/>
      <c r="Q696" s="204"/>
      <c r="R696" s="204"/>
      <c r="S696" s="204"/>
      <c r="T696" s="204"/>
      <c r="U696" s="204"/>
      <c r="V696" s="204"/>
      <c r="W696" s="204"/>
      <c r="X696" s="204"/>
      <c r="Y696" s="204"/>
      <c r="Z696" s="204"/>
      <c r="AA696" s="204"/>
      <c r="AB696" s="204"/>
      <c r="AC696" s="204"/>
      <c r="AD696" s="204"/>
      <c r="AE696" s="204"/>
      <c r="AF696" s="204"/>
      <c r="AG696" s="204"/>
      <c r="AH696" s="204"/>
      <c r="AI696" s="204"/>
      <c r="AJ696" s="204"/>
      <c r="AK696" s="204"/>
      <c r="AL696" s="204"/>
      <c r="AM696" s="204"/>
      <c r="AN696" s="204"/>
      <c r="AO696" s="204"/>
      <c r="AP696" s="204"/>
      <c r="AQ696" s="204"/>
      <c r="AR696" s="204"/>
      <c r="AS696" s="204"/>
      <c r="AT696" s="204"/>
      <c r="AU696" s="204"/>
      <c r="AV696" s="204"/>
      <c r="AW696" s="204"/>
      <c r="AX696" s="204"/>
      <c r="AY696" s="204"/>
      <c r="AZ696" s="204"/>
      <c r="BA696" s="204"/>
      <c r="BB696" s="204"/>
      <c r="BC696" s="204"/>
      <c r="BD696" s="204"/>
      <c r="BE696" s="204"/>
      <c r="BF696" s="204"/>
      <c r="BG696" s="204"/>
      <c r="BH696" s="204"/>
      <c r="BI696" s="204"/>
      <c r="BJ696" s="204"/>
      <c r="BK696" s="204"/>
      <c r="BL696" s="204"/>
      <c r="BM696" s="204"/>
      <c r="BN696" s="204"/>
      <c r="BO696" s="204"/>
      <c r="BP696" s="204"/>
      <c r="BQ696" s="204"/>
      <c r="BR696" s="204"/>
      <c r="BS696" s="204"/>
    </row>
    <row r="697" spans="1:71" s="273" customFormat="1" x14ac:dyDescent="0.25">
      <c r="A697" s="204"/>
      <c r="B697" s="204"/>
      <c r="C697" s="204"/>
      <c r="D697" s="204"/>
      <c r="E697" s="204"/>
      <c r="F697" s="204"/>
      <c r="G697" s="204"/>
      <c r="H697" s="204"/>
      <c r="I697" s="204"/>
      <c r="J697" s="204"/>
      <c r="K697" s="204"/>
      <c r="L697" s="218">
        <f t="shared" si="24"/>
        <v>0</v>
      </c>
      <c r="M697" s="218">
        <f t="shared" si="24"/>
        <v>0</v>
      </c>
      <c r="N697" s="218">
        <f t="shared" si="24"/>
        <v>0</v>
      </c>
      <c r="O697" s="270"/>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4"/>
      <c r="AL697" s="204"/>
      <c r="AM697" s="204"/>
      <c r="AN697" s="204"/>
      <c r="AO697" s="204"/>
      <c r="AP697" s="204"/>
      <c r="AQ697" s="204"/>
      <c r="AR697" s="204"/>
      <c r="AS697" s="204"/>
      <c r="AT697" s="204"/>
      <c r="AU697" s="204"/>
      <c r="AV697" s="204"/>
      <c r="AW697" s="204"/>
      <c r="AX697" s="204"/>
      <c r="AY697" s="204"/>
      <c r="AZ697" s="204"/>
      <c r="BA697" s="204"/>
      <c r="BB697" s="204"/>
      <c r="BC697" s="204"/>
      <c r="BD697" s="204"/>
      <c r="BE697" s="204"/>
      <c r="BF697" s="204"/>
      <c r="BG697" s="204"/>
      <c r="BH697" s="204"/>
      <c r="BI697" s="204"/>
      <c r="BJ697" s="204"/>
      <c r="BK697" s="204"/>
      <c r="BL697" s="204"/>
      <c r="BM697" s="204"/>
      <c r="BN697" s="204"/>
      <c r="BO697" s="204"/>
      <c r="BP697" s="204"/>
      <c r="BQ697" s="204"/>
      <c r="BR697" s="204"/>
      <c r="BS697" s="204"/>
    </row>
    <row r="698" spans="1:71" s="273" customFormat="1" x14ac:dyDescent="0.25">
      <c r="A698" s="204"/>
      <c r="B698" s="204"/>
      <c r="C698" s="204"/>
      <c r="D698" s="204"/>
      <c r="E698" s="204"/>
      <c r="F698" s="204"/>
      <c r="G698" s="204"/>
      <c r="H698" s="204"/>
      <c r="I698" s="204"/>
      <c r="J698" s="204"/>
      <c r="K698" s="204"/>
      <c r="L698" s="218">
        <f t="shared" si="24"/>
        <v>0</v>
      </c>
      <c r="M698" s="218">
        <f t="shared" si="24"/>
        <v>0</v>
      </c>
      <c r="N698" s="218">
        <f t="shared" si="24"/>
        <v>0</v>
      </c>
      <c r="O698" s="270"/>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c r="AX698" s="204"/>
      <c r="AY698" s="204"/>
      <c r="AZ698" s="204"/>
      <c r="BA698" s="204"/>
      <c r="BB698" s="204"/>
      <c r="BC698" s="204"/>
      <c r="BD698" s="204"/>
      <c r="BE698" s="204"/>
      <c r="BF698" s="204"/>
      <c r="BG698" s="204"/>
      <c r="BH698" s="204"/>
      <c r="BI698" s="204"/>
      <c r="BJ698" s="204"/>
      <c r="BK698" s="204"/>
      <c r="BL698" s="204"/>
      <c r="BM698" s="204"/>
      <c r="BN698" s="204"/>
      <c r="BO698" s="204"/>
      <c r="BP698" s="204"/>
      <c r="BQ698" s="204"/>
      <c r="BR698" s="204"/>
      <c r="BS698" s="204"/>
    </row>
    <row r="699" spans="1:71" s="273" customFormat="1" x14ac:dyDescent="0.25">
      <c r="A699" s="204"/>
      <c r="B699" s="204"/>
      <c r="C699" s="204"/>
      <c r="D699" s="204"/>
      <c r="E699" s="204"/>
      <c r="F699" s="204"/>
      <c r="G699" s="204"/>
      <c r="H699" s="204"/>
      <c r="I699" s="204"/>
      <c r="J699" s="204"/>
      <c r="K699" s="204"/>
      <c r="L699" s="218">
        <f t="shared" si="24"/>
        <v>0</v>
      </c>
      <c r="M699" s="218">
        <f t="shared" si="24"/>
        <v>0</v>
      </c>
      <c r="N699" s="218">
        <f t="shared" si="24"/>
        <v>0</v>
      </c>
      <c r="O699" s="270"/>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4"/>
      <c r="AY699" s="204"/>
      <c r="AZ699" s="204"/>
      <c r="BA699" s="204"/>
      <c r="BB699" s="204"/>
      <c r="BC699" s="204"/>
      <c r="BD699" s="204"/>
      <c r="BE699" s="204"/>
      <c r="BF699" s="204"/>
      <c r="BG699" s="204"/>
      <c r="BH699" s="204"/>
      <c r="BI699" s="204"/>
      <c r="BJ699" s="204"/>
      <c r="BK699" s="204"/>
      <c r="BL699" s="204"/>
      <c r="BM699" s="204"/>
      <c r="BN699" s="204"/>
      <c r="BO699" s="204"/>
      <c r="BP699" s="204"/>
      <c r="BQ699" s="204"/>
      <c r="BR699" s="204"/>
      <c r="BS699" s="204"/>
    </row>
    <row r="700" spans="1:71" s="273" customFormat="1" x14ac:dyDescent="0.25">
      <c r="A700" s="204"/>
      <c r="B700" s="204"/>
      <c r="C700" s="204"/>
      <c r="D700" s="204"/>
      <c r="E700" s="204"/>
      <c r="F700" s="204"/>
      <c r="G700" s="204"/>
      <c r="H700" s="204"/>
      <c r="I700" s="204"/>
      <c r="J700" s="204"/>
      <c r="K700" s="204"/>
      <c r="L700" s="218">
        <f t="shared" si="24"/>
        <v>0</v>
      </c>
      <c r="M700" s="218">
        <f t="shared" si="24"/>
        <v>0</v>
      </c>
      <c r="N700" s="218">
        <f t="shared" si="24"/>
        <v>0</v>
      </c>
      <c r="O700" s="270"/>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4"/>
      <c r="AL700" s="204"/>
      <c r="AM700" s="204"/>
      <c r="AN700" s="204"/>
      <c r="AO700" s="204"/>
      <c r="AP700" s="204"/>
      <c r="AQ700" s="204"/>
      <c r="AR700" s="204"/>
      <c r="AS700" s="204"/>
      <c r="AT700" s="204"/>
      <c r="AU700" s="204"/>
      <c r="AV700" s="204"/>
      <c r="AW700" s="204"/>
      <c r="AX700" s="204"/>
      <c r="AY700" s="204"/>
      <c r="AZ700" s="204"/>
      <c r="BA700" s="204"/>
      <c r="BB700" s="204"/>
      <c r="BC700" s="204"/>
      <c r="BD700" s="204"/>
      <c r="BE700" s="204"/>
      <c r="BF700" s="204"/>
      <c r="BG700" s="204"/>
      <c r="BH700" s="204"/>
      <c r="BI700" s="204"/>
      <c r="BJ700" s="204"/>
      <c r="BK700" s="204"/>
      <c r="BL700" s="204"/>
      <c r="BM700" s="204"/>
      <c r="BN700" s="204"/>
      <c r="BO700" s="204"/>
      <c r="BP700" s="204"/>
      <c r="BQ700" s="204"/>
      <c r="BR700" s="204"/>
      <c r="BS700" s="204"/>
    </row>
    <row r="701" spans="1:71" s="273" customFormat="1" x14ac:dyDescent="0.25">
      <c r="A701" s="204"/>
      <c r="B701" s="204"/>
      <c r="C701" s="204"/>
      <c r="D701" s="204"/>
      <c r="E701" s="204"/>
      <c r="F701" s="204"/>
      <c r="G701" s="204"/>
      <c r="H701" s="204"/>
      <c r="I701" s="204"/>
      <c r="J701" s="204"/>
      <c r="K701" s="204"/>
      <c r="L701" s="218">
        <f t="shared" si="24"/>
        <v>0</v>
      </c>
      <c r="M701" s="218">
        <f t="shared" si="24"/>
        <v>0</v>
      </c>
      <c r="N701" s="218">
        <f t="shared" si="24"/>
        <v>0</v>
      </c>
      <c r="O701" s="270"/>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4"/>
      <c r="AL701" s="204"/>
      <c r="AM701" s="204"/>
      <c r="AN701" s="204"/>
      <c r="AO701" s="204"/>
      <c r="AP701" s="204"/>
      <c r="AQ701" s="204"/>
      <c r="AR701" s="204"/>
      <c r="AS701" s="204"/>
      <c r="AT701" s="204"/>
      <c r="AU701" s="204"/>
      <c r="AV701" s="204"/>
      <c r="AW701" s="204"/>
      <c r="AX701" s="204"/>
      <c r="AY701" s="204"/>
      <c r="AZ701" s="204"/>
      <c r="BA701" s="204"/>
      <c r="BB701" s="204"/>
      <c r="BC701" s="204"/>
      <c r="BD701" s="204"/>
      <c r="BE701" s="204"/>
      <c r="BF701" s="204"/>
      <c r="BG701" s="204"/>
      <c r="BH701" s="204"/>
      <c r="BI701" s="204"/>
      <c r="BJ701" s="204"/>
      <c r="BK701" s="204"/>
      <c r="BL701" s="204"/>
      <c r="BM701" s="204"/>
      <c r="BN701" s="204"/>
      <c r="BO701" s="204"/>
      <c r="BP701" s="204"/>
      <c r="BQ701" s="204"/>
      <c r="BR701" s="204"/>
      <c r="BS701" s="204"/>
    </row>
    <row r="702" spans="1:71" s="273" customFormat="1" x14ac:dyDescent="0.25">
      <c r="A702" s="204"/>
      <c r="B702" s="204"/>
      <c r="C702" s="204"/>
      <c r="D702" s="204"/>
      <c r="E702" s="204"/>
      <c r="F702" s="204"/>
      <c r="G702" s="204"/>
      <c r="H702" s="204"/>
      <c r="I702" s="204"/>
      <c r="J702" s="204"/>
      <c r="K702" s="204"/>
      <c r="L702" s="218">
        <f t="shared" si="24"/>
        <v>0</v>
      </c>
      <c r="M702" s="218">
        <f t="shared" si="24"/>
        <v>0</v>
      </c>
      <c r="N702" s="218">
        <f t="shared" si="24"/>
        <v>0</v>
      </c>
      <c r="O702" s="270"/>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204"/>
      <c r="BE702" s="204"/>
      <c r="BF702" s="204"/>
      <c r="BG702" s="204"/>
      <c r="BH702" s="204"/>
      <c r="BI702" s="204"/>
      <c r="BJ702" s="204"/>
      <c r="BK702" s="204"/>
      <c r="BL702" s="204"/>
      <c r="BM702" s="204"/>
      <c r="BN702" s="204"/>
      <c r="BO702" s="204"/>
      <c r="BP702" s="204"/>
      <c r="BQ702" s="204"/>
      <c r="BR702" s="204"/>
      <c r="BS702" s="204"/>
    </row>
    <row r="703" spans="1:71" s="273" customFormat="1" x14ac:dyDescent="0.25">
      <c r="A703" s="204"/>
      <c r="B703" s="204"/>
      <c r="C703" s="204"/>
      <c r="D703" s="204"/>
      <c r="E703" s="204"/>
      <c r="F703" s="204"/>
      <c r="G703" s="204"/>
      <c r="H703" s="204"/>
      <c r="I703" s="204"/>
      <c r="J703" s="204"/>
      <c r="K703" s="204"/>
      <c r="L703" s="218">
        <f t="shared" si="24"/>
        <v>0</v>
      </c>
      <c r="M703" s="218">
        <f t="shared" si="24"/>
        <v>0</v>
      </c>
      <c r="N703" s="218">
        <f t="shared" si="24"/>
        <v>0</v>
      </c>
      <c r="O703" s="270"/>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204"/>
      <c r="BE703" s="204"/>
      <c r="BF703" s="204"/>
      <c r="BG703" s="204"/>
      <c r="BH703" s="204"/>
      <c r="BI703" s="204"/>
      <c r="BJ703" s="204"/>
      <c r="BK703" s="204"/>
      <c r="BL703" s="204"/>
      <c r="BM703" s="204"/>
      <c r="BN703" s="204"/>
      <c r="BO703" s="204"/>
      <c r="BP703" s="204"/>
      <c r="BQ703" s="204"/>
      <c r="BR703" s="204"/>
      <c r="BS703" s="204"/>
    </row>
    <row r="704" spans="1:71" s="273" customFormat="1" x14ac:dyDescent="0.25">
      <c r="A704" s="204"/>
      <c r="B704" s="204"/>
      <c r="C704" s="204"/>
      <c r="D704" s="204"/>
      <c r="E704" s="204"/>
      <c r="F704" s="204"/>
      <c r="G704" s="204"/>
      <c r="H704" s="204"/>
      <c r="I704" s="204"/>
      <c r="J704" s="204"/>
      <c r="K704" s="204"/>
      <c r="L704" s="218">
        <f t="shared" si="24"/>
        <v>0</v>
      </c>
      <c r="M704" s="218">
        <f t="shared" si="24"/>
        <v>0</v>
      </c>
      <c r="N704" s="218">
        <f t="shared" si="24"/>
        <v>0</v>
      </c>
      <c r="O704" s="270"/>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204"/>
      <c r="BE704" s="204"/>
      <c r="BF704" s="204"/>
      <c r="BG704" s="204"/>
      <c r="BH704" s="204"/>
      <c r="BI704" s="204"/>
      <c r="BJ704" s="204"/>
      <c r="BK704" s="204"/>
      <c r="BL704" s="204"/>
      <c r="BM704" s="204"/>
      <c r="BN704" s="204"/>
      <c r="BO704" s="204"/>
      <c r="BP704" s="204"/>
      <c r="BQ704" s="204"/>
      <c r="BR704" s="204"/>
      <c r="BS704" s="204"/>
    </row>
    <row r="705" spans="1:71" s="273" customFormat="1" x14ac:dyDescent="0.25">
      <c r="A705" s="204"/>
      <c r="B705" s="204"/>
      <c r="C705" s="204"/>
      <c r="D705" s="204"/>
      <c r="E705" s="204"/>
      <c r="F705" s="204"/>
      <c r="G705" s="204"/>
      <c r="H705" s="204"/>
      <c r="I705" s="204"/>
      <c r="J705" s="204"/>
      <c r="K705" s="204"/>
      <c r="L705" s="218">
        <f t="shared" si="24"/>
        <v>0</v>
      </c>
      <c r="M705" s="218">
        <f t="shared" si="24"/>
        <v>0</v>
      </c>
      <c r="N705" s="218">
        <f t="shared" si="24"/>
        <v>0</v>
      </c>
      <c r="O705" s="270"/>
      <c r="P705" s="204"/>
      <c r="Q705" s="204"/>
      <c r="R705" s="204"/>
      <c r="S705" s="204"/>
      <c r="T705" s="204"/>
      <c r="U705" s="204"/>
      <c r="V705" s="204"/>
      <c r="W705" s="204"/>
      <c r="X705" s="204"/>
      <c r="Y705" s="204"/>
      <c r="Z705" s="204"/>
      <c r="AA705" s="204"/>
      <c r="AB705" s="204"/>
      <c r="AC705" s="204"/>
      <c r="AD705" s="204"/>
      <c r="AE705" s="204"/>
      <c r="AF705" s="204"/>
      <c r="AG705" s="204"/>
      <c r="AH705" s="204"/>
      <c r="AI705" s="204"/>
      <c r="AJ705" s="204"/>
      <c r="AK705" s="204"/>
      <c r="AL705" s="204"/>
      <c r="AM705" s="204"/>
      <c r="AN705" s="204"/>
      <c r="AO705" s="204"/>
      <c r="AP705" s="204"/>
      <c r="AQ705" s="204"/>
      <c r="AR705" s="204"/>
      <c r="AS705" s="204"/>
      <c r="AT705" s="204"/>
      <c r="AU705" s="204"/>
      <c r="AV705" s="204"/>
      <c r="AW705" s="204"/>
      <c r="AX705" s="204"/>
      <c r="AY705" s="204"/>
      <c r="AZ705" s="204"/>
      <c r="BA705" s="204"/>
      <c r="BB705" s="204"/>
      <c r="BC705" s="204"/>
      <c r="BD705" s="204"/>
      <c r="BE705" s="204"/>
      <c r="BF705" s="204"/>
      <c r="BG705" s="204"/>
      <c r="BH705" s="204"/>
      <c r="BI705" s="204"/>
      <c r="BJ705" s="204"/>
      <c r="BK705" s="204"/>
      <c r="BL705" s="204"/>
      <c r="BM705" s="204"/>
      <c r="BN705" s="204"/>
      <c r="BO705" s="204"/>
      <c r="BP705" s="204"/>
      <c r="BQ705" s="204"/>
      <c r="BR705" s="204"/>
      <c r="BS705" s="204"/>
    </row>
    <row r="706" spans="1:71" s="273" customFormat="1" x14ac:dyDescent="0.25">
      <c r="A706" s="204"/>
      <c r="B706" s="204"/>
      <c r="C706" s="204"/>
      <c r="D706" s="204"/>
      <c r="E706" s="204"/>
      <c r="F706" s="204"/>
      <c r="G706" s="204"/>
      <c r="H706" s="204"/>
      <c r="I706" s="204"/>
      <c r="J706" s="204"/>
      <c r="K706" s="204"/>
      <c r="L706" s="218">
        <f t="shared" si="24"/>
        <v>0</v>
      </c>
      <c r="M706" s="218">
        <f t="shared" si="24"/>
        <v>0</v>
      </c>
      <c r="N706" s="218">
        <f t="shared" si="24"/>
        <v>0</v>
      </c>
      <c r="O706" s="270"/>
      <c r="P706" s="204"/>
      <c r="Q706" s="204"/>
      <c r="R706" s="204"/>
      <c r="S706" s="204"/>
      <c r="T706" s="204"/>
      <c r="U706" s="204"/>
      <c r="V706" s="204"/>
      <c r="W706" s="204"/>
      <c r="X706" s="204"/>
      <c r="Y706" s="204"/>
      <c r="Z706" s="204"/>
      <c r="AA706" s="204"/>
      <c r="AB706" s="204"/>
      <c r="AC706" s="204"/>
      <c r="AD706" s="204"/>
      <c r="AE706" s="204"/>
      <c r="AF706" s="204"/>
      <c r="AG706" s="204"/>
      <c r="AH706" s="204"/>
      <c r="AI706" s="204"/>
      <c r="AJ706" s="204"/>
      <c r="AK706" s="204"/>
      <c r="AL706" s="204"/>
      <c r="AM706" s="204"/>
      <c r="AN706" s="204"/>
      <c r="AO706" s="204"/>
      <c r="AP706" s="204"/>
      <c r="AQ706" s="204"/>
      <c r="AR706" s="204"/>
      <c r="AS706" s="204"/>
      <c r="AT706" s="204"/>
      <c r="AU706" s="204"/>
      <c r="AV706" s="204"/>
      <c r="AW706" s="204"/>
      <c r="AX706" s="204"/>
      <c r="AY706" s="204"/>
      <c r="AZ706" s="204"/>
      <c r="BA706" s="204"/>
      <c r="BB706" s="204"/>
      <c r="BC706" s="204"/>
      <c r="BD706" s="204"/>
      <c r="BE706" s="204"/>
      <c r="BF706" s="204"/>
      <c r="BG706" s="204"/>
      <c r="BH706" s="204"/>
      <c r="BI706" s="204"/>
      <c r="BJ706" s="204"/>
      <c r="BK706" s="204"/>
      <c r="BL706" s="204"/>
      <c r="BM706" s="204"/>
      <c r="BN706" s="204"/>
      <c r="BO706" s="204"/>
      <c r="BP706" s="204"/>
      <c r="BQ706" s="204"/>
      <c r="BR706" s="204"/>
      <c r="BS706" s="204"/>
    </row>
    <row r="707" spans="1:71" s="273" customFormat="1" x14ac:dyDescent="0.25">
      <c r="A707" s="204"/>
      <c r="B707" s="204"/>
      <c r="C707" s="204"/>
      <c r="D707" s="204"/>
      <c r="E707" s="204"/>
      <c r="F707" s="204"/>
      <c r="G707" s="204"/>
      <c r="H707" s="204"/>
      <c r="I707" s="204"/>
      <c r="J707" s="204"/>
      <c r="K707" s="204"/>
      <c r="L707" s="218">
        <f t="shared" si="24"/>
        <v>0</v>
      </c>
      <c r="M707" s="218">
        <f t="shared" si="24"/>
        <v>0</v>
      </c>
      <c r="N707" s="218">
        <f t="shared" si="24"/>
        <v>0</v>
      </c>
      <c r="O707" s="270"/>
      <c r="P707" s="204"/>
      <c r="Q707" s="204"/>
      <c r="R707" s="204"/>
      <c r="S707" s="204"/>
      <c r="T707" s="204"/>
      <c r="U707" s="204"/>
      <c r="V707" s="204"/>
      <c r="W707" s="204"/>
      <c r="X707" s="204"/>
      <c r="Y707" s="204"/>
      <c r="Z707" s="204"/>
      <c r="AA707" s="204"/>
      <c r="AB707" s="204"/>
      <c r="AC707" s="204"/>
      <c r="AD707" s="204"/>
      <c r="AE707" s="204"/>
      <c r="AF707" s="204"/>
      <c r="AG707" s="204"/>
      <c r="AH707" s="204"/>
      <c r="AI707" s="204"/>
      <c r="AJ707" s="204"/>
      <c r="AK707" s="204"/>
      <c r="AL707" s="204"/>
      <c r="AM707" s="204"/>
      <c r="AN707" s="204"/>
      <c r="AO707" s="204"/>
      <c r="AP707" s="204"/>
      <c r="AQ707" s="204"/>
      <c r="AR707" s="204"/>
      <c r="AS707" s="204"/>
      <c r="AT707" s="204"/>
      <c r="AU707" s="204"/>
      <c r="AV707" s="204"/>
      <c r="AW707" s="204"/>
      <c r="AX707" s="204"/>
      <c r="AY707" s="204"/>
      <c r="AZ707" s="204"/>
      <c r="BA707" s="204"/>
      <c r="BB707" s="204"/>
      <c r="BC707" s="204"/>
      <c r="BD707" s="204"/>
      <c r="BE707" s="204"/>
      <c r="BF707" s="204"/>
      <c r="BG707" s="204"/>
      <c r="BH707" s="204"/>
      <c r="BI707" s="204"/>
      <c r="BJ707" s="204"/>
      <c r="BK707" s="204"/>
      <c r="BL707" s="204"/>
      <c r="BM707" s="204"/>
      <c r="BN707" s="204"/>
      <c r="BO707" s="204"/>
      <c r="BP707" s="204"/>
      <c r="BQ707" s="204"/>
      <c r="BR707" s="204"/>
      <c r="BS707" s="204"/>
    </row>
    <row r="708" spans="1:71" s="273" customFormat="1" x14ac:dyDescent="0.25">
      <c r="A708" s="204"/>
      <c r="B708" s="204"/>
      <c r="C708" s="204"/>
      <c r="D708" s="204"/>
      <c r="E708" s="204"/>
      <c r="F708" s="204"/>
      <c r="G708" s="204"/>
      <c r="H708" s="204"/>
      <c r="I708" s="204"/>
      <c r="J708" s="204"/>
      <c r="K708" s="204"/>
      <c r="L708" s="218">
        <f t="shared" si="24"/>
        <v>0</v>
      </c>
      <c r="M708" s="218">
        <f t="shared" si="24"/>
        <v>0</v>
      </c>
      <c r="N708" s="218">
        <f t="shared" si="24"/>
        <v>0</v>
      </c>
      <c r="O708" s="270"/>
      <c r="P708" s="204"/>
      <c r="Q708" s="204"/>
      <c r="R708" s="204"/>
      <c r="S708" s="204"/>
      <c r="T708" s="204"/>
      <c r="U708" s="204"/>
      <c r="V708" s="204"/>
      <c r="W708" s="204"/>
      <c r="X708" s="204"/>
      <c r="Y708" s="204"/>
      <c r="Z708" s="204"/>
      <c r="AA708" s="204"/>
      <c r="AB708" s="204"/>
      <c r="AC708" s="204"/>
      <c r="AD708" s="204"/>
      <c r="AE708" s="204"/>
      <c r="AF708" s="204"/>
      <c r="AG708" s="204"/>
      <c r="AH708" s="204"/>
      <c r="AI708" s="204"/>
      <c r="AJ708" s="204"/>
      <c r="AK708" s="204"/>
      <c r="AL708" s="204"/>
      <c r="AM708" s="204"/>
      <c r="AN708" s="204"/>
      <c r="AO708" s="204"/>
      <c r="AP708" s="204"/>
      <c r="AQ708" s="204"/>
      <c r="AR708" s="204"/>
      <c r="AS708" s="204"/>
      <c r="AT708" s="204"/>
      <c r="AU708" s="204"/>
      <c r="AV708" s="204"/>
      <c r="AW708" s="204"/>
      <c r="AX708" s="204"/>
      <c r="AY708" s="204"/>
      <c r="AZ708" s="204"/>
      <c r="BA708" s="204"/>
      <c r="BB708" s="204"/>
      <c r="BC708" s="204"/>
      <c r="BD708" s="204"/>
      <c r="BE708" s="204"/>
      <c r="BF708" s="204"/>
      <c r="BG708" s="204"/>
      <c r="BH708" s="204"/>
      <c r="BI708" s="204"/>
      <c r="BJ708" s="204"/>
      <c r="BK708" s="204"/>
      <c r="BL708" s="204"/>
      <c r="BM708" s="204"/>
      <c r="BN708" s="204"/>
      <c r="BO708" s="204"/>
      <c r="BP708" s="204"/>
      <c r="BQ708" s="204"/>
      <c r="BR708" s="204"/>
      <c r="BS708" s="204"/>
    </row>
    <row r="709" spans="1:71" s="273" customFormat="1" x14ac:dyDescent="0.25">
      <c r="A709" s="204"/>
      <c r="B709" s="204"/>
      <c r="C709" s="204"/>
      <c r="D709" s="204"/>
      <c r="E709" s="204"/>
      <c r="F709" s="204"/>
      <c r="G709" s="204"/>
      <c r="H709" s="204"/>
      <c r="I709" s="204"/>
      <c r="J709" s="204"/>
      <c r="K709" s="204"/>
      <c r="L709" s="218">
        <f t="shared" si="24"/>
        <v>0</v>
      </c>
      <c r="M709" s="218">
        <f t="shared" si="24"/>
        <v>0</v>
      </c>
      <c r="N709" s="218">
        <f t="shared" si="24"/>
        <v>0</v>
      </c>
      <c r="O709" s="270"/>
      <c r="P709" s="204"/>
      <c r="Q709" s="204"/>
      <c r="R709" s="204"/>
      <c r="S709" s="204"/>
      <c r="T709" s="204"/>
      <c r="U709" s="204"/>
      <c r="V709" s="204"/>
      <c r="W709" s="204"/>
      <c r="X709" s="204"/>
      <c r="Y709" s="204"/>
      <c r="Z709" s="204"/>
      <c r="AA709" s="204"/>
      <c r="AB709" s="204"/>
      <c r="AC709" s="204"/>
      <c r="AD709" s="204"/>
      <c r="AE709" s="204"/>
      <c r="AF709" s="204"/>
      <c r="AG709" s="204"/>
      <c r="AH709" s="204"/>
      <c r="AI709" s="204"/>
      <c r="AJ709" s="204"/>
      <c r="AK709" s="204"/>
      <c r="AL709" s="204"/>
      <c r="AM709" s="204"/>
      <c r="AN709" s="204"/>
      <c r="AO709" s="204"/>
      <c r="AP709" s="204"/>
      <c r="AQ709" s="204"/>
      <c r="AR709" s="204"/>
      <c r="AS709" s="204"/>
      <c r="AT709" s="204"/>
      <c r="AU709" s="204"/>
      <c r="AV709" s="204"/>
      <c r="AW709" s="204"/>
      <c r="AX709" s="204"/>
      <c r="AY709" s="204"/>
      <c r="AZ709" s="204"/>
      <c r="BA709" s="204"/>
      <c r="BB709" s="204"/>
      <c r="BC709" s="204"/>
      <c r="BD709" s="204"/>
      <c r="BE709" s="204"/>
      <c r="BF709" s="204"/>
      <c r="BG709" s="204"/>
      <c r="BH709" s="204"/>
      <c r="BI709" s="204"/>
      <c r="BJ709" s="204"/>
      <c r="BK709" s="204"/>
      <c r="BL709" s="204"/>
      <c r="BM709" s="204"/>
      <c r="BN709" s="204"/>
      <c r="BO709" s="204"/>
      <c r="BP709" s="204"/>
      <c r="BQ709" s="204"/>
      <c r="BR709" s="204"/>
      <c r="BS709" s="204"/>
    </row>
    <row r="710" spans="1:71" s="273" customFormat="1" x14ac:dyDescent="0.25">
      <c r="A710" s="204"/>
      <c r="B710" s="204"/>
      <c r="C710" s="204"/>
      <c r="D710" s="204"/>
      <c r="E710" s="204"/>
      <c r="F710" s="204"/>
      <c r="G710" s="204"/>
      <c r="H710" s="204"/>
      <c r="I710" s="204"/>
      <c r="J710" s="204"/>
      <c r="K710" s="204"/>
      <c r="L710" s="218">
        <f t="shared" si="24"/>
        <v>0</v>
      </c>
      <c r="M710" s="218">
        <f t="shared" si="24"/>
        <v>0</v>
      </c>
      <c r="N710" s="218">
        <f t="shared" si="24"/>
        <v>0</v>
      </c>
      <c r="O710" s="270"/>
      <c r="P710" s="204"/>
      <c r="Q710" s="204"/>
      <c r="R710" s="204"/>
      <c r="S710" s="204"/>
      <c r="T710" s="204"/>
      <c r="U710" s="204"/>
      <c r="V710" s="204"/>
      <c r="W710" s="204"/>
      <c r="X710" s="204"/>
      <c r="Y710" s="204"/>
      <c r="Z710" s="204"/>
      <c r="AA710" s="204"/>
      <c r="AB710" s="204"/>
      <c r="AC710" s="204"/>
      <c r="AD710" s="204"/>
      <c r="AE710" s="204"/>
      <c r="AF710" s="204"/>
      <c r="AG710" s="204"/>
      <c r="AH710" s="204"/>
      <c r="AI710" s="204"/>
      <c r="AJ710" s="204"/>
      <c r="AK710" s="204"/>
      <c r="AL710" s="204"/>
      <c r="AM710" s="204"/>
      <c r="AN710" s="204"/>
      <c r="AO710" s="204"/>
      <c r="AP710" s="204"/>
      <c r="AQ710" s="204"/>
      <c r="AR710" s="204"/>
      <c r="AS710" s="204"/>
      <c r="AT710" s="204"/>
      <c r="AU710" s="204"/>
      <c r="AV710" s="204"/>
      <c r="AW710" s="204"/>
      <c r="AX710" s="204"/>
      <c r="AY710" s="204"/>
      <c r="AZ710" s="204"/>
      <c r="BA710" s="204"/>
      <c r="BB710" s="204"/>
      <c r="BC710" s="204"/>
      <c r="BD710" s="204"/>
      <c r="BE710" s="204"/>
      <c r="BF710" s="204"/>
      <c r="BG710" s="204"/>
      <c r="BH710" s="204"/>
      <c r="BI710" s="204"/>
      <c r="BJ710" s="204"/>
      <c r="BK710" s="204"/>
      <c r="BL710" s="204"/>
      <c r="BM710" s="204"/>
      <c r="BN710" s="204"/>
      <c r="BO710" s="204"/>
      <c r="BP710" s="204"/>
      <c r="BQ710" s="204"/>
      <c r="BR710" s="204"/>
      <c r="BS710" s="204"/>
    </row>
    <row r="711" spans="1:71" s="273" customFormat="1" x14ac:dyDescent="0.25">
      <c r="A711" s="204"/>
      <c r="B711" s="204"/>
      <c r="C711" s="204"/>
      <c r="D711" s="204"/>
      <c r="E711" s="204"/>
      <c r="F711" s="204"/>
      <c r="G711" s="204"/>
      <c r="H711" s="204"/>
      <c r="I711" s="204"/>
      <c r="J711" s="204"/>
      <c r="K711" s="204"/>
      <c r="L711" s="218">
        <f t="shared" si="24"/>
        <v>0</v>
      </c>
      <c r="M711" s="218">
        <f t="shared" si="24"/>
        <v>0</v>
      </c>
      <c r="N711" s="218">
        <f t="shared" si="24"/>
        <v>0</v>
      </c>
      <c r="O711" s="270"/>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04"/>
      <c r="AL711" s="204"/>
      <c r="AM711" s="204"/>
      <c r="AN711" s="204"/>
      <c r="AO711" s="204"/>
      <c r="AP711" s="204"/>
      <c r="AQ711" s="204"/>
      <c r="AR711" s="204"/>
      <c r="AS711" s="204"/>
      <c r="AT711" s="204"/>
      <c r="AU711" s="204"/>
      <c r="AV711" s="204"/>
      <c r="AW711" s="204"/>
      <c r="AX711" s="204"/>
      <c r="AY711" s="204"/>
      <c r="AZ711" s="204"/>
      <c r="BA711" s="204"/>
      <c r="BB711" s="204"/>
      <c r="BC711" s="204"/>
      <c r="BD711" s="204"/>
      <c r="BE711" s="204"/>
      <c r="BF711" s="204"/>
      <c r="BG711" s="204"/>
      <c r="BH711" s="204"/>
      <c r="BI711" s="204"/>
      <c r="BJ711" s="204"/>
      <c r="BK711" s="204"/>
      <c r="BL711" s="204"/>
      <c r="BM711" s="204"/>
      <c r="BN711" s="204"/>
      <c r="BO711" s="204"/>
      <c r="BP711" s="204"/>
      <c r="BQ711" s="204"/>
      <c r="BR711" s="204"/>
      <c r="BS711" s="204"/>
    </row>
    <row r="712" spans="1:71" s="273" customFormat="1" x14ac:dyDescent="0.25">
      <c r="A712" s="204"/>
      <c r="B712" s="204"/>
      <c r="C712" s="204"/>
      <c r="D712" s="204"/>
      <c r="E712" s="204"/>
      <c r="F712" s="204"/>
      <c r="G712" s="204"/>
      <c r="H712" s="204"/>
      <c r="I712" s="204"/>
      <c r="J712" s="204"/>
      <c r="K712" s="204"/>
      <c r="L712" s="218">
        <f t="shared" si="24"/>
        <v>0</v>
      </c>
      <c r="M712" s="218">
        <f t="shared" si="24"/>
        <v>0</v>
      </c>
      <c r="N712" s="218">
        <f t="shared" si="24"/>
        <v>0</v>
      </c>
      <c r="O712" s="270"/>
      <c r="P712" s="204"/>
      <c r="Q712" s="204"/>
      <c r="R712" s="204"/>
      <c r="S712" s="204"/>
      <c r="T712" s="204"/>
      <c r="U712" s="204"/>
      <c r="V712" s="204"/>
      <c r="W712" s="204"/>
      <c r="X712" s="204"/>
      <c r="Y712" s="204"/>
      <c r="Z712" s="204"/>
      <c r="AA712" s="204"/>
      <c r="AB712" s="204"/>
      <c r="AC712" s="204"/>
      <c r="AD712" s="204"/>
      <c r="AE712" s="204"/>
      <c r="AF712" s="204"/>
      <c r="AG712" s="204"/>
      <c r="AH712" s="204"/>
      <c r="AI712" s="204"/>
      <c r="AJ712" s="204"/>
      <c r="AK712" s="204"/>
      <c r="AL712" s="204"/>
      <c r="AM712" s="204"/>
      <c r="AN712" s="204"/>
      <c r="AO712" s="204"/>
      <c r="AP712" s="204"/>
      <c r="AQ712" s="204"/>
      <c r="AR712" s="204"/>
      <c r="AS712" s="204"/>
      <c r="AT712" s="204"/>
      <c r="AU712" s="204"/>
      <c r="AV712" s="204"/>
      <c r="AW712" s="204"/>
      <c r="AX712" s="204"/>
      <c r="AY712" s="204"/>
      <c r="AZ712" s="204"/>
      <c r="BA712" s="204"/>
      <c r="BB712" s="204"/>
      <c r="BC712" s="204"/>
      <c r="BD712" s="204"/>
      <c r="BE712" s="204"/>
      <c r="BF712" s="204"/>
      <c r="BG712" s="204"/>
      <c r="BH712" s="204"/>
      <c r="BI712" s="204"/>
      <c r="BJ712" s="204"/>
      <c r="BK712" s="204"/>
      <c r="BL712" s="204"/>
      <c r="BM712" s="204"/>
      <c r="BN712" s="204"/>
      <c r="BO712" s="204"/>
      <c r="BP712" s="204"/>
      <c r="BQ712" s="204"/>
      <c r="BR712" s="204"/>
      <c r="BS712" s="204"/>
    </row>
    <row r="713" spans="1:71" s="273" customFormat="1" x14ac:dyDescent="0.25">
      <c r="A713" s="204"/>
      <c r="B713" s="204"/>
      <c r="C713" s="204"/>
      <c r="D713" s="204"/>
      <c r="E713" s="204"/>
      <c r="F713" s="204"/>
      <c r="G713" s="204"/>
      <c r="H713" s="204"/>
      <c r="I713" s="204"/>
      <c r="J713" s="204"/>
      <c r="K713" s="204"/>
      <c r="L713" s="218">
        <f t="shared" si="24"/>
        <v>0</v>
      </c>
      <c r="M713" s="218">
        <f t="shared" si="24"/>
        <v>0</v>
      </c>
      <c r="N713" s="218">
        <f t="shared" si="24"/>
        <v>0</v>
      </c>
      <c r="O713" s="270"/>
      <c r="P713" s="204"/>
      <c r="Q713" s="204"/>
      <c r="R713" s="204"/>
      <c r="S713" s="204"/>
      <c r="T713" s="204"/>
      <c r="U713" s="204"/>
      <c r="V713" s="204"/>
      <c r="W713" s="204"/>
      <c r="X713" s="204"/>
      <c r="Y713" s="204"/>
      <c r="Z713" s="204"/>
      <c r="AA713" s="204"/>
      <c r="AB713" s="204"/>
      <c r="AC713" s="204"/>
      <c r="AD713" s="204"/>
      <c r="AE713" s="204"/>
      <c r="AF713" s="204"/>
      <c r="AG713" s="204"/>
      <c r="AH713" s="204"/>
      <c r="AI713" s="204"/>
      <c r="AJ713" s="204"/>
      <c r="AK713" s="204"/>
      <c r="AL713" s="204"/>
      <c r="AM713" s="204"/>
      <c r="AN713" s="204"/>
      <c r="AO713" s="204"/>
      <c r="AP713" s="204"/>
      <c r="AQ713" s="204"/>
      <c r="AR713" s="204"/>
      <c r="AS713" s="204"/>
      <c r="AT713" s="204"/>
      <c r="AU713" s="204"/>
      <c r="AV713" s="204"/>
      <c r="AW713" s="204"/>
      <c r="AX713" s="204"/>
      <c r="AY713" s="204"/>
      <c r="AZ713" s="204"/>
      <c r="BA713" s="204"/>
      <c r="BB713" s="204"/>
      <c r="BC713" s="204"/>
      <c r="BD713" s="204"/>
      <c r="BE713" s="204"/>
      <c r="BF713" s="204"/>
      <c r="BG713" s="204"/>
      <c r="BH713" s="204"/>
      <c r="BI713" s="204"/>
      <c r="BJ713" s="204"/>
      <c r="BK713" s="204"/>
      <c r="BL713" s="204"/>
      <c r="BM713" s="204"/>
      <c r="BN713" s="204"/>
      <c r="BO713" s="204"/>
      <c r="BP713" s="204"/>
      <c r="BQ713" s="204"/>
      <c r="BR713" s="204"/>
      <c r="BS713" s="204"/>
    </row>
    <row r="714" spans="1:71" s="273" customFormat="1" x14ac:dyDescent="0.25">
      <c r="A714" s="204"/>
      <c r="B714" s="204"/>
      <c r="C714" s="204"/>
      <c r="D714" s="204"/>
      <c r="E714" s="204"/>
      <c r="F714" s="204"/>
      <c r="G714" s="204"/>
      <c r="H714" s="204"/>
      <c r="I714" s="204"/>
      <c r="J714" s="204"/>
      <c r="K714" s="204"/>
      <c r="L714" s="218">
        <f t="shared" si="24"/>
        <v>0</v>
      </c>
      <c r="M714" s="218">
        <f t="shared" si="24"/>
        <v>0</v>
      </c>
      <c r="N714" s="218">
        <f t="shared" si="24"/>
        <v>0</v>
      </c>
      <c r="O714" s="270"/>
      <c r="P714" s="204"/>
      <c r="Q714" s="204"/>
      <c r="R714" s="204"/>
      <c r="S714" s="204"/>
      <c r="T714" s="204"/>
      <c r="U714" s="204"/>
      <c r="V714" s="204"/>
      <c r="W714" s="204"/>
      <c r="X714" s="204"/>
      <c r="Y714" s="204"/>
      <c r="Z714" s="204"/>
      <c r="AA714" s="204"/>
      <c r="AB714" s="204"/>
      <c r="AC714" s="204"/>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204"/>
      <c r="BE714" s="204"/>
      <c r="BF714" s="204"/>
      <c r="BG714" s="204"/>
      <c r="BH714" s="204"/>
      <c r="BI714" s="204"/>
      <c r="BJ714" s="204"/>
      <c r="BK714" s="204"/>
      <c r="BL714" s="204"/>
      <c r="BM714" s="204"/>
      <c r="BN714" s="204"/>
      <c r="BO714" s="204"/>
      <c r="BP714" s="204"/>
      <c r="BQ714" s="204"/>
      <c r="BR714" s="204"/>
      <c r="BS714" s="204"/>
    </row>
    <row r="715" spans="1:71" s="273" customFormat="1" x14ac:dyDescent="0.25">
      <c r="A715" s="204"/>
      <c r="B715" s="204"/>
      <c r="C715" s="204"/>
      <c r="D715" s="204"/>
      <c r="E715" s="204"/>
      <c r="F715" s="204"/>
      <c r="G715" s="204"/>
      <c r="H715" s="204"/>
      <c r="I715" s="204"/>
      <c r="J715" s="204"/>
      <c r="K715" s="204"/>
      <c r="L715" s="218">
        <f t="shared" si="24"/>
        <v>0</v>
      </c>
      <c r="M715" s="218">
        <f t="shared" si="24"/>
        <v>0</v>
      </c>
      <c r="N715" s="218">
        <f t="shared" si="24"/>
        <v>0</v>
      </c>
      <c r="O715" s="270"/>
      <c r="P715" s="204"/>
      <c r="Q715" s="204"/>
      <c r="R715" s="204"/>
      <c r="S715" s="204"/>
      <c r="T715" s="204"/>
      <c r="U715" s="204"/>
      <c r="V715" s="204"/>
      <c r="W715" s="204"/>
      <c r="X715" s="204"/>
      <c r="Y715" s="204"/>
      <c r="Z715" s="204"/>
      <c r="AA715" s="204"/>
      <c r="AB715" s="204"/>
      <c r="AC715" s="204"/>
      <c r="AD715" s="204"/>
      <c r="AE715" s="204"/>
      <c r="AF715" s="204"/>
      <c r="AG715" s="204"/>
      <c r="AH715" s="204"/>
      <c r="AI715" s="204"/>
      <c r="AJ715" s="204"/>
      <c r="AK715" s="204"/>
      <c r="AL715" s="204"/>
      <c r="AM715" s="204"/>
      <c r="AN715" s="204"/>
      <c r="AO715" s="204"/>
      <c r="AP715" s="204"/>
      <c r="AQ715" s="204"/>
      <c r="AR715" s="204"/>
      <c r="AS715" s="204"/>
      <c r="AT715" s="204"/>
      <c r="AU715" s="204"/>
      <c r="AV715" s="204"/>
      <c r="AW715" s="204"/>
      <c r="AX715" s="204"/>
      <c r="AY715" s="204"/>
      <c r="AZ715" s="204"/>
      <c r="BA715" s="204"/>
      <c r="BB715" s="204"/>
      <c r="BC715" s="204"/>
      <c r="BD715" s="204"/>
      <c r="BE715" s="204"/>
      <c r="BF715" s="204"/>
      <c r="BG715" s="204"/>
      <c r="BH715" s="204"/>
      <c r="BI715" s="204"/>
      <c r="BJ715" s="204"/>
      <c r="BK715" s="204"/>
      <c r="BL715" s="204"/>
      <c r="BM715" s="204"/>
      <c r="BN715" s="204"/>
      <c r="BO715" s="204"/>
      <c r="BP715" s="204"/>
      <c r="BQ715" s="204"/>
      <c r="BR715" s="204"/>
      <c r="BS715" s="204"/>
    </row>
    <row r="716" spans="1:71" s="273" customFormat="1" x14ac:dyDescent="0.25">
      <c r="A716" s="204"/>
      <c r="B716" s="204"/>
      <c r="C716" s="204"/>
      <c r="D716" s="204"/>
      <c r="E716" s="204"/>
      <c r="F716" s="204"/>
      <c r="G716" s="204"/>
      <c r="H716" s="204"/>
      <c r="I716" s="204"/>
      <c r="J716" s="204"/>
      <c r="K716" s="204"/>
      <c r="L716" s="218">
        <f t="shared" si="24"/>
        <v>0</v>
      </c>
      <c r="M716" s="218">
        <f t="shared" si="24"/>
        <v>0</v>
      </c>
      <c r="N716" s="218">
        <f t="shared" si="24"/>
        <v>0</v>
      </c>
      <c r="O716" s="270"/>
      <c r="P716" s="204"/>
      <c r="Q716" s="204"/>
      <c r="R716" s="204"/>
      <c r="S716" s="204"/>
      <c r="T716" s="204"/>
      <c r="U716" s="204"/>
      <c r="V716" s="204"/>
      <c r="W716" s="204"/>
      <c r="X716" s="204"/>
      <c r="Y716" s="204"/>
      <c r="Z716" s="204"/>
      <c r="AA716" s="204"/>
      <c r="AB716" s="204"/>
      <c r="AC716" s="204"/>
      <c r="AD716" s="204"/>
      <c r="AE716" s="204"/>
      <c r="AF716" s="204"/>
      <c r="AG716" s="204"/>
      <c r="AH716" s="204"/>
      <c r="AI716" s="204"/>
      <c r="AJ716" s="204"/>
      <c r="AK716" s="204"/>
      <c r="AL716" s="204"/>
      <c r="AM716" s="204"/>
      <c r="AN716" s="204"/>
      <c r="AO716" s="204"/>
      <c r="AP716" s="204"/>
      <c r="AQ716" s="204"/>
      <c r="AR716" s="204"/>
      <c r="AS716" s="204"/>
      <c r="AT716" s="204"/>
      <c r="AU716" s="204"/>
      <c r="AV716" s="204"/>
      <c r="AW716" s="204"/>
      <c r="AX716" s="204"/>
      <c r="AY716" s="204"/>
      <c r="AZ716" s="204"/>
      <c r="BA716" s="204"/>
      <c r="BB716" s="204"/>
      <c r="BC716" s="204"/>
      <c r="BD716" s="204"/>
      <c r="BE716" s="204"/>
      <c r="BF716" s="204"/>
      <c r="BG716" s="204"/>
      <c r="BH716" s="204"/>
      <c r="BI716" s="204"/>
      <c r="BJ716" s="204"/>
      <c r="BK716" s="204"/>
      <c r="BL716" s="204"/>
      <c r="BM716" s="204"/>
      <c r="BN716" s="204"/>
      <c r="BO716" s="204"/>
      <c r="BP716" s="204"/>
      <c r="BQ716" s="204"/>
      <c r="BR716" s="204"/>
      <c r="BS716" s="204"/>
    </row>
    <row r="717" spans="1:71" s="273" customFormat="1" x14ac:dyDescent="0.25">
      <c r="A717" s="204"/>
      <c r="B717" s="204"/>
      <c r="C717" s="204"/>
      <c r="D717" s="204"/>
      <c r="E717" s="204"/>
      <c r="F717" s="204"/>
      <c r="G717" s="204"/>
      <c r="H717" s="204"/>
      <c r="I717" s="204"/>
      <c r="J717" s="204"/>
      <c r="K717" s="204"/>
      <c r="L717" s="218">
        <f t="shared" si="24"/>
        <v>0</v>
      </c>
      <c r="M717" s="218">
        <f t="shared" si="24"/>
        <v>0</v>
      </c>
      <c r="N717" s="218">
        <f t="shared" si="24"/>
        <v>0</v>
      </c>
      <c r="O717" s="270"/>
      <c r="P717" s="204"/>
      <c r="Q717" s="204"/>
      <c r="R717" s="204"/>
      <c r="S717" s="204"/>
      <c r="T717" s="204"/>
      <c r="U717" s="204"/>
      <c r="V717" s="204"/>
      <c r="W717" s="204"/>
      <c r="X717" s="204"/>
      <c r="Y717" s="204"/>
      <c r="Z717" s="204"/>
      <c r="AA717" s="204"/>
      <c r="AB717" s="204"/>
      <c r="AC717" s="204"/>
      <c r="AD717" s="204"/>
      <c r="AE717" s="204"/>
      <c r="AF717" s="204"/>
      <c r="AG717" s="204"/>
      <c r="AH717" s="204"/>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204"/>
      <c r="BD717" s="204"/>
      <c r="BE717" s="204"/>
      <c r="BF717" s="204"/>
      <c r="BG717" s="204"/>
      <c r="BH717" s="204"/>
      <c r="BI717" s="204"/>
      <c r="BJ717" s="204"/>
      <c r="BK717" s="204"/>
      <c r="BL717" s="204"/>
      <c r="BM717" s="204"/>
      <c r="BN717" s="204"/>
      <c r="BO717" s="204"/>
      <c r="BP717" s="204"/>
      <c r="BQ717" s="204"/>
      <c r="BR717" s="204"/>
      <c r="BS717" s="204"/>
    </row>
    <row r="718" spans="1:71" s="273" customFormat="1" x14ac:dyDescent="0.25">
      <c r="A718" s="204"/>
      <c r="B718" s="204"/>
      <c r="C718" s="204"/>
      <c r="D718" s="204"/>
      <c r="E718" s="204"/>
      <c r="F718" s="204"/>
      <c r="G718" s="204"/>
      <c r="H718" s="204"/>
      <c r="I718" s="204"/>
      <c r="J718" s="204"/>
      <c r="K718" s="204"/>
      <c r="L718" s="218">
        <f t="shared" si="24"/>
        <v>0</v>
      </c>
      <c r="M718" s="218">
        <f t="shared" si="24"/>
        <v>0</v>
      </c>
      <c r="N718" s="218">
        <f t="shared" si="24"/>
        <v>0</v>
      </c>
      <c r="O718" s="270"/>
      <c r="P718" s="204"/>
      <c r="Q718" s="204"/>
      <c r="R718" s="204"/>
      <c r="S718" s="204"/>
      <c r="T718" s="204"/>
      <c r="U718" s="204"/>
      <c r="V718" s="204"/>
      <c r="W718" s="204"/>
      <c r="X718" s="204"/>
      <c r="Y718" s="204"/>
      <c r="Z718" s="204"/>
      <c r="AA718" s="204"/>
      <c r="AB718" s="204"/>
      <c r="AC718" s="204"/>
      <c r="AD718" s="204"/>
      <c r="AE718" s="204"/>
      <c r="AF718" s="204"/>
      <c r="AG718" s="204"/>
      <c r="AH718" s="204"/>
      <c r="AI718" s="204"/>
      <c r="AJ718" s="204"/>
      <c r="AK718" s="204"/>
      <c r="AL718" s="204"/>
      <c r="AM718" s="204"/>
      <c r="AN718" s="204"/>
      <c r="AO718" s="204"/>
      <c r="AP718" s="204"/>
      <c r="AQ718" s="204"/>
      <c r="AR718" s="204"/>
      <c r="AS718" s="204"/>
      <c r="AT718" s="204"/>
      <c r="AU718" s="204"/>
      <c r="AV718" s="204"/>
      <c r="AW718" s="204"/>
      <c r="AX718" s="204"/>
      <c r="AY718" s="204"/>
      <c r="AZ718" s="204"/>
      <c r="BA718" s="204"/>
      <c r="BB718" s="204"/>
      <c r="BC718" s="204"/>
      <c r="BD718" s="204"/>
      <c r="BE718" s="204"/>
      <c r="BF718" s="204"/>
      <c r="BG718" s="204"/>
      <c r="BH718" s="204"/>
      <c r="BI718" s="204"/>
      <c r="BJ718" s="204"/>
      <c r="BK718" s="204"/>
      <c r="BL718" s="204"/>
      <c r="BM718" s="204"/>
      <c r="BN718" s="204"/>
      <c r="BO718" s="204"/>
      <c r="BP718" s="204"/>
      <c r="BQ718" s="204"/>
      <c r="BR718" s="204"/>
      <c r="BS718" s="204"/>
    </row>
    <row r="719" spans="1:71" s="273" customFormat="1" x14ac:dyDescent="0.25">
      <c r="A719" s="204"/>
      <c r="B719" s="204"/>
      <c r="C719" s="204"/>
      <c r="D719" s="204"/>
      <c r="E719" s="204"/>
      <c r="F719" s="204"/>
      <c r="G719" s="204"/>
      <c r="H719" s="204"/>
      <c r="I719" s="204"/>
      <c r="J719" s="204"/>
      <c r="K719" s="204"/>
      <c r="L719" s="218">
        <f t="shared" si="24"/>
        <v>0</v>
      </c>
      <c r="M719" s="218">
        <f t="shared" si="24"/>
        <v>0</v>
      </c>
      <c r="N719" s="218">
        <f t="shared" si="24"/>
        <v>0</v>
      </c>
      <c r="O719" s="270"/>
      <c r="P719" s="204"/>
      <c r="Q719" s="204"/>
      <c r="R719" s="204"/>
      <c r="S719" s="204"/>
      <c r="T719" s="204"/>
      <c r="U719" s="204"/>
      <c r="V719" s="204"/>
      <c r="W719" s="204"/>
      <c r="X719" s="204"/>
      <c r="Y719" s="204"/>
      <c r="Z719" s="204"/>
      <c r="AA719" s="204"/>
      <c r="AB719" s="204"/>
      <c r="AC719" s="204"/>
      <c r="AD719" s="204"/>
      <c r="AE719" s="204"/>
      <c r="AF719" s="204"/>
      <c r="AG719" s="204"/>
      <c r="AH719" s="204"/>
      <c r="AI719" s="204"/>
      <c r="AJ719" s="204"/>
      <c r="AK719" s="204"/>
      <c r="AL719" s="204"/>
      <c r="AM719" s="204"/>
      <c r="AN719" s="204"/>
      <c r="AO719" s="204"/>
      <c r="AP719" s="204"/>
      <c r="AQ719" s="204"/>
      <c r="AR719" s="204"/>
      <c r="AS719" s="204"/>
      <c r="AT719" s="204"/>
      <c r="AU719" s="204"/>
      <c r="AV719" s="204"/>
      <c r="AW719" s="204"/>
      <c r="AX719" s="204"/>
      <c r="AY719" s="204"/>
      <c r="AZ719" s="204"/>
      <c r="BA719" s="204"/>
      <c r="BB719" s="204"/>
      <c r="BC719" s="204"/>
      <c r="BD719" s="204"/>
      <c r="BE719" s="204"/>
      <c r="BF719" s="204"/>
      <c r="BG719" s="204"/>
      <c r="BH719" s="204"/>
      <c r="BI719" s="204"/>
      <c r="BJ719" s="204"/>
      <c r="BK719" s="204"/>
      <c r="BL719" s="204"/>
      <c r="BM719" s="204"/>
      <c r="BN719" s="204"/>
      <c r="BO719" s="204"/>
      <c r="BP719" s="204"/>
      <c r="BQ719" s="204"/>
      <c r="BR719" s="204"/>
      <c r="BS719" s="204"/>
    </row>
    <row r="720" spans="1:71" s="273" customFormat="1" x14ac:dyDescent="0.25">
      <c r="A720" s="204"/>
      <c r="B720" s="204"/>
      <c r="C720" s="204"/>
      <c r="D720" s="204"/>
      <c r="E720" s="204"/>
      <c r="F720" s="204"/>
      <c r="G720" s="204"/>
      <c r="H720" s="204"/>
      <c r="I720" s="204"/>
      <c r="J720" s="204"/>
      <c r="K720" s="204"/>
      <c r="L720" s="218">
        <f t="shared" si="24"/>
        <v>0</v>
      </c>
      <c r="M720" s="218">
        <f t="shared" si="24"/>
        <v>0</v>
      </c>
      <c r="N720" s="218">
        <f t="shared" si="24"/>
        <v>0</v>
      </c>
      <c r="O720" s="270"/>
      <c r="P720" s="204"/>
      <c r="Q720" s="204"/>
      <c r="R720" s="204"/>
      <c r="S720" s="204"/>
      <c r="T720" s="204"/>
      <c r="U720" s="204"/>
      <c r="V720" s="204"/>
      <c r="W720" s="204"/>
      <c r="X720" s="204"/>
      <c r="Y720" s="204"/>
      <c r="Z720" s="204"/>
      <c r="AA720" s="204"/>
      <c r="AB720" s="204"/>
      <c r="AC720" s="204"/>
      <c r="AD720" s="204"/>
      <c r="AE720" s="204"/>
      <c r="AF720" s="204"/>
      <c r="AG720" s="204"/>
      <c r="AH720" s="204"/>
      <c r="AI720" s="204"/>
      <c r="AJ720" s="204"/>
      <c r="AK720" s="204"/>
      <c r="AL720" s="204"/>
      <c r="AM720" s="204"/>
      <c r="AN720" s="204"/>
      <c r="AO720" s="204"/>
      <c r="AP720" s="204"/>
      <c r="AQ720" s="204"/>
      <c r="AR720" s="204"/>
      <c r="AS720" s="204"/>
      <c r="AT720" s="204"/>
      <c r="AU720" s="204"/>
      <c r="AV720" s="204"/>
      <c r="AW720" s="204"/>
      <c r="AX720" s="204"/>
      <c r="AY720" s="204"/>
      <c r="AZ720" s="204"/>
      <c r="BA720" s="204"/>
      <c r="BB720" s="204"/>
      <c r="BC720" s="204"/>
      <c r="BD720" s="204"/>
      <c r="BE720" s="204"/>
      <c r="BF720" s="204"/>
      <c r="BG720" s="204"/>
      <c r="BH720" s="204"/>
      <c r="BI720" s="204"/>
      <c r="BJ720" s="204"/>
      <c r="BK720" s="204"/>
      <c r="BL720" s="204"/>
      <c r="BM720" s="204"/>
      <c r="BN720" s="204"/>
      <c r="BO720" s="204"/>
      <c r="BP720" s="204"/>
      <c r="BQ720" s="204"/>
      <c r="BR720" s="204"/>
      <c r="BS720" s="204"/>
    </row>
    <row r="721" spans="1:71" s="273" customFormat="1" x14ac:dyDescent="0.25">
      <c r="A721" s="204"/>
      <c r="B721" s="204"/>
      <c r="C721" s="204"/>
      <c r="D721" s="204"/>
      <c r="E721" s="204"/>
      <c r="F721" s="204"/>
      <c r="G721" s="204"/>
      <c r="H721" s="204"/>
      <c r="I721" s="204"/>
      <c r="J721" s="204"/>
      <c r="K721" s="204"/>
      <c r="L721" s="218">
        <f t="shared" si="24"/>
        <v>0</v>
      </c>
      <c r="M721" s="218">
        <f t="shared" si="24"/>
        <v>0</v>
      </c>
      <c r="N721" s="218">
        <f t="shared" si="24"/>
        <v>0</v>
      </c>
      <c r="O721" s="270"/>
      <c r="P721" s="204"/>
      <c r="Q721" s="204"/>
      <c r="R721" s="204"/>
      <c r="S721" s="204"/>
      <c r="T721" s="204"/>
      <c r="U721" s="204"/>
      <c r="V721" s="204"/>
      <c r="W721" s="204"/>
      <c r="X721" s="204"/>
      <c r="Y721" s="204"/>
      <c r="Z721" s="204"/>
      <c r="AA721" s="204"/>
      <c r="AB721" s="204"/>
      <c r="AC721" s="204"/>
      <c r="AD721" s="204"/>
      <c r="AE721" s="204"/>
      <c r="AF721" s="204"/>
      <c r="AG721" s="204"/>
      <c r="AH721" s="204"/>
      <c r="AI721" s="204"/>
      <c r="AJ721" s="204"/>
      <c r="AK721" s="204"/>
      <c r="AL721" s="204"/>
      <c r="AM721" s="204"/>
      <c r="AN721" s="204"/>
      <c r="AO721" s="204"/>
      <c r="AP721" s="204"/>
      <c r="AQ721" s="204"/>
      <c r="AR721" s="204"/>
      <c r="AS721" s="204"/>
      <c r="AT721" s="204"/>
      <c r="AU721" s="204"/>
      <c r="AV721" s="204"/>
      <c r="AW721" s="204"/>
      <c r="AX721" s="204"/>
      <c r="AY721" s="204"/>
      <c r="AZ721" s="204"/>
      <c r="BA721" s="204"/>
      <c r="BB721" s="204"/>
      <c r="BC721" s="204"/>
      <c r="BD721" s="204"/>
      <c r="BE721" s="204"/>
      <c r="BF721" s="204"/>
      <c r="BG721" s="204"/>
      <c r="BH721" s="204"/>
      <c r="BI721" s="204"/>
      <c r="BJ721" s="204"/>
      <c r="BK721" s="204"/>
      <c r="BL721" s="204"/>
      <c r="BM721" s="204"/>
      <c r="BN721" s="204"/>
      <c r="BO721" s="204"/>
      <c r="BP721" s="204"/>
      <c r="BQ721" s="204"/>
      <c r="BR721" s="204"/>
      <c r="BS721" s="204"/>
    </row>
    <row r="722" spans="1:71" s="273" customFormat="1" x14ac:dyDescent="0.25">
      <c r="A722" s="204"/>
      <c r="B722" s="204"/>
      <c r="C722" s="204"/>
      <c r="D722" s="204"/>
      <c r="E722" s="204"/>
      <c r="F722" s="204"/>
      <c r="G722" s="204"/>
      <c r="H722" s="204"/>
      <c r="I722" s="204"/>
      <c r="J722" s="204"/>
      <c r="K722" s="204"/>
      <c r="L722" s="218">
        <f t="shared" si="24"/>
        <v>0</v>
      </c>
      <c r="M722" s="218">
        <f t="shared" si="24"/>
        <v>0</v>
      </c>
      <c r="N722" s="218">
        <f t="shared" si="24"/>
        <v>0</v>
      </c>
      <c r="O722" s="270"/>
      <c r="P722" s="204"/>
      <c r="Q722" s="204"/>
      <c r="R722" s="204"/>
      <c r="S722" s="204"/>
      <c r="T722" s="204"/>
      <c r="U722" s="204"/>
      <c r="V722" s="204"/>
      <c r="W722" s="204"/>
      <c r="X722" s="204"/>
      <c r="Y722" s="204"/>
      <c r="Z722" s="204"/>
      <c r="AA722" s="204"/>
      <c r="AB722" s="204"/>
      <c r="AC722" s="204"/>
      <c r="AD722" s="204"/>
      <c r="AE722" s="204"/>
      <c r="AF722" s="204"/>
      <c r="AG722" s="204"/>
      <c r="AH722" s="204"/>
      <c r="AI722" s="204"/>
      <c r="AJ722" s="204"/>
      <c r="AK722" s="204"/>
      <c r="AL722" s="204"/>
      <c r="AM722" s="204"/>
      <c r="AN722" s="204"/>
      <c r="AO722" s="204"/>
      <c r="AP722" s="204"/>
      <c r="AQ722" s="204"/>
      <c r="AR722" s="204"/>
      <c r="AS722" s="204"/>
      <c r="AT722" s="204"/>
      <c r="AU722" s="204"/>
      <c r="AV722" s="204"/>
      <c r="AW722" s="204"/>
      <c r="AX722" s="204"/>
      <c r="AY722" s="204"/>
      <c r="AZ722" s="204"/>
      <c r="BA722" s="204"/>
      <c r="BB722" s="204"/>
      <c r="BC722" s="204"/>
      <c r="BD722" s="204"/>
      <c r="BE722" s="204"/>
      <c r="BF722" s="204"/>
      <c r="BG722" s="204"/>
      <c r="BH722" s="204"/>
      <c r="BI722" s="204"/>
      <c r="BJ722" s="204"/>
      <c r="BK722" s="204"/>
      <c r="BL722" s="204"/>
      <c r="BM722" s="204"/>
      <c r="BN722" s="204"/>
      <c r="BO722" s="204"/>
      <c r="BP722" s="204"/>
      <c r="BQ722" s="204"/>
      <c r="BR722" s="204"/>
      <c r="BS722" s="204"/>
    </row>
    <row r="723" spans="1:71" s="273" customFormat="1" x14ac:dyDescent="0.25">
      <c r="A723" s="204"/>
      <c r="B723" s="204"/>
      <c r="C723" s="204"/>
      <c r="D723" s="204"/>
      <c r="E723" s="204"/>
      <c r="F723" s="204"/>
      <c r="G723" s="204"/>
      <c r="H723" s="204"/>
      <c r="I723" s="204"/>
      <c r="J723" s="204"/>
      <c r="K723" s="204"/>
      <c r="L723" s="218">
        <f t="shared" si="24"/>
        <v>0</v>
      </c>
      <c r="M723" s="218">
        <f t="shared" si="24"/>
        <v>0</v>
      </c>
      <c r="N723" s="218">
        <f t="shared" si="24"/>
        <v>0</v>
      </c>
      <c r="O723" s="270"/>
      <c r="P723" s="204"/>
      <c r="Q723" s="204"/>
      <c r="R723" s="204"/>
      <c r="S723" s="204"/>
      <c r="T723" s="204"/>
      <c r="U723" s="204"/>
      <c r="V723" s="204"/>
      <c r="W723" s="204"/>
      <c r="X723" s="204"/>
      <c r="Y723" s="204"/>
      <c r="Z723" s="204"/>
      <c r="AA723" s="204"/>
      <c r="AB723" s="204"/>
      <c r="AC723" s="204"/>
      <c r="AD723" s="204"/>
      <c r="AE723" s="204"/>
      <c r="AF723" s="204"/>
      <c r="AG723" s="204"/>
      <c r="AH723" s="204"/>
      <c r="AI723" s="204"/>
      <c r="AJ723" s="204"/>
      <c r="AK723" s="204"/>
      <c r="AL723" s="204"/>
      <c r="AM723" s="204"/>
      <c r="AN723" s="204"/>
      <c r="AO723" s="204"/>
      <c r="AP723" s="204"/>
      <c r="AQ723" s="204"/>
      <c r="AR723" s="204"/>
      <c r="AS723" s="204"/>
      <c r="AT723" s="204"/>
      <c r="AU723" s="204"/>
      <c r="AV723" s="204"/>
      <c r="AW723" s="204"/>
      <c r="AX723" s="204"/>
      <c r="AY723" s="204"/>
      <c r="AZ723" s="204"/>
      <c r="BA723" s="204"/>
      <c r="BB723" s="204"/>
      <c r="BC723" s="204"/>
      <c r="BD723" s="204"/>
      <c r="BE723" s="204"/>
      <c r="BF723" s="204"/>
      <c r="BG723" s="204"/>
      <c r="BH723" s="204"/>
      <c r="BI723" s="204"/>
      <c r="BJ723" s="204"/>
      <c r="BK723" s="204"/>
      <c r="BL723" s="204"/>
      <c r="BM723" s="204"/>
      <c r="BN723" s="204"/>
      <c r="BO723" s="204"/>
      <c r="BP723" s="204"/>
      <c r="BQ723" s="204"/>
      <c r="BR723" s="204"/>
      <c r="BS723" s="204"/>
    </row>
    <row r="724" spans="1:71" s="273" customFormat="1" x14ac:dyDescent="0.25">
      <c r="A724" s="204"/>
      <c r="B724" s="204"/>
      <c r="C724" s="204"/>
      <c r="D724" s="204"/>
      <c r="E724" s="204"/>
      <c r="F724" s="204"/>
      <c r="G724" s="204"/>
      <c r="H724" s="204"/>
      <c r="I724" s="204"/>
      <c r="J724" s="204"/>
      <c r="K724" s="204"/>
      <c r="L724" s="218">
        <f t="shared" si="24"/>
        <v>0</v>
      </c>
      <c r="M724" s="218">
        <f t="shared" si="24"/>
        <v>0</v>
      </c>
      <c r="N724" s="218">
        <f t="shared" si="24"/>
        <v>0</v>
      </c>
      <c r="O724" s="270"/>
      <c r="P724" s="204"/>
      <c r="Q724" s="204"/>
      <c r="R724" s="204"/>
      <c r="S724" s="204"/>
      <c r="T724" s="204"/>
      <c r="U724" s="204"/>
      <c r="V724" s="204"/>
      <c r="W724" s="204"/>
      <c r="X724" s="204"/>
      <c r="Y724" s="204"/>
      <c r="Z724" s="204"/>
      <c r="AA724" s="204"/>
      <c r="AB724" s="204"/>
      <c r="AC724" s="204"/>
      <c r="AD724" s="204"/>
      <c r="AE724" s="204"/>
      <c r="AF724" s="204"/>
      <c r="AG724" s="204"/>
      <c r="AH724" s="204"/>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4"/>
      <c r="BD724" s="204"/>
      <c r="BE724" s="204"/>
      <c r="BF724" s="204"/>
      <c r="BG724" s="204"/>
      <c r="BH724" s="204"/>
      <c r="BI724" s="204"/>
      <c r="BJ724" s="204"/>
      <c r="BK724" s="204"/>
      <c r="BL724" s="204"/>
      <c r="BM724" s="204"/>
      <c r="BN724" s="204"/>
      <c r="BO724" s="204"/>
      <c r="BP724" s="204"/>
      <c r="BQ724" s="204"/>
      <c r="BR724" s="204"/>
      <c r="BS724" s="204"/>
    </row>
    <row r="725" spans="1:71" s="273" customFormat="1" x14ac:dyDescent="0.25">
      <c r="A725" s="204"/>
      <c r="B725" s="204"/>
      <c r="C725" s="204"/>
      <c r="D725" s="204"/>
      <c r="E725" s="204"/>
      <c r="F725" s="204"/>
      <c r="G725" s="204"/>
      <c r="H725" s="204"/>
      <c r="I725" s="204"/>
      <c r="J725" s="204"/>
      <c r="K725" s="204"/>
      <c r="L725" s="218">
        <f t="shared" si="24"/>
        <v>0</v>
      </c>
      <c r="M725" s="218">
        <f t="shared" si="24"/>
        <v>0</v>
      </c>
      <c r="N725" s="218">
        <f t="shared" si="24"/>
        <v>0</v>
      </c>
      <c r="O725" s="270"/>
      <c r="P725" s="204"/>
      <c r="Q725" s="204"/>
      <c r="R725" s="204"/>
      <c r="S725" s="204"/>
      <c r="T725" s="204"/>
      <c r="U725" s="204"/>
      <c r="V725" s="204"/>
      <c r="W725" s="204"/>
      <c r="X725" s="204"/>
      <c r="Y725" s="204"/>
      <c r="Z725" s="204"/>
      <c r="AA725" s="204"/>
      <c r="AB725" s="204"/>
      <c r="AC725" s="204"/>
      <c r="AD725" s="204"/>
      <c r="AE725" s="204"/>
      <c r="AF725" s="204"/>
      <c r="AG725" s="204"/>
      <c r="AH725" s="204"/>
      <c r="AI725" s="204"/>
      <c r="AJ725" s="204"/>
      <c r="AK725" s="204"/>
      <c r="AL725" s="204"/>
      <c r="AM725" s="204"/>
      <c r="AN725" s="204"/>
      <c r="AO725" s="204"/>
      <c r="AP725" s="204"/>
      <c r="AQ725" s="204"/>
      <c r="AR725" s="204"/>
      <c r="AS725" s="204"/>
      <c r="AT725" s="204"/>
      <c r="AU725" s="204"/>
      <c r="AV725" s="204"/>
      <c r="AW725" s="204"/>
      <c r="AX725" s="204"/>
      <c r="AY725" s="204"/>
      <c r="AZ725" s="204"/>
      <c r="BA725" s="204"/>
      <c r="BB725" s="204"/>
      <c r="BC725" s="204"/>
      <c r="BD725" s="204"/>
      <c r="BE725" s="204"/>
      <c r="BF725" s="204"/>
      <c r="BG725" s="204"/>
      <c r="BH725" s="204"/>
      <c r="BI725" s="204"/>
      <c r="BJ725" s="204"/>
      <c r="BK725" s="204"/>
      <c r="BL725" s="204"/>
      <c r="BM725" s="204"/>
      <c r="BN725" s="204"/>
      <c r="BO725" s="204"/>
      <c r="BP725" s="204"/>
      <c r="BQ725" s="204"/>
      <c r="BR725" s="204"/>
      <c r="BS725" s="204"/>
    </row>
    <row r="726" spans="1:71" s="273" customFormat="1" x14ac:dyDescent="0.25">
      <c r="A726" s="204"/>
      <c r="B726" s="204"/>
      <c r="C726" s="204"/>
      <c r="D726" s="204"/>
      <c r="E726" s="204"/>
      <c r="F726" s="204"/>
      <c r="G726" s="204"/>
      <c r="H726" s="204"/>
      <c r="I726" s="204"/>
      <c r="J726" s="204"/>
      <c r="K726" s="204"/>
      <c r="L726" s="218">
        <f t="shared" si="24"/>
        <v>0</v>
      </c>
      <c r="M726" s="218">
        <f t="shared" si="24"/>
        <v>0</v>
      </c>
      <c r="N726" s="218">
        <f t="shared" si="24"/>
        <v>0</v>
      </c>
      <c r="O726" s="270"/>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204"/>
      <c r="BE726" s="204"/>
      <c r="BF726" s="204"/>
      <c r="BG726" s="204"/>
      <c r="BH726" s="204"/>
      <c r="BI726" s="204"/>
      <c r="BJ726" s="204"/>
      <c r="BK726" s="204"/>
      <c r="BL726" s="204"/>
      <c r="BM726" s="204"/>
      <c r="BN726" s="204"/>
      <c r="BO726" s="204"/>
      <c r="BP726" s="204"/>
      <c r="BQ726" s="204"/>
      <c r="BR726" s="204"/>
      <c r="BS726" s="204"/>
    </row>
    <row r="727" spans="1:71" s="273" customFormat="1" x14ac:dyDescent="0.25">
      <c r="A727" s="204"/>
      <c r="B727" s="204"/>
      <c r="C727" s="204"/>
      <c r="D727" s="204"/>
      <c r="E727" s="204"/>
      <c r="F727" s="204"/>
      <c r="G727" s="204"/>
      <c r="H727" s="204"/>
      <c r="I727" s="204"/>
      <c r="J727" s="204"/>
      <c r="K727" s="204"/>
      <c r="L727" s="218">
        <f t="shared" si="24"/>
        <v>0</v>
      </c>
      <c r="M727" s="218">
        <f t="shared" si="24"/>
        <v>0</v>
      </c>
      <c r="N727" s="218">
        <f t="shared" si="24"/>
        <v>0</v>
      </c>
      <c r="O727" s="270"/>
      <c r="P727" s="204"/>
      <c r="Q727" s="204"/>
      <c r="R727" s="204"/>
      <c r="S727" s="204"/>
      <c r="T727" s="204"/>
      <c r="U727" s="204"/>
      <c r="V727" s="204"/>
      <c r="W727" s="204"/>
      <c r="X727" s="204"/>
      <c r="Y727" s="204"/>
      <c r="Z727" s="204"/>
      <c r="AA727" s="204"/>
      <c r="AB727" s="204"/>
      <c r="AC727" s="204"/>
      <c r="AD727" s="204"/>
      <c r="AE727" s="204"/>
      <c r="AF727" s="204"/>
      <c r="AG727" s="204"/>
      <c r="AH727" s="204"/>
      <c r="AI727" s="204"/>
      <c r="AJ727" s="204"/>
      <c r="AK727" s="204"/>
      <c r="AL727" s="204"/>
      <c r="AM727" s="204"/>
      <c r="AN727" s="204"/>
      <c r="AO727" s="204"/>
      <c r="AP727" s="204"/>
      <c r="AQ727" s="204"/>
      <c r="AR727" s="204"/>
      <c r="AS727" s="204"/>
      <c r="AT727" s="204"/>
      <c r="AU727" s="204"/>
      <c r="AV727" s="204"/>
      <c r="AW727" s="204"/>
      <c r="AX727" s="204"/>
      <c r="AY727" s="204"/>
      <c r="AZ727" s="204"/>
      <c r="BA727" s="204"/>
      <c r="BB727" s="204"/>
      <c r="BC727" s="204"/>
      <c r="BD727" s="204"/>
      <c r="BE727" s="204"/>
      <c r="BF727" s="204"/>
      <c r="BG727" s="204"/>
      <c r="BH727" s="204"/>
      <c r="BI727" s="204"/>
      <c r="BJ727" s="204"/>
      <c r="BK727" s="204"/>
      <c r="BL727" s="204"/>
      <c r="BM727" s="204"/>
      <c r="BN727" s="204"/>
      <c r="BO727" s="204"/>
      <c r="BP727" s="204"/>
      <c r="BQ727" s="204"/>
      <c r="BR727" s="204"/>
      <c r="BS727" s="204"/>
    </row>
    <row r="728" spans="1:71" s="273" customFormat="1" x14ac:dyDescent="0.25">
      <c r="A728" s="204"/>
      <c r="B728" s="204"/>
      <c r="C728" s="204"/>
      <c r="D728" s="204"/>
      <c r="E728" s="204"/>
      <c r="F728" s="204"/>
      <c r="G728" s="204"/>
      <c r="H728" s="204"/>
      <c r="I728" s="204"/>
      <c r="J728" s="204"/>
      <c r="K728" s="204"/>
      <c r="L728" s="218">
        <f t="shared" si="24"/>
        <v>0</v>
      </c>
      <c r="M728" s="218">
        <f t="shared" si="24"/>
        <v>0</v>
      </c>
      <c r="N728" s="218">
        <f t="shared" si="24"/>
        <v>0</v>
      </c>
      <c r="O728" s="270"/>
      <c r="P728" s="204"/>
      <c r="Q728" s="204"/>
      <c r="R728" s="204"/>
      <c r="S728" s="204"/>
      <c r="T728" s="204"/>
      <c r="U728" s="204"/>
      <c r="V728" s="204"/>
      <c r="W728" s="204"/>
      <c r="X728" s="204"/>
      <c r="Y728" s="204"/>
      <c r="Z728" s="204"/>
      <c r="AA728" s="204"/>
      <c r="AB728" s="204"/>
      <c r="AC728" s="204"/>
      <c r="AD728" s="204"/>
      <c r="AE728" s="204"/>
      <c r="AF728" s="204"/>
      <c r="AG728" s="204"/>
      <c r="AH728" s="204"/>
      <c r="AI728" s="204"/>
      <c r="AJ728" s="204"/>
      <c r="AK728" s="204"/>
      <c r="AL728" s="204"/>
      <c r="AM728" s="204"/>
      <c r="AN728" s="204"/>
      <c r="AO728" s="204"/>
      <c r="AP728" s="204"/>
      <c r="AQ728" s="204"/>
      <c r="AR728" s="204"/>
      <c r="AS728" s="204"/>
      <c r="AT728" s="204"/>
      <c r="AU728" s="204"/>
      <c r="AV728" s="204"/>
      <c r="AW728" s="204"/>
      <c r="AX728" s="204"/>
      <c r="AY728" s="204"/>
      <c r="AZ728" s="204"/>
      <c r="BA728" s="204"/>
      <c r="BB728" s="204"/>
      <c r="BC728" s="204"/>
      <c r="BD728" s="204"/>
      <c r="BE728" s="204"/>
      <c r="BF728" s="204"/>
      <c r="BG728" s="204"/>
      <c r="BH728" s="204"/>
      <c r="BI728" s="204"/>
      <c r="BJ728" s="204"/>
      <c r="BK728" s="204"/>
      <c r="BL728" s="204"/>
      <c r="BM728" s="204"/>
      <c r="BN728" s="204"/>
      <c r="BO728" s="204"/>
      <c r="BP728" s="204"/>
      <c r="BQ728" s="204"/>
      <c r="BR728" s="204"/>
      <c r="BS728" s="204"/>
    </row>
    <row r="729" spans="1:71" s="273" customFormat="1" x14ac:dyDescent="0.25">
      <c r="A729" s="204"/>
      <c r="B729" s="204"/>
      <c r="C729" s="204"/>
      <c r="D729" s="204"/>
      <c r="E729" s="204"/>
      <c r="F729" s="204"/>
      <c r="G729" s="204"/>
      <c r="H729" s="204"/>
      <c r="I729" s="204"/>
      <c r="J729" s="204"/>
      <c r="K729" s="204"/>
      <c r="L729" s="218">
        <f t="shared" si="24"/>
        <v>0</v>
      </c>
      <c r="M729" s="218">
        <f t="shared" si="24"/>
        <v>0</v>
      </c>
      <c r="N729" s="218">
        <f t="shared" si="24"/>
        <v>0</v>
      </c>
      <c r="O729" s="270"/>
      <c r="P729" s="204"/>
      <c r="Q729" s="204"/>
      <c r="R729" s="204"/>
      <c r="S729" s="204"/>
      <c r="T729" s="204"/>
      <c r="U729" s="204"/>
      <c r="V729" s="204"/>
      <c r="W729" s="204"/>
      <c r="X729" s="204"/>
      <c r="Y729" s="204"/>
      <c r="Z729" s="204"/>
      <c r="AA729" s="204"/>
      <c r="AB729" s="204"/>
      <c r="AC729" s="204"/>
      <c r="AD729" s="204"/>
      <c r="AE729" s="204"/>
      <c r="AF729" s="204"/>
      <c r="AG729" s="204"/>
      <c r="AH729" s="204"/>
      <c r="AI729" s="204"/>
      <c r="AJ729" s="204"/>
      <c r="AK729" s="204"/>
      <c r="AL729" s="204"/>
      <c r="AM729" s="204"/>
      <c r="AN729" s="204"/>
      <c r="AO729" s="204"/>
      <c r="AP729" s="204"/>
      <c r="AQ729" s="204"/>
      <c r="AR729" s="204"/>
      <c r="AS729" s="204"/>
      <c r="AT729" s="204"/>
      <c r="AU729" s="204"/>
      <c r="AV729" s="204"/>
      <c r="AW729" s="204"/>
      <c r="AX729" s="204"/>
      <c r="AY729" s="204"/>
      <c r="AZ729" s="204"/>
      <c r="BA729" s="204"/>
      <c r="BB729" s="204"/>
      <c r="BC729" s="204"/>
      <c r="BD729" s="204"/>
      <c r="BE729" s="204"/>
      <c r="BF729" s="204"/>
      <c r="BG729" s="204"/>
      <c r="BH729" s="204"/>
      <c r="BI729" s="204"/>
      <c r="BJ729" s="204"/>
      <c r="BK729" s="204"/>
      <c r="BL729" s="204"/>
      <c r="BM729" s="204"/>
      <c r="BN729" s="204"/>
      <c r="BO729" s="204"/>
      <c r="BP729" s="204"/>
      <c r="BQ729" s="204"/>
      <c r="BR729" s="204"/>
      <c r="BS729" s="204"/>
    </row>
    <row r="730" spans="1:71" s="273" customFormat="1" x14ac:dyDescent="0.25">
      <c r="A730" s="204"/>
      <c r="B730" s="204"/>
      <c r="C730" s="204"/>
      <c r="D730" s="204"/>
      <c r="E730" s="204"/>
      <c r="F730" s="204"/>
      <c r="G730" s="204"/>
      <c r="H730" s="204"/>
      <c r="I730" s="204"/>
      <c r="J730" s="204"/>
      <c r="K730" s="204"/>
      <c r="L730" s="218">
        <f t="shared" si="24"/>
        <v>0</v>
      </c>
      <c r="M730" s="218">
        <f t="shared" si="24"/>
        <v>0</v>
      </c>
      <c r="N730" s="218">
        <f t="shared" si="24"/>
        <v>0</v>
      </c>
      <c r="O730" s="270"/>
      <c r="P730" s="204"/>
      <c r="Q730" s="204"/>
      <c r="R730" s="204"/>
      <c r="S730" s="204"/>
      <c r="T730" s="204"/>
      <c r="U730" s="204"/>
      <c r="V730" s="204"/>
      <c r="W730" s="204"/>
      <c r="X730" s="204"/>
      <c r="Y730" s="204"/>
      <c r="Z730" s="204"/>
      <c r="AA730" s="204"/>
      <c r="AB730" s="204"/>
      <c r="AC730" s="204"/>
      <c r="AD730" s="204"/>
      <c r="AE730" s="204"/>
      <c r="AF730" s="204"/>
      <c r="AG730" s="204"/>
      <c r="AH730" s="204"/>
      <c r="AI730" s="204"/>
      <c r="AJ730" s="204"/>
      <c r="AK730" s="204"/>
      <c r="AL730" s="204"/>
      <c r="AM730" s="204"/>
      <c r="AN730" s="204"/>
      <c r="AO730" s="204"/>
      <c r="AP730" s="204"/>
      <c r="AQ730" s="204"/>
      <c r="AR730" s="204"/>
      <c r="AS730" s="204"/>
      <c r="AT730" s="204"/>
      <c r="AU730" s="204"/>
      <c r="AV730" s="204"/>
      <c r="AW730" s="204"/>
      <c r="AX730" s="204"/>
      <c r="AY730" s="204"/>
      <c r="AZ730" s="204"/>
      <c r="BA730" s="204"/>
      <c r="BB730" s="204"/>
      <c r="BC730" s="204"/>
      <c r="BD730" s="204"/>
      <c r="BE730" s="204"/>
      <c r="BF730" s="204"/>
      <c r="BG730" s="204"/>
      <c r="BH730" s="204"/>
      <c r="BI730" s="204"/>
      <c r="BJ730" s="204"/>
      <c r="BK730" s="204"/>
      <c r="BL730" s="204"/>
      <c r="BM730" s="204"/>
      <c r="BN730" s="204"/>
      <c r="BO730" s="204"/>
      <c r="BP730" s="204"/>
      <c r="BQ730" s="204"/>
      <c r="BR730" s="204"/>
      <c r="BS730" s="204"/>
    </row>
    <row r="731" spans="1:71" s="273" customFormat="1" x14ac:dyDescent="0.25">
      <c r="A731" s="204"/>
      <c r="B731" s="204"/>
      <c r="C731" s="204"/>
      <c r="D731" s="204"/>
      <c r="E731" s="204"/>
      <c r="F731" s="204"/>
      <c r="G731" s="204"/>
      <c r="H731" s="204"/>
      <c r="I731" s="204"/>
      <c r="J731" s="204"/>
      <c r="K731" s="204"/>
      <c r="L731" s="218">
        <f t="shared" si="24"/>
        <v>0</v>
      </c>
      <c r="M731" s="218">
        <f t="shared" si="24"/>
        <v>0</v>
      </c>
      <c r="N731" s="218">
        <f t="shared" si="24"/>
        <v>0</v>
      </c>
      <c r="O731" s="270"/>
      <c r="P731" s="204"/>
      <c r="Q731" s="204"/>
      <c r="R731" s="204"/>
      <c r="S731" s="204"/>
      <c r="T731" s="204"/>
      <c r="U731" s="204"/>
      <c r="V731" s="204"/>
      <c r="W731" s="204"/>
      <c r="X731" s="204"/>
      <c r="Y731" s="204"/>
      <c r="Z731" s="204"/>
      <c r="AA731" s="204"/>
      <c r="AB731" s="204"/>
      <c r="AC731" s="204"/>
      <c r="AD731" s="204"/>
      <c r="AE731" s="204"/>
      <c r="AF731" s="204"/>
      <c r="AG731" s="204"/>
      <c r="AH731" s="204"/>
      <c r="AI731" s="204"/>
      <c r="AJ731" s="204"/>
      <c r="AK731" s="204"/>
      <c r="AL731" s="204"/>
      <c r="AM731" s="204"/>
      <c r="AN731" s="204"/>
      <c r="AO731" s="204"/>
      <c r="AP731" s="204"/>
      <c r="AQ731" s="204"/>
      <c r="AR731" s="204"/>
      <c r="AS731" s="204"/>
      <c r="AT731" s="204"/>
      <c r="AU731" s="204"/>
      <c r="AV731" s="204"/>
      <c r="AW731" s="204"/>
      <c r="AX731" s="204"/>
      <c r="AY731" s="204"/>
      <c r="AZ731" s="204"/>
      <c r="BA731" s="204"/>
      <c r="BB731" s="204"/>
      <c r="BC731" s="204"/>
      <c r="BD731" s="204"/>
      <c r="BE731" s="204"/>
      <c r="BF731" s="204"/>
      <c r="BG731" s="204"/>
      <c r="BH731" s="204"/>
      <c r="BI731" s="204"/>
      <c r="BJ731" s="204"/>
      <c r="BK731" s="204"/>
      <c r="BL731" s="204"/>
      <c r="BM731" s="204"/>
      <c r="BN731" s="204"/>
      <c r="BO731" s="204"/>
      <c r="BP731" s="204"/>
      <c r="BQ731" s="204"/>
      <c r="BR731" s="204"/>
      <c r="BS731" s="204"/>
    </row>
    <row r="732" spans="1:71" s="273" customFormat="1" x14ac:dyDescent="0.25">
      <c r="A732" s="204"/>
      <c r="B732" s="204"/>
      <c r="C732" s="204"/>
      <c r="D732" s="204"/>
      <c r="E732" s="204"/>
      <c r="F732" s="204"/>
      <c r="G732" s="204"/>
      <c r="H732" s="204"/>
      <c r="I732" s="204"/>
      <c r="J732" s="204"/>
      <c r="K732" s="204"/>
      <c r="L732" s="218">
        <f t="shared" si="24"/>
        <v>0</v>
      </c>
      <c r="M732" s="218">
        <f t="shared" si="24"/>
        <v>0</v>
      </c>
      <c r="N732" s="218">
        <f t="shared" si="24"/>
        <v>0</v>
      </c>
      <c r="O732" s="270"/>
      <c r="P732" s="204"/>
      <c r="Q732" s="204"/>
      <c r="R732" s="204"/>
      <c r="S732" s="204"/>
      <c r="T732" s="204"/>
      <c r="U732" s="204"/>
      <c r="V732" s="204"/>
      <c r="W732" s="204"/>
      <c r="X732" s="204"/>
      <c r="Y732" s="204"/>
      <c r="Z732" s="204"/>
      <c r="AA732" s="204"/>
      <c r="AB732" s="204"/>
      <c r="AC732" s="204"/>
      <c r="AD732" s="204"/>
      <c r="AE732" s="204"/>
      <c r="AF732" s="204"/>
      <c r="AG732" s="204"/>
      <c r="AH732" s="204"/>
      <c r="AI732" s="204"/>
      <c r="AJ732" s="204"/>
      <c r="AK732" s="204"/>
      <c r="AL732" s="204"/>
      <c r="AM732" s="204"/>
      <c r="AN732" s="204"/>
      <c r="AO732" s="204"/>
      <c r="AP732" s="204"/>
      <c r="AQ732" s="204"/>
      <c r="AR732" s="204"/>
      <c r="AS732" s="204"/>
      <c r="AT732" s="204"/>
      <c r="AU732" s="204"/>
      <c r="AV732" s="204"/>
      <c r="AW732" s="204"/>
      <c r="AX732" s="204"/>
      <c r="AY732" s="204"/>
      <c r="AZ732" s="204"/>
      <c r="BA732" s="204"/>
      <c r="BB732" s="204"/>
      <c r="BC732" s="204"/>
      <c r="BD732" s="204"/>
      <c r="BE732" s="204"/>
      <c r="BF732" s="204"/>
      <c r="BG732" s="204"/>
      <c r="BH732" s="204"/>
      <c r="BI732" s="204"/>
      <c r="BJ732" s="204"/>
      <c r="BK732" s="204"/>
      <c r="BL732" s="204"/>
      <c r="BM732" s="204"/>
      <c r="BN732" s="204"/>
      <c r="BO732" s="204"/>
      <c r="BP732" s="204"/>
      <c r="BQ732" s="204"/>
      <c r="BR732" s="204"/>
      <c r="BS732" s="204"/>
    </row>
    <row r="733" spans="1:71" s="273" customFormat="1" x14ac:dyDescent="0.25">
      <c r="A733" s="204"/>
      <c r="B733" s="204"/>
      <c r="C733" s="204"/>
      <c r="D733" s="204"/>
      <c r="E733" s="204"/>
      <c r="F733" s="204"/>
      <c r="G733" s="204"/>
      <c r="H733" s="204"/>
      <c r="I733" s="204"/>
      <c r="J733" s="204"/>
      <c r="K733" s="204"/>
      <c r="L733" s="218">
        <f t="shared" si="24"/>
        <v>0</v>
      </c>
      <c r="M733" s="218">
        <f t="shared" si="24"/>
        <v>0</v>
      </c>
      <c r="N733" s="218">
        <f t="shared" si="24"/>
        <v>0</v>
      </c>
      <c r="O733" s="270"/>
      <c r="P733" s="204"/>
      <c r="Q733" s="204"/>
      <c r="R733" s="204"/>
      <c r="S733" s="204"/>
      <c r="T733" s="204"/>
      <c r="U733" s="204"/>
      <c r="V733" s="204"/>
      <c r="W733" s="204"/>
      <c r="X733" s="204"/>
      <c r="Y733" s="204"/>
      <c r="Z733" s="204"/>
      <c r="AA733" s="204"/>
      <c r="AB733" s="204"/>
      <c r="AC733" s="204"/>
      <c r="AD733" s="204"/>
      <c r="AE733" s="204"/>
      <c r="AF733" s="204"/>
      <c r="AG733" s="204"/>
      <c r="AH733" s="204"/>
      <c r="AI733" s="204"/>
      <c r="AJ733" s="204"/>
      <c r="AK733" s="204"/>
      <c r="AL733" s="204"/>
      <c r="AM733" s="204"/>
      <c r="AN733" s="204"/>
      <c r="AO733" s="204"/>
      <c r="AP733" s="204"/>
      <c r="AQ733" s="204"/>
      <c r="AR733" s="204"/>
      <c r="AS733" s="204"/>
      <c r="AT733" s="204"/>
      <c r="AU733" s="204"/>
      <c r="AV733" s="204"/>
      <c r="AW733" s="204"/>
      <c r="AX733" s="204"/>
      <c r="AY733" s="204"/>
      <c r="AZ733" s="204"/>
      <c r="BA733" s="204"/>
      <c r="BB733" s="204"/>
      <c r="BC733" s="204"/>
      <c r="BD733" s="204"/>
      <c r="BE733" s="204"/>
      <c r="BF733" s="204"/>
      <c r="BG733" s="204"/>
      <c r="BH733" s="204"/>
      <c r="BI733" s="204"/>
      <c r="BJ733" s="204"/>
      <c r="BK733" s="204"/>
      <c r="BL733" s="204"/>
      <c r="BM733" s="204"/>
      <c r="BN733" s="204"/>
      <c r="BO733" s="204"/>
      <c r="BP733" s="204"/>
      <c r="BQ733" s="204"/>
      <c r="BR733" s="204"/>
      <c r="BS733" s="204"/>
    </row>
    <row r="734" spans="1:71" s="273" customFormat="1" x14ac:dyDescent="0.25">
      <c r="A734" s="204"/>
      <c r="B734" s="204"/>
      <c r="C734" s="204"/>
      <c r="D734" s="204"/>
      <c r="E734" s="204"/>
      <c r="F734" s="204"/>
      <c r="G734" s="204"/>
      <c r="H734" s="204"/>
      <c r="I734" s="204"/>
      <c r="J734" s="204"/>
      <c r="K734" s="204"/>
      <c r="L734" s="218">
        <f t="shared" si="24"/>
        <v>0</v>
      </c>
      <c r="M734" s="218">
        <f t="shared" si="24"/>
        <v>0</v>
      </c>
      <c r="N734" s="218">
        <f t="shared" si="24"/>
        <v>0</v>
      </c>
      <c r="O734" s="270"/>
      <c r="P734" s="204"/>
      <c r="Q734" s="204"/>
      <c r="R734" s="204"/>
      <c r="S734" s="204"/>
      <c r="T734" s="204"/>
      <c r="U734" s="204"/>
      <c r="V734" s="204"/>
      <c r="W734" s="204"/>
      <c r="X734" s="204"/>
      <c r="Y734" s="204"/>
      <c r="Z734" s="204"/>
      <c r="AA734" s="204"/>
      <c r="AB734" s="204"/>
      <c r="AC734" s="204"/>
      <c r="AD734" s="204"/>
      <c r="AE734" s="204"/>
      <c r="AF734" s="204"/>
      <c r="AG734" s="204"/>
      <c r="AH734" s="204"/>
      <c r="AI734" s="204"/>
      <c r="AJ734" s="204"/>
      <c r="AK734" s="204"/>
      <c r="AL734" s="204"/>
      <c r="AM734" s="204"/>
      <c r="AN734" s="204"/>
      <c r="AO734" s="204"/>
      <c r="AP734" s="204"/>
      <c r="AQ734" s="204"/>
      <c r="AR734" s="204"/>
      <c r="AS734" s="204"/>
      <c r="AT734" s="204"/>
      <c r="AU734" s="204"/>
      <c r="AV734" s="204"/>
      <c r="AW734" s="204"/>
      <c r="AX734" s="204"/>
      <c r="AY734" s="204"/>
      <c r="AZ734" s="204"/>
      <c r="BA734" s="204"/>
      <c r="BB734" s="204"/>
      <c r="BC734" s="204"/>
      <c r="BD734" s="204"/>
      <c r="BE734" s="204"/>
      <c r="BF734" s="204"/>
      <c r="BG734" s="204"/>
      <c r="BH734" s="204"/>
      <c r="BI734" s="204"/>
      <c r="BJ734" s="204"/>
      <c r="BK734" s="204"/>
      <c r="BL734" s="204"/>
      <c r="BM734" s="204"/>
      <c r="BN734" s="204"/>
      <c r="BO734" s="204"/>
      <c r="BP734" s="204"/>
      <c r="BQ734" s="204"/>
      <c r="BR734" s="204"/>
      <c r="BS734" s="204"/>
    </row>
    <row r="735" spans="1:71" s="273" customFormat="1" x14ac:dyDescent="0.25">
      <c r="A735" s="204"/>
      <c r="B735" s="204"/>
      <c r="C735" s="204"/>
      <c r="D735" s="204"/>
      <c r="E735" s="204"/>
      <c r="F735" s="204"/>
      <c r="G735" s="204"/>
      <c r="H735" s="204"/>
      <c r="I735" s="204"/>
      <c r="J735" s="204"/>
      <c r="K735" s="204"/>
      <c r="L735" s="218">
        <f t="shared" si="24"/>
        <v>0</v>
      </c>
      <c r="M735" s="218">
        <f t="shared" si="24"/>
        <v>0</v>
      </c>
      <c r="N735" s="218">
        <f t="shared" si="24"/>
        <v>0</v>
      </c>
      <c r="O735" s="270"/>
      <c r="P735" s="204"/>
      <c r="Q735" s="204"/>
      <c r="R735" s="204"/>
      <c r="S735" s="204"/>
      <c r="T735" s="204"/>
      <c r="U735" s="204"/>
      <c r="V735" s="204"/>
      <c r="W735" s="204"/>
      <c r="X735" s="204"/>
      <c r="Y735" s="204"/>
      <c r="Z735" s="204"/>
      <c r="AA735" s="204"/>
      <c r="AB735" s="204"/>
      <c r="AC735" s="204"/>
      <c r="AD735" s="204"/>
      <c r="AE735" s="204"/>
      <c r="AF735" s="204"/>
      <c r="AG735" s="204"/>
      <c r="AH735" s="204"/>
      <c r="AI735" s="204"/>
      <c r="AJ735" s="204"/>
      <c r="AK735" s="204"/>
      <c r="AL735" s="204"/>
      <c r="AM735" s="204"/>
      <c r="AN735" s="204"/>
      <c r="AO735" s="204"/>
      <c r="AP735" s="204"/>
      <c r="AQ735" s="204"/>
      <c r="AR735" s="204"/>
      <c r="AS735" s="204"/>
      <c r="AT735" s="204"/>
      <c r="AU735" s="204"/>
      <c r="AV735" s="204"/>
      <c r="AW735" s="204"/>
      <c r="AX735" s="204"/>
      <c r="AY735" s="204"/>
      <c r="AZ735" s="204"/>
      <c r="BA735" s="204"/>
      <c r="BB735" s="204"/>
      <c r="BC735" s="204"/>
      <c r="BD735" s="204"/>
      <c r="BE735" s="204"/>
      <c r="BF735" s="204"/>
      <c r="BG735" s="204"/>
      <c r="BH735" s="204"/>
      <c r="BI735" s="204"/>
      <c r="BJ735" s="204"/>
      <c r="BK735" s="204"/>
      <c r="BL735" s="204"/>
      <c r="BM735" s="204"/>
      <c r="BN735" s="204"/>
      <c r="BO735" s="204"/>
      <c r="BP735" s="204"/>
      <c r="BQ735" s="204"/>
      <c r="BR735" s="204"/>
      <c r="BS735" s="204"/>
    </row>
    <row r="736" spans="1:71" s="273" customFormat="1" x14ac:dyDescent="0.25">
      <c r="A736" s="204"/>
      <c r="B736" s="204"/>
      <c r="C736" s="204"/>
      <c r="D736" s="204"/>
      <c r="E736" s="204"/>
      <c r="F736" s="204"/>
      <c r="G736" s="204"/>
      <c r="H736" s="204"/>
      <c r="I736" s="204"/>
      <c r="J736" s="204"/>
      <c r="K736" s="204"/>
      <c r="L736" s="218">
        <f t="shared" si="24"/>
        <v>0</v>
      </c>
      <c r="M736" s="218">
        <f t="shared" si="24"/>
        <v>0</v>
      </c>
      <c r="N736" s="218">
        <f t="shared" si="24"/>
        <v>0</v>
      </c>
      <c r="O736" s="270"/>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04"/>
      <c r="AK736" s="204"/>
      <c r="AL736" s="204"/>
      <c r="AM736" s="204"/>
      <c r="AN736" s="204"/>
      <c r="AO736" s="204"/>
      <c r="AP736" s="204"/>
      <c r="AQ736" s="204"/>
      <c r="AR736" s="204"/>
      <c r="AS736" s="204"/>
      <c r="AT736" s="204"/>
      <c r="AU736" s="204"/>
      <c r="AV736" s="204"/>
      <c r="AW736" s="204"/>
      <c r="AX736" s="204"/>
      <c r="AY736" s="204"/>
      <c r="AZ736" s="204"/>
      <c r="BA736" s="204"/>
      <c r="BB736" s="204"/>
      <c r="BC736" s="204"/>
      <c r="BD736" s="204"/>
      <c r="BE736" s="204"/>
      <c r="BF736" s="204"/>
      <c r="BG736" s="204"/>
      <c r="BH736" s="204"/>
      <c r="BI736" s="204"/>
      <c r="BJ736" s="204"/>
      <c r="BK736" s="204"/>
      <c r="BL736" s="204"/>
      <c r="BM736" s="204"/>
      <c r="BN736" s="204"/>
      <c r="BO736" s="204"/>
      <c r="BP736" s="204"/>
      <c r="BQ736" s="204"/>
      <c r="BR736" s="204"/>
      <c r="BS736" s="204"/>
    </row>
    <row r="737" spans="1:71" s="273" customFormat="1" x14ac:dyDescent="0.25">
      <c r="A737" s="204"/>
      <c r="B737" s="204"/>
      <c r="C737" s="204"/>
      <c r="D737" s="204"/>
      <c r="E737" s="204"/>
      <c r="F737" s="204"/>
      <c r="G737" s="204"/>
      <c r="H737" s="204"/>
      <c r="I737" s="204"/>
      <c r="J737" s="204"/>
      <c r="K737" s="204"/>
      <c r="L737" s="218">
        <f t="shared" si="24"/>
        <v>0</v>
      </c>
      <c r="M737" s="218">
        <f t="shared" si="24"/>
        <v>0</v>
      </c>
      <c r="N737" s="218">
        <f t="shared" si="24"/>
        <v>0</v>
      </c>
      <c r="O737" s="270"/>
      <c r="P737" s="204"/>
      <c r="Q737" s="204"/>
      <c r="R737" s="204"/>
      <c r="S737" s="204"/>
      <c r="T737" s="204"/>
      <c r="U737" s="204"/>
      <c r="V737" s="204"/>
      <c r="W737" s="204"/>
      <c r="X737" s="204"/>
      <c r="Y737" s="204"/>
      <c r="Z737" s="204"/>
      <c r="AA737" s="204"/>
      <c r="AB737" s="204"/>
      <c r="AC737" s="204"/>
      <c r="AD737" s="204"/>
      <c r="AE737" s="204"/>
      <c r="AF737" s="204"/>
      <c r="AG737" s="204"/>
      <c r="AH737" s="204"/>
      <c r="AI737" s="204"/>
      <c r="AJ737" s="204"/>
      <c r="AK737" s="204"/>
      <c r="AL737" s="204"/>
      <c r="AM737" s="204"/>
      <c r="AN737" s="204"/>
      <c r="AO737" s="204"/>
      <c r="AP737" s="204"/>
      <c r="AQ737" s="204"/>
      <c r="AR737" s="204"/>
      <c r="AS737" s="204"/>
      <c r="AT737" s="204"/>
      <c r="AU737" s="204"/>
      <c r="AV737" s="204"/>
      <c r="AW737" s="204"/>
      <c r="AX737" s="204"/>
      <c r="AY737" s="204"/>
      <c r="AZ737" s="204"/>
      <c r="BA737" s="204"/>
      <c r="BB737" s="204"/>
      <c r="BC737" s="204"/>
      <c r="BD737" s="204"/>
      <c r="BE737" s="204"/>
      <c r="BF737" s="204"/>
      <c r="BG737" s="204"/>
      <c r="BH737" s="204"/>
      <c r="BI737" s="204"/>
      <c r="BJ737" s="204"/>
      <c r="BK737" s="204"/>
      <c r="BL737" s="204"/>
      <c r="BM737" s="204"/>
      <c r="BN737" s="204"/>
      <c r="BO737" s="204"/>
      <c r="BP737" s="204"/>
      <c r="BQ737" s="204"/>
      <c r="BR737" s="204"/>
      <c r="BS737" s="204"/>
    </row>
    <row r="738" spans="1:71" s="273" customFormat="1" x14ac:dyDescent="0.25">
      <c r="A738" s="204"/>
      <c r="B738" s="204"/>
      <c r="C738" s="204"/>
      <c r="D738" s="204"/>
      <c r="E738" s="204"/>
      <c r="F738" s="204"/>
      <c r="G738" s="204"/>
      <c r="H738" s="204"/>
      <c r="I738" s="204"/>
      <c r="J738" s="204"/>
      <c r="K738" s="204"/>
      <c r="L738" s="218">
        <f t="shared" si="24"/>
        <v>0</v>
      </c>
      <c r="M738" s="218">
        <f t="shared" si="24"/>
        <v>0</v>
      </c>
      <c r="N738" s="218">
        <f t="shared" si="24"/>
        <v>0</v>
      </c>
      <c r="O738" s="270"/>
      <c r="P738" s="204"/>
      <c r="Q738" s="204"/>
      <c r="R738" s="204"/>
      <c r="S738" s="204"/>
      <c r="T738" s="204"/>
      <c r="U738" s="204"/>
      <c r="V738" s="204"/>
      <c r="W738" s="204"/>
      <c r="X738" s="204"/>
      <c r="Y738" s="204"/>
      <c r="Z738" s="204"/>
      <c r="AA738" s="204"/>
      <c r="AB738" s="204"/>
      <c r="AC738" s="204"/>
      <c r="AD738" s="204"/>
      <c r="AE738" s="204"/>
      <c r="AF738" s="204"/>
      <c r="AG738" s="204"/>
      <c r="AH738" s="204"/>
      <c r="AI738" s="204"/>
      <c r="AJ738" s="204"/>
      <c r="AK738" s="204"/>
      <c r="AL738" s="204"/>
      <c r="AM738" s="204"/>
      <c r="AN738" s="204"/>
      <c r="AO738" s="204"/>
      <c r="AP738" s="204"/>
      <c r="AQ738" s="204"/>
      <c r="AR738" s="204"/>
      <c r="AS738" s="204"/>
      <c r="AT738" s="204"/>
      <c r="AU738" s="204"/>
      <c r="AV738" s="204"/>
      <c r="AW738" s="204"/>
      <c r="AX738" s="204"/>
      <c r="AY738" s="204"/>
      <c r="AZ738" s="204"/>
      <c r="BA738" s="204"/>
      <c r="BB738" s="204"/>
      <c r="BC738" s="204"/>
      <c r="BD738" s="204"/>
      <c r="BE738" s="204"/>
      <c r="BF738" s="204"/>
      <c r="BG738" s="204"/>
      <c r="BH738" s="204"/>
      <c r="BI738" s="204"/>
      <c r="BJ738" s="204"/>
      <c r="BK738" s="204"/>
      <c r="BL738" s="204"/>
      <c r="BM738" s="204"/>
      <c r="BN738" s="204"/>
      <c r="BO738" s="204"/>
      <c r="BP738" s="204"/>
      <c r="BQ738" s="204"/>
      <c r="BR738" s="204"/>
      <c r="BS738" s="204"/>
    </row>
    <row r="739" spans="1:71" s="273" customFormat="1" x14ac:dyDescent="0.25">
      <c r="A739" s="204"/>
      <c r="B739" s="204"/>
      <c r="C739" s="204"/>
      <c r="D739" s="204"/>
      <c r="E739" s="204"/>
      <c r="F739" s="204"/>
      <c r="G739" s="204"/>
      <c r="H739" s="204"/>
      <c r="I739" s="204"/>
      <c r="J739" s="204"/>
      <c r="K739" s="204"/>
      <c r="L739" s="218">
        <f t="shared" ref="L739:N802" si="25">$H739*I739</f>
        <v>0</v>
      </c>
      <c r="M739" s="218">
        <f t="shared" si="25"/>
        <v>0</v>
      </c>
      <c r="N739" s="218">
        <f t="shared" si="25"/>
        <v>0</v>
      </c>
      <c r="O739" s="270"/>
      <c r="P739" s="204"/>
      <c r="Q739" s="204"/>
      <c r="R739" s="204"/>
      <c r="S739" s="204"/>
      <c r="T739" s="204"/>
      <c r="U739" s="204"/>
      <c r="V739" s="204"/>
      <c r="W739" s="204"/>
      <c r="X739" s="204"/>
      <c r="Y739" s="204"/>
      <c r="Z739" s="204"/>
      <c r="AA739" s="204"/>
      <c r="AB739" s="204"/>
      <c r="AC739" s="204"/>
      <c r="AD739" s="204"/>
      <c r="AE739" s="204"/>
      <c r="AF739" s="204"/>
      <c r="AG739" s="204"/>
      <c r="AH739" s="204"/>
      <c r="AI739" s="204"/>
      <c r="AJ739" s="204"/>
      <c r="AK739" s="204"/>
      <c r="AL739" s="204"/>
      <c r="AM739" s="204"/>
      <c r="AN739" s="204"/>
      <c r="AO739" s="204"/>
      <c r="AP739" s="204"/>
      <c r="AQ739" s="204"/>
      <c r="AR739" s="204"/>
      <c r="AS739" s="204"/>
      <c r="AT739" s="204"/>
      <c r="AU739" s="204"/>
      <c r="AV739" s="204"/>
      <c r="AW739" s="204"/>
      <c r="AX739" s="204"/>
      <c r="AY739" s="204"/>
      <c r="AZ739" s="204"/>
      <c r="BA739" s="204"/>
      <c r="BB739" s="204"/>
      <c r="BC739" s="204"/>
      <c r="BD739" s="204"/>
      <c r="BE739" s="204"/>
      <c r="BF739" s="204"/>
      <c r="BG739" s="204"/>
      <c r="BH739" s="204"/>
      <c r="BI739" s="204"/>
      <c r="BJ739" s="204"/>
      <c r="BK739" s="204"/>
      <c r="BL739" s="204"/>
      <c r="BM739" s="204"/>
      <c r="BN739" s="204"/>
      <c r="BO739" s="204"/>
      <c r="BP739" s="204"/>
      <c r="BQ739" s="204"/>
      <c r="BR739" s="204"/>
      <c r="BS739" s="204"/>
    </row>
    <row r="740" spans="1:71" s="273" customFormat="1" x14ac:dyDescent="0.25">
      <c r="A740" s="204"/>
      <c r="B740" s="204"/>
      <c r="C740" s="204"/>
      <c r="D740" s="204"/>
      <c r="E740" s="204"/>
      <c r="F740" s="204"/>
      <c r="G740" s="204"/>
      <c r="H740" s="204"/>
      <c r="I740" s="204"/>
      <c r="J740" s="204"/>
      <c r="K740" s="204"/>
      <c r="L740" s="218">
        <f t="shared" si="25"/>
        <v>0</v>
      </c>
      <c r="M740" s="218">
        <f t="shared" si="25"/>
        <v>0</v>
      </c>
      <c r="N740" s="218">
        <f t="shared" si="25"/>
        <v>0</v>
      </c>
      <c r="O740" s="270"/>
      <c r="P740" s="204"/>
      <c r="Q740" s="204"/>
      <c r="R740" s="204"/>
      <c r="S740" s="204"/>
      <c r="T740" s="204"/>
      <c r="U740" s="204"/>
      <c r="V740" s="204"/>
      <c r="W740" s="204"/>
      <c r="X740" s="204"/>
      <c r="Y740" s="204"/>
      <c r="Z740" s="204"/>
      <c r="AA740" s="204"/>
      <c r="AB740" s="204"/>
      <c r="AC740" s="204"/>
      <c r="AD740" s="204"/>
      <c r="AE740" s="204"/>
      <c r="AF740" s="204"/>
      <c r="AG740" s="204"/>
      <c r="AH740" s="204"/>
      <c r="AI740" s="204"/>
      <c r="AJ740" s="204"/>
      <c r="AK740" s="204"/>
      <c r="AL740" s="204"/>
      <c r="AM740" s="204"/>
      <c r="AN740" s="204"/>
      <c r="AO740" s="204"/>
      <c r="AP740" s="204"/>
      <c r="AQ740" s="204"/>
      <c r="AR740" s="204"/>
      <c r="AS740" s="204"/>
      <c r="AT740" s="204"/>
      <c r="AU740" s="204"/>
      <c r="AV740" s="204"/>
      <c r="AW740" s="204"/>
      <c r="AX740" s="204"/>
      <c r="AY740" s="204"/>
      <c r="AZ740" s="204"/>
      <c r="BA740" s="204"/>
      <c r="BB740" s="204"/>
      <c r="BC740" s="204"/>
      <c r="BD740" s="204"/>
      <c r="BE740" s="204"/>
      <c r="BF740" s="204"/>
      <c r="BG740" s="204"/>
      <c r="BH740" s="204"/>
      <c r="BI740" s="204"/>
      <c r="BJ740" s="204"/>
      <c r="BK740" s="204"/>
      <c r="BL740" s="204"/>
      <c r="BM740" s="204"/>
      <c r="BN740" s="204"/>
      <c r="BO740" s="204"/>
      <c r="BP740" s="204"/>
      <c r="BQ740" s="204"/>
      <c r="BR740" s="204"/>
      <c r="BS740" s="204"/>
    </row>
    <row r="741" spans="1:71" s="273" customFormat="1" x14ac:dyDescent="0.25">
      <c r="A741" s="204"/>
      <c r="B741" s="204"/>
      <c r="C741" s="204"/>
      <c r="D741" s="204"/>
      <c r="E741" s="204"/>
      <c r="F741" s="204"/>
      <c r="G741" s="204"/>
      <c r="H741" s="204"/>
      <c r="I741" s="204"/>
      <c r="J741" s="204"/>
      <c r="K741" s="204"/>
      <c r="L741" s="218">
        <f t="shared" si="25"/>
        <v>0</v>
      </c>
      <c r="M741" s="218">
        <f t="shared" si="25"/>
        <v>0</v>
      </c>
      <c r="N741" s="218">
        <f t="shared" si="25"/>
        <v>0</v>
      </c>
      <c r="O741" s="270"/>
      <c r="P741" s="204"/>
      <c r="Q741" s="204"/>
      <c r="R741" s="204"/>
      <c r="S741" s="204"/>
      <c r="T741" s="204"/>
      <c r="U741" s="204"/>
      <c r="V741" s="204"/>
      <c r="W741" s="204"/>
      <c r="X741" s="204"/>
      <c r="Y741" s="204"/>
      <c r="Z741" s="204"/>
      <c r="AA741" s="204"/>
      <c r="AB741" s="204"/>
      <c r="AC741" s="204"/>
      <c r="AD741" s="204"/>
      <c r="AE741" s="204"/>
      <c r="AF741" s="204"/>
      <c r="AG741" s="204"/>
      <c r="AH741" s="204"/>
      <c r="AI741" s="204"/>
      <c r="AJ741" s="204"/>
      <c r="AK741" s="204"/>
      <c r="AL741" s="204"/>
      <c r="AM741" s="204"/>
      <c r="AN741" s="204"/>
      <c r="AO741" s="204"/>
      <c r="AP741" s="204"/>
      <c r="AQ741" s="204"/>
      <c r="AR741" s="204"/>
      <c r="AS741" s="204"/>
      <c r="AT741" s="204"/>
      <c r="AU741" s="204"/>
      <c r="AV741" s="204"/>
      <c r="AW741" s="204"/>
      <c r="AX741" s="204"/>
      <c r="AY741" s="204"/>
      <c r="AZ741" s="204"/>
      <c r="BA741" s="204"/>
      <c r="BB741" s="204"/>
      <c r="BC741" s="204"/>
      <c r="BD741" s="204"/>
      <c r="BE741" s="204"/>
      <c r="BF741" s="204"/>
      <c r="BG741" s="204"/>
      <c r="BH741" s="204"/>
      <c r="BI741" s="204"/>
      <c r="BJ741" s="204"/>
      <c r="BK741" s="204"/>
      <c r="BL741" s="204"/>
      <c r="BM741" s="204"/>
      <c r="BN741" s="204"/>
      <c r="BO741" s="204"/>
      <c r="BP741" s="204"/>
      <c r="BQ741" s="204"/>
      <c r="BR741" s="204"/>
      <c r="BS741" s="204"/>
    </row>
    <row r="742" spans="1:71" s="273" customFormat="1" x14ac:dyDescent="0.25">
      <c r="A742" s="204"/>
      <c r="B742" s="204"/>
      <c r="C742" s="204"/>
      <c r="D742" s="204"/>
      <c r="E742" s="204"/>
      <c r="F742" s="204"/>
      <c r="G742" s="204"/>
      <c r="H742" s="204"/>
      <c r="I742" s="204"/>
      <c r="J742" s="204"/>
      <c r="K742" s="204"/>
      <c r="L742" s="218">
        <f t="shared" si="25"/>
        <v>0</v>
      </c>
      <c r="M742" s="218">
        <f t="shared" si="25"/>
        <v>0</v>
      </c>
      <c r="N742" s="218">
        <f t="shared" si="25"/>
        <v>0</v>
      </c>
      <c r="O742" s="270"/>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4"/>
      <c r="AK742" s="204"/>
      <c r="AL742" s="204"/>
      <c r="AM742" s="204"/>
      <c r="AN742" s="204"/>
      <c r="AO742" s="204"/>
      <c r="AP742" s="204"/>
      <c r="AQ742" s="204"/>
      <c r="AR742" s="204"/>
      <c r="AS742" s="204"/>
      <c r="AT742" s="204"/>
      <c r="AU742" s="204"/>
      <c r="AV742" s="204"/>
      <c r="AW742" s="204"/>
      <c r="AX742" s="204"/>
      <c r="AY742" s="204"/>
      <c r="AZ742" s="204"/>
      <c r="BA742" s="204"/>
      <c r="BB742" s="204"/>
      <c r="BC742" s="204"/>
      <c r="BD742" s="204"/>
      <c r="BE742" s="204"/>
      <c r="BF742" s="204"/>
      <c r="BG742" s="204"/>
      <c r="BH742" s="204"/>
      <c r="BI742" s="204"/>
      <c r="BJ742" s="204"/>
      <c r="BK742" s="204"/>
      <c r="BL742" s="204"/>
      <c r="BM742" s="204"/>
      <c r="BN742" s="204"/>
      <c r="BO742" s="204"/>
      <c r="BP742" s="204"/>
      <c r="BQ742" s="204"/>
      <c r="BR742" s="204"/>
      <c r="BS742" s="204"/>
    </row>
    <row r="743" spans="1:71" s="273" customFormat="1" x14ac:dyDescent="0.25">
      <c r="A743" s="204"/>
      <c r="B743" s="204"/>
      <c r="C743" s="204"/>
      <c r="D743" s="204"/>
      <c r="E743" s="204"/>
      <c r="F743" s="204"/>
      <c r="G743" s="204"/>
      <c r="H743" s="204"/>
      <c r="I743" s="204"/>
      <c r="J743" s="204"/>
      <c r="K743" s="204"/>
      <c r="L743" s="218">
        <f t="shared" si="25"/>
        <v>0</v>
      </c>
      <c r="M743" s="218">
        <f t="shared" si="25"/>
        <v>0</v>
      </c>
      <c r="N743" s="218">
        <f t="shared" si="25"/>
        <v>0</v>
      </c>
      <c r="O743" s="270"/>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04"/>
      <c r="AK743" s="204"/>
      <c r="AL743" s="204"/>
      <c r="AM743" s="204"/>
      <c r="AN743" s="204"/>
      <c r="AO743" s="204"/>
      <c r="AP743" s="204"/>
      <c r="AQ743" s="204"/>
      <c r="AR743" s="204"/>
      <c r="AS743" s="204"/>
      <c r="AT743" s="204"/>
      <c r="AU743" s="204"/>
      <c r="AV743" s="204"/>
      <c r="AW743" s="204"/>
      <c r="AX743" s="204"/>
      <c r="AY743" s="204"/>
      <c r="AZ743" s="204"/>
      <c r="BA743" s="204"/>
      <c r="BB743" s="204"/>
      <c r="BC743" s="204"/>
      <c r="BD743" s="204"/>
      <c r="BE743" s="204"/>
      <c r="BF743" s="204"/>
      <c r="BG743" s="204"/>
      <c r="BH743" s="204"/>
      <c r="BI743" s="204"/>
      <c r="BJ743" s="204"/>
      <c r="BK743" s="204"/>
      <c r="BL743" s="204"/>
      <c r="BM743" s="204"/>
      <c r="BN743" s="204"/>
      <c r="BO743" s="204"/>
      <c r="BP743" s="204"/>
      <c r="BQ743" s="204"/>
      <c r="BR743" s="204"/>
      <c r="BS743" s="204"/>
    </row>
    <row r="744" spans="1:71" s="273" customFormat="1" x14ac:dyDescent="0.25">
      <c r="A744" s="204"/>
      <c r="B744" s="204"/>
      <c r="C744" s="204"/>
      <c r="D744" s="204"/>
      <c r="E744" s="204"/>
      <c r="F744" s="204"/>
      <c r="G744" s="204"/>
      <c r="H744" s="204"/>
      <c r="I744" s="204"/>
      <c r="J744" s="204"/>
      <c r="K744" s="204"/>
      <c r="L744" s="218">
        <f t="shared" si="25"/>
        <v>0</v>
      </c>
      <c r="M744" s="218">
        <f t="shared" si="25"/>
        <v>0</v>
      </c>
      <c r="N744" s="218">
        <f t="shared" si="25"/>
        <v>0</v>
      </c>
      <c r="O744" s="270"/>
      <c r="P744" s="204"/>
      <c r="Q744" s="204"/>
      <c r="R744" s="204"/>
      <c r="S744" s="204"/>
      <c r="T744" s="204"/>
      <c r="U744" s="204"/>
      <c r="V744" s="204"/>
      <c r="W744" s="204"/>
      <c r="X744" s="204"/>
      <c r="Y744" s="204"/>
      <c r="Z744" s="204"/>
      <c r="AA744" s="204"/>
      <c r="AB744" s="204"/>
      <c r="AC744" s="204"/>
      <c r="AD744" s="204"/>
      <c r="AE744" s="204"/>
      <c r="AF744" s="204"/>
      <c r="AG744" s="204"/>
      <c r="AH744" s="204"/>
      <c r="AI744" s="204"/>
      <c r="AJ744" s="204"/>
      <c r="AK744" s="204"/>
      <c r="AL744" s="204"/>
      <c r="AM744" s="204"/>
      <c r="AN744" s="204"/>
      <c r="AO744" s="204"/>
      <c r="AP744" s="204"/>
      <c r="AQ744" s="204"/>
      <c r="AR744" s="204"/>
      <c r="AS744" s="204"/>
      <c r="AT744" s="204"/>
      <c r="AU744" s="204"/>
      <c r="AV744" s="204"/>
      <c r="AW744" s="204"/>
      <c r="AX744" s="204"/>
      <c r="AY744" s="204"/>
      <c r="AZ744" s="204"/>
      <c r="BA744" s="204"/>
      <c r="BB744" s="204"/>
      <c r="BC744" s="204"/>
      <c r="BD744" s="204"/>
      <c r="BE744" s="204"/>
      <c r="BF744" s="204"/>
      <c r="BG744" s="204"/>
      <c r="BH744" s="204"/>
      <c r="BI744" s="204"/>
      <c r="BJ744" s="204"/>
      <c r="BK744" s="204"/>
      <c r="BL744" s="204"/>
      <c r="BM744" s="204"/>
      <c r="BN744" s="204"/>
      <c r="BO744" s="204"/>
      <c r="BP744" s="204"/>
      <c r="BQ744" s="204"/>
      <c r="BR744" s="204"/>
      <c r="BS744" s="204"/>
    </row>
    <row r="745" spans="1:71" s="273" customFormat="1" x14ac:dyDescent="0.25">
      <c r="A745" s="204"/>
      <c r="B745" s="204"/>
      <c r="C745" s="204"/>
      <c r="D745" s="204"/>
      <c r="E745" s="204"/>
      <c r="F745" s="204"/>
      <c r="G745" s="204"/>
      <c r="H745" s="204"/>
      <c r="I745" s="204"/>
      <c r="J745" s="204"/>
      <c r="K745" s="204"/>
      <c r="L745" s="218">
        <f t="shared" si="25"/>
        <v>0</v>
      </c>
      <c r="M745" s="218">
        <f t="shared" si="25"/>
        <v>0</v>
      </c>
      <c r="N745" s="218">
        <f t="shared" si="25"/>
        <v>0</v>
      </c>
      <c r="O745" s="270"/>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4"/>
      <c r="AL745" s="204"/>
      <c r="AM745" s="204"/>
      <c r="AN745" s="204"/>
      <c r="AO745" s="204"/>
      <c r="AP745" s="204"/>
      <c r="AQ745" s="204"/>
      <c r="AR745" s="204"/>
      <c r="AS745" s="204"/>
      <c r="AT745" s="204"/>
      <c r="AU745" s="204"/>
      <c r="AV745" s="204"/>
      <c r="AW745" s="204"/>
      <c r="AX745" s="204"/>
      <c r="AY745" s="204"/>
      <c r="AZ745" s="204"/>
      <c r="BA745" s="204"/>
      <c r="BB745" s="204"/>
      <c r="BC745" s="204"/>
      <c r="BD745" s="204"/>
      <c r="BE745" s="204"/>
      <c r="BF745" s="204"/>
      <c r="BG745" s="204"/>
      <c r="BH745" s="204"/>
      <c r="BI745" s="204"/>
      <c r="BJ745" s="204"/>
      <c r="BK745" s="204"/>
      <c r="BL745" s="204"/>
      <c r="BM745" s="204"/>
      <c r="BN745" s="204"/>
      <c r="BO745" s="204"/>
      <c r="BP745" s="204"/>
      <c r="BQ745" s="204"/>
      <c r="BR745" s="204"/>
      <c r="BS745" s="204"/>
    </row>
    <row r="746" spans="1:71" s="273" customFormat="1" x14ac:dyDescent="0.25">
      <c r="A746" s="204"/>
      <c r="B746" s="204"/>
      <c r="C746" s="204"/>
      <c r="D746" s="204"/>
      <c r="E746" s="204"/>
      <c r="F746" s="204"/>
      <c r="G746" s="204"/>
      <c r="H746" s="204"/>
      <c r="I746" s="204"/>
      <c r="J746" s="204"/>
      <c r="K746" s="204"/>
      <c r="L746" s="218">
        <f t="shared" si="25"/>
        <v>0</v>
      </c>
      <c r="M746" s="218">
        <f t="shared" si="25"/>
        <v>0</v>
      </c>
      <c r="N746" s="218">
        <f t="shared" si="25"/>
        <v>0</v>
      </c>
      <c r="O746" s="270"/>
      <c r="P746" s="204"/>
      <c r="Q746" s="204"/>
      <c r="R746" s="204"/>
      <c r="S746" s="204"/>
      <c r="T746" s="204"/>
      <c r="U746" s="204"/>
      <c r="V746" s="204"/>
      <c r="W746" s="204"/>
      <c r="X746" s="204"/>
      <c r="Y746" s="204"/>
      <c r="Z746" s="204"/>
      <c r="AA746" s="204"/>
      <c r="AB746" s="204"/>
      <c r="AC746" s="204"/>
      <c r="AD746" s="204"/>
      <c r="AE746" s="204"/>
      <c r="AF746" s="204"/>
      <c r="AG746" s="204"/>
      <c r="AH746" s="204"/>
      <c r="AI746" s="204"/>
      <c r="AJ746" s="204"/>
      <c r="AK746" s="204"/>
      <c r="AL746" s="204"/>
      <c r="AM746" s="204"/>
      <c r="AN746" s="204"/>
      <c r="AO746" s="204"/>
      <c r="AP746" s="204"/>
      <c r="AQ746" s="204"/>
      <c r="AR746" s="204"/>
      <c r="AS746" s="204"/>
      <c r="AT746" s="204"/>
      <c r="AU746" s="204"/>
      <c r="AV746" s="204"/>
      <c r="AW746" s="204"/>
      <c r="AX746" s="204"/>
      <c r="AY746" s="204"/>
      <c r="AZ746" s="204"/>
      <c r="BA746" s="204"/>
      <c r="BB746" s="204"/>
      <c r="BC746" s="204"/>
      <c r="BD746" s="204"/>
      <c r="BE746" s="204"/>
      <c r="BF746" s="204"/>
      <c r="BG746" s="204"/>
      <c r="BH746" s="204"/>
      <c r="BI746" s="204"/>
      <c r="BJ746" s="204"/>
      <c r="BK746" s="204"/>
      <c r="BL746" s="204"/>
      <c r="BM746" s="204"/>
      <c r="BN746" s="204"/>
      <c r="BO746" s="204"/>
      <c r="BP746" s="204"/>
      <c r="BQ746" s="204"/>
      <c r="BR746" s="204"/>
      <c r="BS746" s="204"/>
    </row>
    <row r="747" spans="1:71" s="273" customFormat="1" x14ac:dyDescent="0.25">
      <c r="A747" s="204"/>
      <c r="B747" s="204"/>
      <c r="C747" s="204"/>
      <c r="D747" s="204"/>
      <c r="E747" s="204"/>
      <c r="F747" s="204"/>
      <c r="G747" s="204"/>
      <c r="H747" s="204"/>
      <c r="I747" s="204"/>
      <c r="J747" s="204"/>
      <c r="K747" s="204"/>
      <c r="L747" s="218">
        <f t="shared" si="25"/>
        <v>0</v>
      </c>
      <c r="M747" s="218">
        <f t="shared" si="25"/>
        <v>0</v>
      </c>
      <c r="N747" s="218">
        <f t="shared" si="25"/>
        <v>0</v>
      </c>
      <c r="O747" s="270"/>
      <c r="P747" s="204"/>
      <c r="Q747" s="204"/>
      <c r="R747" s="204"/>
      <c r="S747" s="204"/>
      <c r="T747" s="204"/>
      <c r="U747" s="204"/>
      <c r="V747" s="204"/>
      <c r="W747" s="204"/>
      <c r="X747" s="204"/>
      <c r="Y747" s="204"/>
      <c r="Z747" s="204"/>
      <c r="AA747" s="204"/>
      <c r="AB747" s="204"/>
      <c r="AC747" s="204"/>
      <c r="AD747" s="204"/>
      <c r="AE747" s="204"/>
      <c r="AF747" s="204"/>
      <c r="AG747" s="204"/>
      <c r="AH747" s="204"/>
      <c r="AI747" s="204"/>
      <c r="AJ747" s="204"/>
      <c r="AK747" s="204"/>
      <c r="AL747" s="204"/>
      <c r="AM747" s="204"/>
      <c r="AN747" s="204"/>
      <c r="AO747" s="204"/>
      <c r="AP747" s="204"/>
      <c r="AQ747" s="204"/>
      <c r="AR747" s="204"/>
      <c r="AS747" s="204"/>
      <c r="AT747" s="204"/>
      <c r="AU747" s="204"/>
      <c r="AV747" s="204"/>
      <c r="AW747" s="204"/>
      <c r="AX747" s="204"/>
      <c r="AY747" s="204"/>
      <c r="AZ747" s="204"/>
      <c r="BA747" s="204"/>
      <c r="BB747" s="204"/>
      <c r="BC747" s="204"/>
      <c r="BD747" s="204"/>
      <c r="BE747" s="204"/>
      <c r="BF747" s="204"/>
      <c r="BG747" s="204"/>
      <c r="BH747" s="204"/>
      <c r="BI747" s="204"/>
      <c r="BJ747" s="204"/>
      <c r="BK747" s="204"/>
      <c r="BL747" s="204"/>
      <c r="BM747" s="204"/>
      <c r="BN747" s="204"/>
      <c r="BO747" s="204"/>
      <c r="BP747" s="204"/>
      <c r="BQ747" s="204"/>
      <c r="BR747" s="204"/>
      <c r="BS747" s="204"/>
    </row>
    <row r="748" spans="1:71" s="273" customFormat="1" x14ac:dyDescent="0.25">
      <c r="A748" s="204"/>
      <c r="B748" s="204"/>
      <c r="C748" s="204"/>
      <c r="D748" s="204"/>
      <c r="E748" s="204"/>
      <c r="F748" s="204"/>
      <c r="G748" s="204"/>
      <c r="H748" s="204"/>
      <c r="I748" s="204"/>
      <c r="J748" s="204"/>
      <c r="K748" s="204"/>
      <c r="L748" s="218">
        <f t="shared" si="25"/>
        <v>0</v>
      </c>
      <c r="M748" s="218">
        <f t="shared" si="25"/>
        <v>0</v>
      </c>
      <c r="N748" s="218">
        <f t="shared" si="25"/>
        <v>0</v>
      </c>
      <c r="O748" s="270"/>
      <c r="P748" s="204"/>
      <c r="Q748" s="204"/>
      <c r="R748" s="204"/>
      <c r="S748" s="204"/>
      <c r="T748" s="204"/>
      <c r="U748" s="204"/>
      <c r="V748" s="204"/>
      <c r="W748" s="204"/>
      <c r="X748" s="204"/>
      <c r="Y748" s="204"/>
      <c r="Z748" s="204"/>
      <c r="AA748" s="204"/>
      <c r="AB748" s="204"/>
      <c r="AC748" s="204"/>
      <c r="AD748" s="204"/>
      <c r="AE748" s="204"/>
      <c r="AF748" s="204"/>
      <c r="AG748" s="204"/>
      <c r="AH748" s="204"/>
      <c r="AI748" s="204"/>
      <c r="AJ748" s="204"/>
      <c r="AK748" s="204"/>
      <c r="AL748" s="204"/>
      <c r="AM748" s="204"/>
      <c r="AN748" s="204"/>
      <c r="AO748" s="204"/>
      <c r="AP748" s="204"/>
      <c r="AQ748" s="204"/>
      <c r="AR748" s="204"/>
      <c r="AS748" s="204"/>
      <c r="AT748" s="204"/>
      <c r="AU748" s="204"/>
      <c r="AV748" s="204"/>
      <c r="AW748" s="204"/>
      <c r="AX748" s="204"/>
      <c r="AY748" s="204"/>
      <c r="AZ748" s="204"/>
      <c r="BA748" s="204"/>
      <c r="BB748" s="204"/>
      <c r="BC748" s="204"/>
      <c r="BD748" s="204"/>
      <c r="BE748" s="204"/>
      <c r="BF748" s="204"/>
      <c r="BG748" s="204"/>
      <c r="BH748" s="204"/>
      <c r="BI748" s="204"/>
      <c r="BJ748" s="204"/>
      <c r="BK748" s="204"/>
      <c r="BL748" s="204"/>
      <c r="BM748" s="204"/>
      <c r="BN748" s="204"/>
      <c r="BO748" s="204"/>
      <c r="BP748" s="204"/>
      <c r="BQ748" s="204"/>
      <c r="BR748" s="204"/>
      <c r="BS748" s="204"/>
    </row>
    <row r="749" spans="1:71" s="273" customFormat="1" x14ac:dyDescent="0.25">
      <c r="A749" s="204"/>
      <c r="B749" s="204"/>
      <c r="C749" s="204"/>
      <c r="D749" s="204"/>
      <c r="E749" s="204"/>
      <c r="F749" s="204"/>
      <c r="G749" s="204"/>
      <c r="H749" s="204"/>
      <c r="I749" s="204"/>
      <c r="J749" s="204"/>
      <c r="K749" s="204"/>
      <c r="L749" s="218">
        <f t="shared" si="25"/>
        <v>0</v>
      </c>
      <c r="M749" s="218">
        <f t="shared" si="25"/>
        <v>0</v>
      </c>
      <c r="N749" s="218">
        <f t="shared" si="25"/>
        <v>0</v>
      </c>
      <c r="O749" s="270"/>
      <c r="P749" s="204"/>
      <c r="Q749" s="204"/>
      <c r="R749" s="204"/>
      <c r="S749" s="204"/>
      <c r="T749" s="204"/>
      <c r="U749" s="204"/>
      <c r="V749" s="204"/>
      <c r="W749" s="204"/>
      <c r="X749" s="204"/>
      <c r="Y749" s="204"/>
      <c r="Z749" s="204"/>
      <c r="AA749" s="204"/>
      <c r="AB749" s="204"/>
      <c r="AC749" s="204"/>
      <c r="AD749" s="204"/>
      <c r="AE749" s="204"/>
      <c r="AF749" s="204"/>
      <c r="AG749" s="204"/>
      <c r="AH749" s="204"/>
      <c r="AI749" s="204"/>
      <c r="AJ749" s="204"/>
      <c r="AK749" s="204"/>
      <c r="AL749" s="204"/>
      <c r="AM749" s="204"/>
      <c r="AN749" s="204"/>
      <c r="AO749" s="204"/>
      <c r="AP749" s="204"/>
      <c r="AQ749" s="204"/>
      <c r="AR749" s="204"/>
      <c r="AS749" s="204"/>
      <c r="AT749" s="204"/>
      <c r="AU749" s="204"/>
      <c r="AV749" s="204"/>
      <c r="AW749" s="204"/>
      <c r="AX749" s="204"/>
      <c r="AY749" s="204"/>
      <c r="AZ749" s="204"/>
      <c r="BA749" s="204"/>
      <c r="BB749" s="204"/>
      <c r="BC749" s="204"/>
      <c r="BD749" s="204"/>
      <c r="BE749" s="204"/>
      <c r="BF749" s="204"/>
      <c r="BG749" s="204"/>
      <c r="BH749" s="204"/>
      <c r="BI749" s="204"/>
      <c r="BJ749" s="204"/>
      <c r="BK749" s="204"/>
      <c r="BL749" s="204"/>
      <c r="BM749" s="204"/>
      <c r="BN749" s="204"/>
      <c r="BO749" s="204"/>
      <c r="BP749" s="204"/>
      <c r="BQ749" s="204"/>
      <c r="BR749" s="204"/>
      <c r="BS749" s="204"/>
    </row>
    <row r="750" spans="1:71" s="273" customFormat="1" x14ac:dyDescent="0.25">
      <c r="A750" s="204"/>
      <c r="B750" s="204"/>
      <c r="C750" s="204"/>
      <c r="D750" s="204"/>
      <c r="E750" s="204"/>
      <c r="F750" s="204"/>
      <c r="G750" s="204"/>
      <c r="H750" s="204"/>
      <c r="I750" s="204"/>
      <c r="J750" s="204"/>
      <c r="K750" s="204"/>
      <c r="L750" s="218">
        <f t="shared" si="25"/>
        <v>0</v>
      </c>
      <c r="M750" s="218">
        <f t="shared" si="25"/>
        <v>0</v>
      </c>
      <c r="N750" s="218">
        <f t="shared" si="25"/>
        <v>0</v>
      </c>
      <c r="O750" s="270"/>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4"/>
      <c r="AK750" s="204"/>
      <c r="AL750" s="204"/>
      <c r="AM750" s="204"/>
      <c r="AN750" s="204"/>
      <c r="AO750" s="204"/>
      <c r="AP750" s="204"/>
      <c r="AQ750" s="204"/>
      <c r="AR750" s="204"/>
      <c r="AS750" s="204"/>
      <c r="AT750" s="204"/>
      <c r="AU750" s="204"/>
      <c r="AV750" s="204"/>
      <c r="AW750" s="204"/>
      <c r="AX750" s="204"/>
      <c r="AY750" s="204"/>
      <c r="AZ750" s="204"/>
      <c r="BA750" s="204"/>
      <c r="BB750" s="204"/>
      <c r="BC750" s="204"/>
      <c r="BD750" s="204"/>
      <c r="BE750" s="204"/>
      <c r="BF750" s="204"/>
      <c r="BG750" s="204"/>
      <c r="BH750" s="204"/>
      <c r="BI750" s="204"/>
      <c r="BJ750" s="204"/>
      <c r="BK750" s="204"/>
      <c r="BL750" s="204"/>
      <c r="BM750" s="204"/>
      <c r="BN750" s="204"/>
      <c r="BO750" s="204"/>
      <c r="BP750" s="204"/>
      <c r="BQ750" s="204"/>
      <c r="BR750" s="204"/>
      <c r="BS750" s="204"/>
    </row>
    <row r="751" spans="1:71" s="273" customFormat="1" x14ac:dyDescent="0.25">
      <c r="A751" s="204"/>
      <c r="B751" s="204"/>
      <c r="C751" s="204"/>
      <c r="D751" s="204"/>
      <c r="E751" s="204"/>
      <c r="F751" s="204"/>
      <c r="G751" s="204"/>
      <c r="H751" s="204"/>
      <c r="I751" s="204"/>
      <c r="J751" s="204"/>
      <c r="K751" s="204"/>
      <c r="L751" s="218">
        <f t="shared" si="25"/>
        <v>0</v>
      </c>
      <c r="M751" s="218">
        <f t="shared" si="25"/>
        <v>0</v>
      </c>
      <c r="N751" s="218">
        <f t="shared" si="25"/>
        <v>0</v>
      </c>
      <c r="O751" s="270"/>
      <c r="P751" s="204"/>
      <c r="Q751" s="204"/>
      <c r="R751" s="204"/>
      <c r="S751" s="204"/>
      <c r="T751" s="204"/>
      <c r="U751" s="204"/>
      <c r="V751" s="204"/>
      <c r="W751" s="204"/>
      <c r="X751" s="204"/>
      <c r="Y751" s="204"/>
      <c r="Z751" s="204"/>
      <c r="AA751" s="204"/>
      <c r="AB751" s="204"/>
      <c r="AC751" s="204"/>
      <c r="AD751" s="204"/>
      <c r="AE751" s="204"/>
      <c r="AF751" s="204"/>
      <c r="AG751" s="204"/>
      <c r="AH751" s="204"/>
      <c r="AI751" s="204"/>
      <c r="AJ751" s="204"/>
      <c r="AK751" s="204"/>
      <c r="AL751" s="204"/>
      <c r="AM751" s="204"/>
      <c r="AN751" s="204"/>
      <c r="AO751" s="204"/>
      <c r="AP751" s="204"/>
      <c r="AQ751" s="204"/>
      <c r="AR751" s="204"/>
      <c r="AS751" s="204"/>
      <c r="AT751" s="204"/>
      <c r="AU751" s="204"/>
      <c r="AV751" s="204"/>
      <c r="AW751" s="204"/>
      <c r="AX751" s="204"/>
      <c r="AY751" s="204"/>
      <c r="AZ751" s="204"/>
      <c r="BA751" s="204"/>
      <c r="BB751" s="204"/>
      <c r="BC751" s="204"/>
      <c r="BD751" s="204"/>
      <c r="BE751" s="204"/>
      <c r="BF751" s="204"/>
      <c r="BG751" s="204"/>
      <c r="BH751" s="204"/>
      <c r="BI751" s="204"/>
      <c r="BJ751" s="204"/>
      <c r="BK751" s="204"/>
      <c r="BL751" s="204"/>
      <c r="BM751" s="204"/>
      <c r="BN751" s="204"/>
      <c r="BO751" s="204"/>
      <c r="BP751" s="204"/>
      <c r="BQ751" s="204"/>
      <c r="BR751" s="204"/>
      <c r="BS751" s="204"/>
    </row>
    <row r="752" spans="1:71" s="273" customFormat="1" x14ac:dyDescent="0.25">
      <c r="A752" s="204"/>
      <c r="B752" s="204"/>
      <c r="C752" s="204"/>
      <c r="D752" s="204"/>
      <c r="E752" s="204"/>
      <c r="F752" s="204"/>
      <c r="G752" s="204"/>
      <c r="H752" s="204"/>
      <c r="I752" s="204"/>
      <c r="J752" s="204"/>
      <c r="K752" s="204"/>
      <c r="L752" s="218">
        <f t="shared" si="25"/>
        <v>0</v>
      </c>
      <c r="M752" s="218">
        <f t="shared" si="25"/>
        <v>0</v>
      </c>
      <c r="N752" s="218">
        <f t="shared" si="25"/>
        <v>0</v>
      </c>
      <c r="O752" s="270"/>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204"/>
      <c r="AL752" s="204"/>
      <c r="AM752" s="204"/>
      <c r="AN752" s="204"/>
      <c r="AO752" s="204"/>
      <c r="AP752" s="204"/>
      <c r="AQ752" s="204"/>
      <c r="AR752" s="204"/>
      <c r="AS752" s="204"/>
      <c r="AT752" s="204"/>
      <c r="AU752" s="204"/>
      <c r="AV752" s="204"/>
      <c r="AW752" s="204"/>
      <c r="AX752" s="204"/>
      <c r="AY752" s="204"/>
      <c r="AZ752" s="204"/>
      <c r="BA752" s="204"/>
      <c r="BB752" s="204"/>
      <c r="BC752" s="204"/>
      <c r="BD752" s="204"/>
      <c r="BE752" s="204"/>
      <c r="BF752" s="204"/>
      <c r="BG752" s="204"/>
      <c r="BH752" s="204"/>
      <c r="BI752" s="204"/>
      <c r="BJ752" s="204"/>
      <c r="BK752" s="204"/>
      <c r="BL752" s="204"/>
      <c r="BM752" s="204"/>
      <c r="BN752" s="204"/>
      <c r="BO752" s="204"/>
      <c r="BP752" s="204"/>
      <c r="BQ752" s="204"/>
      <c r="BR752" s="204"/>
      <c r="BS752" s="204"/>
    </row>
    <row r="753" spans="1:71" s="273" customFormat="1" x14ac:dyDescent="0.25">
      <c r="A753" s="204"/>
      <c r="B753" s="204"/>
      <c r="C753" s="204"/>
      <c r="D753" s="204"/>
      <c r="E753" s="204"/>
      <c r="F753" s="204"/>
      <c r="G753" s="204"/>
      <c r="H753" s="204"/>
      <c r="I753" s="204"/>
      <c r="J753" s="204"/>
      <c r="K753" s="204"/>
      <c r="L753" s="218">
        <f t="shared" si="25"/>
        <v>0</v>
      </c>
      <c r="M753" s="218">
        <f t="shared" si="25"/>
        <v>0</v>
      </c>
      <c r="N753" s="218">
        <f t="shared" si="25"/>
        <v>0</v>
      </c>
      <c r="O753" s="270"/>
      <c r="P753" s="204"/>
      <c r="Q753" s="204"/>
      <c r="R753" s="204"/>
      <c r="S753" s="204"/>
      <c r="T753" s="204"/>
      <c r="U753" s="204"/>
      <c r="V753" s="204"/>
      <c r="W753" s="204"/>
      <c r="X753" s="204"/>
      <c r="Y753" s="204"/>
      <c r="Z753" s="204"/>
      <c r="AA753" s="204"/>
      <c r="AB753" s="204"/>
      <c r="AC753" s="204"/>
      <c r="AD753" s="204"/>
      <c r="AE753" s="204"/>
      <c r="AF753" s="204"/>
      <c r="AG753" s="204"/>
      <c r="AH753" s="204"/>
      <c r="AI753" s="204"/>
      <c r="AJ753" s="204"/>
      <c r="AK753" s="204"/>
      <c r="AL753" s="204"/>
      <c r="AM753" s="204"/>
      <c r="AN753" s="204"/>
      <c r="AO753" s="204"/>
      <c r="AP753" s="204"/>
      <c r="AQ753" s="204"/>
      <c r="AR753" s="204"/>
      <c r="AS753" s="204"/>
      <c r="AT753" s="204"/>
      <c r="AU753" s="204"/>
      <c r="AV753" s="204"/>
      <c r="AW753" s="204"/>
      <c r="AX753" s="204"/>
      <c r="AY753" s="204"/>
      <c r="AZ753" s="204"/>
      <c r="BA753" s="204"/>
      <c r="BB753" s="204"/>
      <c r="BC753" s="204"/>
      <c r="BD753" s="204"/>
      <c r="BE753" s="204"/>
      <c r="BF753" s="204"/>
      <c r="BG753" s="204"/>
      <c r="BH753" s="204"/>
      <c r="BI753" s="204"/>
      <c r="BJ753" s="204"/>
      <c r="BK753" s="204"/>
      <c r="BL753" s="204"/>
      <c r="BM753" s="204"/>
      <c r="BN753" s="204"/>
      <c r="BO753" s="204"/>
      <c r="BP753" s="204"/>
      <c r="BQ753" s="204"/>
      <c r="BR753" s="204"/>
      <c r="BS753" s="204"/>
    </row>
    <row r="754" spans="1:71" s="273" customFormat="1" x14ac:dyDescent="0.25">
      <c r="A754" s="204"/>
      <c r="B754" s="204"/>
      <c r="C754" s="204"/>
      <c r="D754" s="204"/>
      <c r="E754" s="204"/>
      <c r="F754" s="204"/>
      <c r="G754" s="204"/>
      <c r="H754" s="204"/>
      <c r="I754" s="204"/>
      <c r="J754" s="204"/>
      <c r="K754" s="204"/>
      <c r="L754" s="218">
        <f t="shared" si="25"/>
        <v>0</v>
      </c>
      <c r="M754" s="218">
        <f t="shared" si="25"/>
        <v>0</v>
      </c>
      <c r="N754" s="218">
        <f t="shared" si="25"/>
        <v>0</v>
      </c>
      <c r="O754" s="270"/>
      <c r="P754" s="204"/>
      <c r="Q754" s="204"/>
      <c r="R754" s="204"/>
      <c r="S754" s="204"/>
      <c r="T754" s="204"/>
      <c r="U754" s="204"/>
      <c r="V754" s="204"/>
      <c r="W754" s="204"/>
      <c r="X754" s="204"/>
      <c r="Y754" s="204"/>
      <c r="Z754" s="204"/>
      <c r="AA754" s="204"/>
      <c r="AB754" s="204"/>
      <c r="AC754" s="204"/>
      <c r="AD754" s="204"/>
      <c r="AE754" s="204"/>
      <c r="AF754" s="204"/>
      <c r="AG754" s="204"/>
      <c r="AH754" s="204"/>
      <c r="AI754" s="204"/>
      <c r="AJ754" s="204"/>
      <c r="AK754" s="204"/>
      <c r="AL754" s="204"/>
      <c r="AM754" s="204"/>
      <c r="AN754" s="204"/>
      <c r="AO754" s="204"/>
      <c r="AP754" s="204"/>
      <c r="AQ754" s="204"/>
      <c r="AR754" s="204"/>
      <c r="AS754" s="204"/>
      <c r="AT754" s="204"/>
      <c r="AU754" s="204"/>
      <c r="AV754" s="204"/>
      <c r="AW754" s="204"/>
      <c r="AX754" s="204"/>
      <c r="AY754" s="204"/>
      <c r="AZ754" s="204"/>
      <c r="BA754" s="204"/>
      <c r="BB754" s="204"/>
      <c r="BC754" s="204"/>
      <c r="BD754" s="204"/>
      <c r="BE754" s="204"/>
      <c r="BF754" s="204"/>
      <c r="BG754" s="204"/>
      <c r="BH754" s="204"/>
      <c r="BI754" s="204"/>
      <c r="BJ754" s="204"/>
      <c r="BK754" s="204"/>
      <c r="BL754" s="204"/>
      <c r="BM754" s="204"/>
      <c r="BN754" s="204"/>
      <c r="BO754" s="204"/>
      <c r="BP754" s="204"/>
      <c r="BQ754" s="204"/>
      <c r="BR754" s="204"/>
      <c r="BS754" s="204"/>
    </row>
    <row r="755" spans="1:71" s="273" customFormat="1" x14ac:dyDescent="0.25">
      <c r="A755" s="204"/>
      <c r="B755" s="204"/>
      <c r="C755" s="204"/>
      <c r="D755" s="204"/>
      <c r="E755" s="204"/>
      <c r="F755" s="204"/>
      <c r="G755" s="204"/>
      <c r="H755" s="204"/>
      <c r="I755" s="204"/>
      <c r="J755" s="204"/>
      <c r="K755" s="204"/>
      <c r="L755" s="218">
        <f t="shared" si="25"/>
        <v>0</v>
      </c>
      <c r="M755" s="218">
        <f t="shared" si="25"/>
        <v>0</v>
      </c>
      <c r="N755" s="218">
        <f t="shared" si="25"/>
        <v>0</v>
      </c>
      <c r="O755" s="270"/>
      <c r="P755" s="204"/>
      <c r="Q755" s="204"/>
      <c r="R755" s="204"/>
      <c r="S755" s="204"/>
      <c r="T755" s="204"/>
      <c r="U755" s="204"/>
      <c r="V755" s="204"/>
      <c r="W755" s="204"/>
      <c r="X755" s="204"/>
      <c r="Y755" s="204"/>
      <c r="Z755" s="204"/>
      <c r="AA755" s="204"/>
      <c r="AB755" s="204"/>
      <c r="AC755" s="204"/>
      <c r="AD755" s="204"/>
      <c r="AE755" s="204"/>
      <c r="AF755" s="204"/>
      <c r="AG755" s="204"/>
      <c r="AH755" s="204"/>
      <c r="AI755" s="204"/>
      <c r="AJ755" s="204"/>
      <c r="AK755" s="204"/>
      <c r="AL755" s="204"/>
      <c r="AM755" s="204"/>
      <c r="AN755" s="204"/>
      <c r="AO755" s="204"/>
      <c r="AP755" s="204"/>
      <c r="AQ755" s="204"/>
      <c r="AR755" s="204"/>
      <c r="AS755" s="204"/>
      <c r="AT755" s="204"/>
      <c r="AU755" s="204"/>
      <c r="AV755" s="204"/>
      <c r="AW755" s="204"/>
      <c r="AX755" s="204"/>
      <c r="AY755" s="204"/>
      <c r="AZ755" s="204"/>
      <c r="BA755" s="204"/>
      <c r="BB755" s="204"/>
      <c r="BC755" s="204"/>
      <c r="BD755" s="204"/>
      <c r="BE755" s="204"/>
      <c r="BF755" s="204"/>
      <c r="BG755" s="204"/>
      <c r="BH755" s="204"/>
      <c r="BI755" s="204"/>
      <c r="BJ755" s="204"/>
      <c r="BK755" s="204"/>
      <c r="BL755" s="204"/>
      <c r="BM755" s="204"/>
      <c r="BN755" s="204"/>
      <c r="BO755" s="204"/>
      <c r="BP755" s="204"/>
      <c r="BQ755" s="204"/>
      <c r="BR755" s="204"/>
      <c r="BS755" s="204"/>
    </row>
    <row r="756" spans="1:71" s="273" customFormat="1" x14ac:dyDescent="0.25">
      <c r="A756" s="204"/>
      <c r="B756" s="204"/>
      <c r="C756" s="204"/>
      <c r="D756" s="204"/>
      <c r="E756" s="204"/>
      <c r="F756" s="204"/>
      <c r="G756" s="204"/>
      <c r="H756" s="204"/>
      <c r="I756" s="204"/>
      <c r="J756" s="204"/>
      <c r="K756" s="204"/>
      <c r="L756" s="218">
        <f t="shared" si="25"/>
        <v>0</v>
      </c>
      <c r="M756" s="218">
        <f t="shared" si="25"/>
        <v>0</v>
      </c>
      <c r="N756" s="218">
        <f t="shared" si="25"/>
        <v>0</v>
      </c>
      <c r="O756" s="270"/>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4"/>
      <c r="AK756" s="204"/>
      <c r="AL756" s="204"/>
      <c r="AM756" s="204"/>
      <c r="AN756" s="204"/>
      <c r="AO756" s="204"/>
      <c r="AP756" s="204"/>
      <c r="AQ756" s="204"/>
      <c r="AR756" s="204"/>
      <c r="AS756" s="204"/>
      <c r="AT756" s="204"/>
      <c r="AU756" s="204"/>
      <c r="AV756" s="204"/>
      <c r="AW756" s="204"/>
      <c r="AX756" s="204"/>
      <c r="AY756" s="204"/>
      <c r="AZ756" s="204"/>
      <c r="BA756" s="204"/>
      <c r="BB756" s="204"/>
      <c r="BC756" s="204"/>
      <c r="BD756" s="204"/>
      <c r="BE756" s="204"/>
      <c r="BF756" s="204"/>
      <c r="BG756" s="204"/>
      <c r="BH756" s="204"/>
      <c r="BI756" s="204"/>
      <c r="BJ756" s="204"/>
      <c r="BK756" s="204"/>
      <c r="BL756" s="204"/>
      <c r="BM756" s="204"/>
      <c r="BN756" s="204"/>
      <c r="BO756" s="204"/>
      <c r="BP756" s="204"/>
      <c r="BQ756" s="204"/>
      <c r="BR756" s="204"/>
      <c r="BS756" s="204"/>
    </row>
    <row r="757" spans="1:71" s="273" customFormat="1" x14ac:dyDescent="0.25">
      <c r="A757" s="204"/>
      <c r="B757" s="204"/>
      <c r="C757" s="204"/>
      <c r="D757" s="204"/>
      <c r="E757" s="204"/>
      <c r="F757" s="204"/>
      <c r="G757" s="204"/>
      <c r="H757" s="204"/>
      <c r="I757" s="204"/>
      <c r="J757" s="204"/>
      <c r="K757" s="204"/>
      <c r="L757" s="218">
        <f t="shared" si="25"/>
        <v>0</v>
      </c>
      <c r="M757" s="218">
        <f t="shared" si="25"/>
        <v>0</v>
      </c>
      <c r="N757" s="218">
        <f t="shared" si="25"/>
        <v>0</v>
      </c>
      <c r="O757" s="270"/>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204"/>
      <c r="AL757" s="204"/>
      <c r="AM757" s="204"/>
      <c r="AN757" s="204"/>
      <c r="AO757" s="204"/>
      <c r="AP757" s="204"/>
      <c r="AQ757" s="204"/>
      <c r="AR757" s="204"/>
      <c r="AS757" s="204"/>
      <c r="AT757" s="204"/>
      <c r="AU757" s="204"/>
      <c r="AV757" s="204"/>
      <c r="AW757" s="204"/>
      <c r="AX757" s="204"/>
      <c r="AY757" s="204"/>
      <c r="AZ757" s="204"/>
      <c r="BA757" s="204"/>
      <c r="BB757" s="204"/>
      <c r="BC757" s="204"/>
      <c r="BD757" s="204"/>
      <c r="BE757" s="204"/>
      <c r="BF757" s="204"/>
      <c r="BG757" s="204"/>
      <c r="BH757" s="204"/>
      <c r="BI757" s="204"/>
      <c r="BJ757" s="204"/>
      <c r="BK757" s="204"/>
      <c r="BL757" s="204"/>
      <c r="BM757" s="204"/>
      <c r="BN757" s="204"/>
      <c r="BO757" s="204"/>
      <c r="BP757" s="204"/>
      <c r="BQ757" s="204"/>
      <c r="BR757" s="204"/>
      <c r="BS757" s="204"/>
    </row>
    <row r="758" spans="1:71" s="273" customFormat="1" x14ac:dyDescent="0.25">
      <c r="A758" s="204"/>
      <c r="B758" s="204"/>
      <c r="C758" s="204"/>
      <c r="D758" s="204"/>
      <c r="E758" s="204"/>
      <c r="F758" s="204"/>
      <c r="G758" s="204"/>
      <c r="H758" s="204"/>
      <c r="I758" s="204"/>
      <c r="J758" s="204"/>
      <c r="K758" s="204"/>
      <c r="L758" s="218">
        <f t="shared" si="25"/>
        <v>0</v>
      </c>
      <c r="M758" s="218">
        <f t="shared" si="25"/>
        <v>0</v>
      </c>
      <c r="N758" s="218">
        <f t="shared" si="25"/>
        <v>0</v>
      </c>
      <c r="O758" s="270"/>
      <c r="P758" s="204"/>
      <c r="Q758" s="204"/>
      <c r="R758" s="204"/>
      <c r="S758" s="204"/>
      <c r="T758" s="204"/>
      <c r="U758" s="204"/>
      <c r="V758" s="204"/>
      <c r="W758" s="204"/>
      <c r="X758" s="204"/>
      <c r="Y758" s="204"/>
      <c r="Z758" s="204"/>
      <c r="AA758" s="204"/>
      <c r="AB758" s="204"/>
      <c r="AC758" s="204"/>
      <c r="AD758" s="204"/>
      <c r="AE758" s="204"/>
      <c r="AF758" s="204"/>
      <c r="AG758" s="204"/>
      <c r="AH758" s="204"/>
      <c r="AI758" s="204"/>
      <c r="AJ758" s="204"/>
      <c r="AK758" s="204"/>
      <c r="AL758" s="204"/>
      <c r="AM758" s="204"/>
      <c r="AN758" s="204"/>
      <c r="AO758" s="204"/>
      <c r="AP758" s="204"/>
      <c r="AQ758" s="204"/>
      <c r="AR758" s="204"/>
      <c r="AS758" s="204"/>
      <c r="AT758" s="204"/>
      <c r="AU758" s="204"/>
      <c r="AV758" s="204"/>
      <c r="AW758" s="204"/>
      <c r="AX758" s="204"/>
      <c r="AY758" s="204"/>
      <c r="AZ758" s="204"/>
      <c r="BA758" s="204"/>
      <c r="BB758" s="204"/>
      <c r="BC758" s="204"/>
      <c r="BD758" s="204"/>
      <c r="BE758" s="204"/>
      <c r="BF758" s="204"/>
      <c r="BG758" s="204"/>
      <c r="BH758" s="204"/>
      <c r="BI758" s="204"/>
      <c r="BJ758" s="204"/>
      <c r="BK758" s="204"/>
      <c r="BL758" s="204"/>
      <c r="BM758" s="204"/>
      <c r="BN758" s="204"/>
      <c r="BO758" s="204"/>
      <c r="BP758" s="204"/>
      <c r="BQ758" s="204"/>
      <c r="BR758" s="204"/>
      <c r="BS758" s="204"/>
    </row>
    <row r="759" spans="1:71" s="273" customFormat="1" x14ac:dyDescent="0.25">
      <c r="A759" s="204"/>
      <c r="B759" s="204"/>
      <c r="C759" s="204"/>
      <c r="D759" s="204"/>
      <c r="E759" s="204"/>
      <c r="F759" s="204"/>
      <c r="G759" s="204"/>
      <c r="H759" s="204"/>
      <c r="I759" s="204"/>
      <c r="J759" s="204"/>
      <c r="K759" s="204"/>
      <c r="L759" s="218">
        <f t="shared" si="25"/>
        <v>0</v>
      </c>
      <c r="M759" s="218">
        <f t="shared" si="25"/>
        <v>0</v>
      </c>
      <c r="N759" s="218">
        <f t="shared" si="25"/>
        <v>0</v>
      </c>
      <c r="O759" s="270"/>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4"/>
      <c r="AL759" s="204"/>
      <c r="AM759" s="204"/>
      <c r="AN759" s="204"/>
      <c r="AO759" s="204"/>
      <c r="AP759" s="204"/>
      <c r="AQ759" s="204"/>
      <c r="AR759" s="204"/>
      <c r="AS759" s="204"/>
      <c r="AT759" s="204"/>
      <c r="AU759" s="204"/>
      <c r="AV759" s="204"/>
      <c r="AW759" s="204"/>
      <c r="AX759" s="204"/>
      <c r="AY759" s="204"/>
      <c r="AZ759" s="204"/>
      <c r="BA759" s="204"/>
      <c r="BB759" s="204"/>
      <c r="BC759" s="204"/>
      <c r="BD759" s="204"/>
      <c r="BE759" s="204"/>
      <c r="BF759" s="204"/>
      <c r="BG759" s="204"/>
      <c r="BH759" s="204"/>
      <c r="BI759" s="204"/>
      <c r="BJ759" s="204"/>
      <c r="BK759" s="204"/>
      <c r="BL759" s="204"/>
      <c r="BM759" s="204"/>
      <c r="BN759" s="204"/>
      <c r="BO759" s="204"/>
      <c r="BP759" s="204"/>
      <c r="BQ759" s="204"/>
      <c r="BR759" s="204"/>
      <c r="BS759" s="204"/>
    </row>
    <row r="760" spans="1:71" s="273" customFormat="1" x14ac:dyDescent="0.25">
      <c r="A760" s="204"/>
      <c r="B760" s="204"/>
      <c r="C760" s="204"/>
      <c r="D760" s="204"/>
      <c r="E760" s="204"/>
      <c r="F760" s="204"/>
      <c r="G760" s="204"/>
      <c r="H760" s="204"/>
      <c r="I760" s="204"/>
      <c r="J760" s="204"/>
      <c r="K760" s="204"/>
      <c r="L760" s="218">
        <f t="shared" si="25"/>
        <v>0</v>
      </c>
      <c r="M760" s="218">
        <f t="shared" si="25"/>
        <v>0</v>
      </c>
      <c r="N760" s="218">
        <f t="shared" si="25"/>
        <v>0</v>
      </c>
      <c r="O760" s="270"/>
      <c r="P760" s="204"/>
      <c r="Q760" s="204"/>
      <c r="R760" s="204"/>
      <c r="S760" s="204"/>
      <c r="T760" s="204"/>
      <c r="U760" s="204"/>
      <c r="V760" s="204"/>
      <c r="W760" s="204"/>
      <c r="X760" s="204"/>
      <c r="Y760" s="204"/>
      <c r="Z760" s="204"/>
      <c r="AA760" s="204"/>
      <c r="AB760" s="204"/>
      <c r="AC760" s="204"/>
      <c r="AD760" s="204"/>
      <c r="AE760" s="204"/>
      <c r="AF760" s="204"/>
      <c r="AG760" s="204"/>
      <c r="AH760" s="204"/>
      <c r="AI760" s="204"/>
      <c r="AJ760" s="204"/>
      <c r="AK760" s="204"/>
      <c r="AL760" s="204"/>
      <c r="AM760" s="204"/>
      <c r="AN760" s="204"/>
      <c r="AO760" s="204"/>
      <c r="AP760" s="204"/>
      <c r="AQ760" s="204"/>
      <c r="AR760" s="204"/>
      <c r="AS760" s="204"/>
      <c r="AT760" s="204"/>
      <c r="AU760" s="204"/>
      <c r="AV760" s="204"/>
      <c r="AW760" s="204"/>
      <c r="AX760" s="204"/>
      <c r="AY760" s="204"/>
      <c r="AZ760" s="204"/>
      <c r="BA760" s="204"/>
      <c r="BB760" s="204"/>
      <c r="BC760" s="204"/>
      <c r="BD760" s="204"/>
      <c r="BE760" s="204"/>
      <c r="BF760" s="204"/>
      <c r="BG760" s="204"/>
      <c r="BH760" s="204"/>
      <c r="BI760" s="204"/>
      <c r="BJ760" s="204"/>
      <c r="BK760" s="204"/>
      <c r="BL760" s="204"/>
      <c r="BM760" s="204"/>
      <c r="BN760" s="204"/>
      <c r="BO760" s="204"/>
      <c r="BP760" s="204"/>
      <c r="BQ760" s="204"/>
      <c r="BR760" s="204"/>
      <c r="BS760" s="204"/>
    </row>
    <row r="761" spans="1:71" s="273" customFormat="1" x14ac:dyDescent="0.25">
      <c r="A761" s="204"/>
      <c r="B761" s="204"/>
      <c r="C761" s="204"/>
      <c r="D761" s="204"/>
      <c r="E761" s="204"/>
      <c r="F761" s="204"/>
      <c r="G761" s="204"/>
      <c r="H761" s="204"/>
      <c r="I761" s="204"/>
      <c r="J761" s="204"/>
      <c r="K761" s="204"/>
      <c r="L761" s="218">
        <f t="shared" si="25"/>
        <v>0</v>
      </c>
      <c r="M761" s="218">
        <f t="shared" si="25"/>
        <v>0</v>
      </c>
      <c r="N761" s="218">
        <f t="shared" si="25"/>
        <v>0</v>
      </c>
      <c r="O761" s="270"/>
      <c r="P761" s="204"/>
      <c r="Q761" s="204"/>
      <c r="R761" s="204"/>
      <c r="S761" s="204"/>
      <c r="T761" s="204"/>
      <c r="U761" s="204"/>
      <c r="V761" s="204"/>
      <c r="W761" s="204"/>
      <c r="X761" s="204"/>
      <c r="Y761" s="204"/>
      <c r="Z761" s="204"/>
      <c r="AA761" s="204"/>
      <c r="AB761" s="204"/>
      <c r="AC761" s="204"/>
      <c r="AD761" s="204"/>
      <c r="AE761" s="204"/>
      <c r="AF761" s="204"/>
      <c r="AG761" s="204"/>
      <c r="AH761" s="204"/>
      <c r="AI761" s="204"/>
      <c r="AJ761" s="204"/>
      <c r="AK761" s="204"/>
      <c r="AL761" s="204"/>
      <c r="AM761" s="204"/>
      <c r="AN761" s="204"/>
      <c r="AO761" s="204"/>
      <c r="AP761" s="204"/>
      <c r="AQ761" s="204"/>
      <c r="AR761" s="204"/>
      <c r="AS761" s="204"/>
      <c r="AT761" s="204"/>
      <c r="AU761" s="204"/>
      <c r="AV761" s="204"/>
      <c r="AW761" s="204"/>
      <c r="AX761" s="204"/>
      <c r="AY761" s="204"/>
      <c r="AZ761" s="204"/>
      <c r="BA761" s="204"/>
      <c r="BB761" s="204"/>
      <c r="BC761" s="204"/>
      <c r="BD761" s="204"/>
      <c r="BE761" s="204"/>
      <c r="BF761" s="204"/>
      <c r="BG761" s="204"/>
      <c r="BH761" s="204"/>
      <c r="BI761" s="204"/>
      <c r="BJ761" s="204"/>
      <c r="BK761" s="204"/>
      <c r="BL761" s="204"/>
      <c r="BM761" s="204"/>
      <c r="BN761" s="204"/>
      <c r="BO761" s="204"/>
      <c r="BP761" s="204"/>
      <c r="BQ761" s="204"/>
      <c r="BR761" s="204"/>
      <c r="BS761" s="204"/>
    </row>
    <row r="762" spans="1:71" s="273" customFormat="1" x14ac:dyDescent="0.25">
      <c r="A762" s="204"/>
      <c r="B762" s="204"/>
      <c r="C762" s="204"/>
      <c r="D762" s="204"/>
      <c r="E762" s="204"/>
      <c r="F762" s="204"/>
      <c r="G762" s="204"/>
      <c r="H762" s="204"/>
      <c r="I762" s="204"/>
      <c r="J762" s="204"/>
      <c r="K762" s="204"/>
      <c r="L762" s="218">
        <f t="shared" si="25"/>
        <v>0</v>
      </c>
      <c r="M762" s="218">
        <f t="shared" si="25"/>
        <v>0</v>
      </c>
      <c r="N762" s="218">
        <f t="shared" si="25"/>
        <v>0</v>
      </c>
      <c r="O762" s="270"/>
      <c r="P762" s="204"/>
      <c r="Q762" s="204"/>
      <c r="R762" s="204"/>
      <c r="S762" s="204"/>
      <c r="T762" s="204"/>
      <c r="U762" s="204"/>
      <c r="V762" s="204"/>
      <c r="W762" s="204"/>
      <c r="X762" s="204"/>
      <c r="Y762" s="204"/>
      <c r="Z762" s="204"/>
      <c r="AA762" s="204"/>
      <c r="AB762" s="204"/>
      <c r="AC762" s="204"/>
      <c r="AD762" s="204"/>
      <c r="AE762" s="204"/>
      <c r="AF762" s="204"/>
      <c r="AG762" s="204"/>
      <c r="AH762" s="204"/>
      <c r="AI762" s="204"/>
      <c r="AJ762" s="204"/>
      <c r="AK762" s="204"/>
      <c r="AL762" s="204"/>
      <c r="AM762" s="204"/>
      <c r="AN762" s="204"/>
      <c r="AO762" s="204"/>
      <c r="AP762" s="204"/>
      <c r="AQ762" s="204"/>
      <c r="AR762" s="204"/>
      <c r="AS762" s="204"/>
      <c r="AT762" s="204"/>
      <c r="AU762" s="204"/>
      <c r="AV762" s="204"/>
      <c r="AW762" s="204"/>
      <c r="AX762" s="204"/>
      <c r="AY762" s="204"/>
      <c r="AZ762" s="204"/>
      <c r="BA762" s="204"/>
      <c r="BB762" s="204"/>
      <c r="BC762" s="204"/>
      <c r="BD762" s="204"/>
      <c r="BE762" s="204"/>
      <c r="BF762" s="204"/>
      <c r="BG762" s="204"/>
      <c r="BH762" s="204"/>
      <c r="BI762" s="204"/>
      <c r="BJ762" s="204"/>
      <c r="BK762" s="204"/>
      <c r="BL762" s="204"/>
      <c r="BM762" s="204"/>
      <c r="BN762" s="204"/>
      <c r="BO762" s="204"/>
      <c r="BP762" s="204"/>
      <c r="BQ762" s="204"/>
      <c r="BR762" s="204"/>
      <c r="BS762" s="204"/>
    </row>
    <row r="763" spans="1:71" s="273" customFormat="1" x14ac:dyDescent="0.25">
      <c r="A763" s="204"/>
      <c r="B763" s="204"/>
      <c r="C763" s="204"/>
      <c r="D763" s="204"/>
      <c r="E763" s="204"/>
      <c r="F763" s="204"/>
      <c r="G763" s="204"/>
      <c r="H763" s="204"/>
      <c r="I763" s="204"/>
      <c r="J763" s="204"/>
      <c r="K763" s="204"/>
      <c r="L763" s="218">
        <f t="shared" si="25"/>
        <v>0</v>
      </c>
      <c r="M763" s="218">
        <f t="shared" si="25"/>
        <v>0</v>
      </c>
      <c r="N763" s="218">
        <f t="shared" si="25"/>
        <v>0</v>
      </c>
      <c r="O763" s="270"/>
      <c r="P763" s="204"/>
      <c r="Q763" s="204"/>
      <c r="R763" s="204"/>
      <c r="S763" s="204"/>
      <c r="T763" s="204"/>
      <c r="U763" s="204"/>
      <c r="V763" s="204"/>
      <c r="W763" s="204"/>
      <c r="X763" s="204"/>
      <c r="Y763" s="204"/>
      <c r="Z763" s="204"/>
      <c r="AA763" s="204"/>
      <c r="AB763" s="204"/>
      <c r="AC763" s="204"/>
      <c r="AD763" s="204"/>
      <c r="AE763" s="204"/>
      <c r="AF763" s="204"/>
      <c r="AG763" s="204"/>
      <c r="AH763" s="204"/>
      <c r="AI763" s="204"/>
      <c r="AJ763" s="204"/>
      <c r="AK763" s="204"/>
      <c r="AL763" s="204"/>
      <c r="AM763" s="204"/>
      <c r="AN763" s="204"/>
      <c r="AO763" s="204"/>
      <c r="AP763" s="204"/>
      <c r="AQ763" s="204"/>
      <c r="AR763" s="204"/>
      <c r="AS763" s="204"/>
      <c r="AT763" s="204"/>
      <c r="AU763" s="204"/>
      <c r="AV763" s="204"/>
      <c r="AW763" s="204"/>
      <c r="AX763" s="204"/>
      <c r="AY763" s="204"/>
      <c r="AZ763" s="204"/>
      <c r="BA763" s="204"/>
      <c r="BB763" s="204"/>
      <c r="BC763" s="204"/>
      <c r="BD763" s="204"/>
      <c r="BE763" s="204"/>
      <c r="BF763" s="204"/>
      <c r="BG763" s="204"/>
      <c r="BH763" s="204"/>
      <c r="BI763" s="204"/>
      <c r="BJ763" s="204"/>
      <c r="BK763" s="204"/>
      <c r="BL763" s="204"/>
      <c r="BM763" s="204"/>
      <c r="BN763" s="204"/>
      <c r="BO763" s="204"/>
      <c r="BP763" s="204"/>
      <c r="BQ763" s="204"/>
      <c r="BR763" s="204"/>
      <c r="BS763" s="204"/>
    </row>
    <row r="764" spans="1:71" s="273" customFormat="1" x14ac:dyDescent="0.25">
      <c r="A764" s="204"/>
      <c r="B764" s="204"/>
      <c r="C764" s="204"/>
      <c r="D764" s="204"/>
      <c r="E764" s="204"/>
      <c r="F764" s="204"/>
      <c r="G764" s="204"/>
      <c r="H764" s="204"/>
      <c r="I764" s="204"/>
      <c r="J764" s="204"/>
      <c r="K764" s="204"/>
      <c r="L764" s="218">
        <f t="shared" si="25"/>
        <v>0</v>
      </c>
      <c r="M764" s="218">
        <f t="shared" si="25"/>
        <v>0</v>
      </c>
      <c r="N764" s="218">
        <f t="shared" si="25"/>
        <v>0</v>
      </c>
      <c r="O764" s="270"/>
      <c r="P764" s="204"/>
      <c r="Q764" s="204"/>
      <c r="R764" s="204"/>
      <c r="S764" s="204"/>
      <c r="T764" s="204"/>
      <c r="U764" s="204"/>
      <c r="V764" s="204"/>
      <c r="W764" s="204"/>
      <c r="X764" s="204"/>
      <c r="Y764" s="204"/>
      <c r="Z764" s="204"/>
      <c r="AA764" s="204"/>
      <c r="AB764" s="204"/>
      <c r="AC764" s="204"/>
      <c r="AD764" s="204"/>
      <c r="AE764" s="204"/>
      <c r="AF764" s="204"/>
      <c r="AG764" s="204"/>
      <c r="AH764" s="204"/>
      <c r="AI764" s="204"/>
      <c r="AJ764" s="204"/>
      <c r="AK764" s="204"/>
      <c r="AL764" s="204"/>
      <c r="AM764" s="204"/>
      <c r="AN764" s="204"/>
      <c r="AO764" s="204"/>
      <c r="AP764" s="204"/>
      <c r="AQ764" s="204"/>
      <c r="AR764" s="204"/>
      <c r="AS764" s="204"/>
      <c r="AT764" s="204"/>
      <c r="AU764" s="204"/>
      <c r="AV764" s="204"/>
      <c r="AW764" s="204"/>
      <c r="AX764" s="204"/>
      <c r="AY764" s="204"/>
      <c r="AZ764" s="204"/>
      <c r="BA764" s="204"/>
      <c r="BB764" s="204"/>
      <c r="BC764" s="204"/>
      <c r="BD764" s="204"/>
      <c r="BE764" s="204"/>
      <c r="BF764" s="204"/>
      <c r="BG764" s="204"/>
      <c r="BH764" s="204"/>
      <c r="BI764" s="204"/>
      <c r="BJ764" s="204"/>
      <c r="BK764" s="204"/>
      <c r="BL764" s="204"/>
      <c r="BM764" s="204"/>
      <c r="BN764" s="204"/>
      <c r="BO764" s="204"/>
      <c r="BP764" s="204"/>
      <c r="BQ764" s="204"/>
      <c r="BR764" s="204"/>
      <c r="BS764" s="204"/>
    </row>
    <row r="765" spans="1:71" s="273" customFormat="1" x14ac:dyDescent="0.25">
      <c r="A765" s="204"/>
      <c r="B765" s="204"/>
      <c r="C765" s="204"/>
      <c r="D765" s="204"/>
      <c r="E765" s="204"/>
      <c r="F765" s="204"/>
      <c r="G765" s="204"/>
      <c r="H765" s="204"/>
      <c r="I765" s="204"/>
      <c r="J765" s="204"/>
      <c r="K765" s="204"/>
      <c r="L765" s="218">
        <f t="shared" si="25"/>
        <v>0</v>
      </c>
      <c r="M765" s="218">
        <f t="shared" si="25"/>
        <v>0</v>
      </c>
      <c r="N765" s="218">
        <f t="shared" si="25"/>
        <v>0</v>
      </c>
      <c r="O765" s="270"/>
      <c r="P765" s="204"/>
      <c r="Q765" s="204"/>
      <c r="R765" s="204"/>
      <c r="S765" s="204"/>
      <c r="T765" s="204"/>
      <c r="U765" s="204"/>
      <c r="V765" s="204"/>
      <c r="W765" s="204"/>
      <c r="X765" s="204"/>
      <c r="Y765" s="204"/>
      <c r="Z765" s="204"/>
      <c r="AA765" s="204"/>
      <c r="AB765" s="204"/>
      <c r="AC765" s="204"/>
      <c r="AD765" s="204"/>
      <c r="AE765" s="204"/>
      <c r="AF765" s="204"/>
      <c r="AG765" s="204"/>
      <c r="AH765" s="204"/>
      <c r="AI765" s="204"/>
      <c r="AJ765" s="204"/>
      <c r="AK765" s="204"/>
      <c r="AL765" s="204"/>
      <c r="AM765" s="204"/>
      <c r="AN765" s="204"/>
      <c r="AO765" s="204"/>
      <c r="AP765" s="204"/>
      <c r="AQ765" s="204"/>
      <c r="AR765" s="204"/>
      <c r="AS765" s="204"/>
      <c r="AT765" s="204"/>
      <c r="AU765" s="204"/>
      <c r="AV765" s="204"/>
      <c r="AW765" s="204"/>
      <c r="AX765" s="204"/>
      <c r="AY765" s="204"/>
      <c r="AZ765" s="204"/>
      <c r="BA765" s="204"/>
      <c r="BB765" s="204"/>
      <c r="BC765" s="204"/>
      <c r="BD765" s="204"/>
      <c r="BE765" s="204"/>
      <c r="BF765" s="204"/>
      <c r="BG765" s="204"/>
      <c r="BH765" s="204"/>
      <c r="BI765" s="204"/>
      <c r="BJ765" s="204"/>
      <c r="BK765" s="204"/>
      <c r="BL765" s="204"/>
      <c r="BM765" s="204"/>
      <c r="BN765" s="204"/>
      <c r="BO765" s="204"/>
      <c r="BP765" s="204"/>
      <c r="BQ765" s="204"/>
      <c r="BR765" s="204"/>
      <c r="BS765" s="204"/>
    </row>
    <row r="766" spans="1:71" s="273" customFormat="1" x14ac:dyDescent="0.25">
      <c r="A766" s="204"/>
      <c r="B766" s="204"/>
      <c r="C766" s="204"/>
      <c r="D766" s="204"/>
      <c r="E766" s="204"/>
      <c r="F766" s="204"/>
      <c r="G766" s="204"/>
      <c r="H766" s="204"/>
      <c r="I766" s="204"/>
      <c r="J766" s="204"/>
      <c r="K766" s="204"/>
      <c r="L766" s="218">
        <f t="shared" si="25"/>
        <v>0</v>
      </c>
      <c r="M766" s="218">
        <f t="shared" si="25"/>
        <v>0</v>
      </c>
      <c r="N766" s="218">
        <f t="shared" si="25"/>
        <v>0</v>
      </c>
      <c r="O766" s="270"/>
      <c r="P766" s="204"/>
      <c r="Q766" s="204"/>
      <c r="R766" s="204"/>
      <c r="S766" s="204"/>
      <c r="T766" s="204"/>
      <c r="U766" s="204"/>
      <c r="V766" s="204"/>
      <c r="W766" s="204"/>
      <c r="X766" s="204"/>
      <c r="Y766" s="204"/>
      <c r="Z766" s="204"/>
      <c r="AA766" s="204"/>
      <c r="AB766" s="204"/>
      <c r="AC766" s="204"/>
      <c r="AD766" s="204"/>
      <c r="AE766" s="204"/>
      <c r="AF766" s="204"/>
      <c r="AG766" s="204"/>
      <c r="AH766" s="204"/>
      <c r="AI766" s="204"/>
      <c r="AJ766" s="204"/>
      <c r="AK766" s="204"/>
      <c r="AL766" s="204"/>
      <c r="AM766" s="204"/>
      <c r="AN766" s="204"/>
      <c r="AO766" s="204"/>
      <c r="AP766" s="204"/>
      <c r="AQ766" s="204"/>
      <c r="AR766" s="204"/>
      <c r="AS766" s="204"/>
      <c r="AT766" s="204"/>
      <c r="AU766" s="204"/>
      <c r="AV766" s="204"/>
      <c r="AW766" s="204"/>
      <c r="AX766" s="204"/>
      <c r="AY766" s="204"/>
      <c r="AZ766" s="204"/>
      <c r="BA766" s="204"/>
      <c r="BB766" s="204"/>
      <c r="BC766" s="204"/>
      <c r="BD766" s="204"/>
      <c r="BE766" s="204"/>
      <c r="BF766" s="204"/>
      <c r="BG766" s="204"/>
      <c r="BH766" s="204"/>
      <c r="BI766" s="204"/>
      <c r="BJ766" s="204"/>
      <c r="BK766" s="204"/>
      <c r="BL766" s="204"/>
      <c r="BM766" s="204"/>
      <c r="BN766" s="204"/>
      <c r="BO766" s="204"/>
      <c r="BP766" s="204"/>
      <c r="BQ766" s="204"/>
      <c r="BR766" s="204"/>
      <c r="BS766" s="204"/>
    </row>
    <row r="767" spans="1:71" s="273" customFormat="1" x14ac:dyDescent="0.25">
      <c r="A767" s="204"/>
      <c r="B767" s="204"/>
      <c r="C767" s="204"/>
      <c r="D767" s="204"/>
      <c r="E767" s="204"/>
      <c r="F767" s="204"/>
      <c r="G767" s="204"/>
      <c r="H767" s="204"/>
      <c r="I767" s="204"/>
      <c r="J767" s="204"/>
      <c r="K767" s="204"/>
      <c r="L767" s="218">
        <f t="shared" si="25"/>
        <v>0</v>
      </c>
      <c r="M767" s="218">
        <f t="shared" si="25"/>
        <v>0</v>
      </c>
      <c r="N767" s="218">
        <f t="shared" si="25"/>
        <v>0</v>
      </c>
      <c r="O767" s="270"/>
      <c r="P767" s="204"/>
      <c r="Q767" s="204"/>
      <c r="R767" s="204"/>
      <c r="S767" s="204"/>
      <c r="T767" s="204"/>
      <c r="U767" s="204"/>
      <c r="V767" s="204"/>
      <c r="W767" s="204"/>
      <c r="X767" s="204"/>
      <c r="Y767" s="204"/>
      <c r="Z767" s="204"/>
      <c r="AA767" s="204"/>
      <c r="AB767" s="204"/>
      <c r="AC767" s="204"/>
      <c r="AD767" s="204"/>
      <c r="AE767" s="204"/>
      <c r="AF767" s="204"/>
      <c r="AG767" s="204"/>
      <c r="AH767" s="204"/>
      <c r="AI767" s="204"/>
      <c r="AJ767" s="204"/>
      <c r="AK767" s="204"/>
      <c r="AL767" s="204"/>
      <c r="AM767" s="204"/>
      <c r="AN767" s="204"/>
      <c r="AO767" s="204"/>
      <c r="AP767" s="204"/>
      <c r="AQ767" s="204"/>
      <c r="AR767" s="204"/>
      <c r="AS767" s="204"/>
      <c r="AT767" s="204"/>
      <c r="AU767" s="204"/>
      <c r="AV767" s="204"/>
      <c r="AW767" s="204"/>
      <c r="AX767" s="204"/>
      <c r="AY767" s="204"/>
      <c r="AZ767" s="204"/>
      <c r="BA767" s="204"/>
      <c r="BB767" s="204"/>
      <c r="BC767" s="204"/>
      <c r="BD767" s="204"/>
      <c r="BE767" s="204"/>
      <c r="BF767" s="204"/>
      <c r="BG767" s="204"/>
      <c r="BH767" s="204"/>
      <c r="BI767" s="204"/>
      <c r="BJ767" s="204"/>
      <c r="BK767" s="204"/>
      <c r="BL767" s="204"/>
      <c r="BM767" s="204"/>
      <c r="BN767" s="204"/>
      <c r="BO767" s="204"/>
      <c r="BP767" s="204"/>
      <c r="BQ767" s="204"/>
      <c r="BR767" s="204"/>
      <c r="BS767" s="204"/>
    </row>
    <row r="768" spans="1:71" s="273" customFormat="1" x14ac:dyDescent="0.25">
      <c r="A768" s="204"/>
      <c r="B768" s="204"/>
      <c r="C768" s="204"/>
      <c r="D768" s="204"/>
      <c r="E768" s="204"/>
      <c r="F768" s="204"/>
      <c r="G768" s="204"/>
      <c r="H768" s="204"/>
      <c r="I768" s="204"/>
      <c r="J768" s="204"/>
      <c r="K768" s="204"/>
      <c r="L768" s="218">
        <f t="shared" si="25"/>
        <v>0</v>
      </c>
      <c r="M768" s="218">
        <f t="shared" si="25"/>
        <v>0</v>
      </c>
      <c r="N768" s="218">
        <f t="shared" si="25"/>
        <v>0</v>
      </c>
      <c r="O768" s="270"/>
      <c r="P768" s="204"/>
      <c r="Q768" s="204"/>
      <c r="R768" s="204"/>
      <c r="S768" s="204"/>
      <c r="T768" s="204"/>
      <c r="U768" s="204"/>
      <c r="V768" s="204"/>
      <c r="W768" s="204"/>
      <c r="X768" s="204"/>
      <c r="Y768" s="204"/>
      <c r="Z768" s="204"/>
      <c r="AA768" s="204"/>
      <c r="AB768" s="204"/>
      <c r="AC768" s="204"/>
      <c r="AD768" s="204"/>
      <c r="AE768" s="204"/>
      <c r="AF768" s="204"/>
      <c r="AG768" s="204"/>
      <c r="AH768" s="204"/>
      <c r="AI768" s="204"/>
      <c r="AJ768" s="204"/>
      <c r="AK768" s="204"/>
      <c r="AL768" s="204"/>
      <c r="AM768" s="204"/>
      <c r="AN768" s="204"/>
      <c r="AO768" s="204"/>
      <c r="AP768" s="204"/>
      <c r="AQ768" s="204"/>
      <c r="AR768" s="204"/>
      <c r="AS768" s="204"/>
      <c r="AT768" s="204"/>
      <c r="AU768" s="204"/>
      <c r="AV768" s="204"/>
      <c r="AW768" s="204"/>
      <c r="AX768" s="204"/>
      <c r="AY768" s="204"/>
      <c r="AZ768" s="204"/>
      <c r="BA768" s="204"/>
      <c r="BB768" s="204"/>
      <c r="BC768" s="204"/>
      <c r="BD768" s="204"/>
      <c r="BE768" s="204"/>
      <c r="BF768" s="204"/>
      <c r="BG768" s="204"/>
      <c r="BH768" s="204"/>
      <c r="BI768" s="204"/>
      <c r="BJ768" s="204"/>
      <c r="BK768" s="204"/>
      <c r="BL768" s="204"/>
      <c r="BM768" s="204"/>
      <c r="BN768" s="204"/>
      <c r="BO768" s="204"/>
      <c r="BP768" s="204"/>
      <c r="BQ768" s="204"/>
      <c r="BR768" s="204"/>
      <c r="BS768" s="204"/>
    </row>
    <row r="769" spans="1:71" s="273" customFormat="1" x14ac:dyDescent="0.25">
      <c r="A769" s="204"/>
      <c r="B769" s="204"/>
      <c r="C769" s="204"/>
      <c r="D769" s="204"/>
      <c r="E769" s="204"/>
      <c r="F769" s="204"/>
      <c r="G769" s="204"/>
      <c r="H769" s="204"/>
      <c r="I769" s="204"/>
      <c r="J769" s="204"/>
      <c r="K769" s="204"/>
      <c r="L769" s="218">
        <f t="shared" si="25"/>
        <v>0</v>
      </c>
      <c r="M769" s="218">
        <f t="shared" si="25"/>
        <v>0</v>
      </c>
      <c r="N769" s="218">
        <f t="shared" si="25"/>
        <v>0</v>
      </c>
      <c r="O769" s="270"/>
      <c r="P769" s="204"/>
      <c r="Q769" s="204"/>
      <c r="R769" s="204"/>
      <c r="S769" s="204"/>
      <c r="T769" s="204"/>
      <c r="U769" s="204"/>
      <c r="V769" s="204"/>
      <c r="W769" s="204"/>
      <c r="X769" s="204"/>
      <c r="Y769" s="204"/>
      <c r="Z769" s="204"/>
      <c r="AA769" s="204"/>
      <c r="AB769" s="204"/>
      <c r="AC769" s="204"/>
      <c r="AD769" s="204"/>
      <c r="AE769" s="204"/>
      <c r="AF769" s="204"/>
      <c r="AG769" s="204"/>
      <c r="AH769" s="204"/>
      <c r="AI769" s="204"/>
      <c r="AJ769" s="204"/>
      <c r="AK769" s="204"/>
      <c r="AL769" s="204"/>
      <c r="AM769" s="204"/>
      <c r="AN769" s="204"/>
      <c r="AO769" s="204"/>
      <c r="AP769" s="204"/>
      <c r="AQ769" s="204"/>
      <c r="AR769" s="204"/>
      <c r="AS769" s="204"/>
      <c r="AT769" s="204"/>
      <c r="AU769" s="204"/>
      <c r="AV769" s="204"/>
      <c r="AW769" s="204"/>
      <c r="AX769" s="204"/>
      <c r="AY769" s="204"/>
      <c r="AZ769" s="204"/>
      <c r="BA769" s="204"/>
      <c r="BB769" s="204"/>
      <c r="BC769" s="204"/>
      <c r="BD769" s="204"/>
      <c r="BE769" s="204"/>
      <c r="BF769" s="204"/>
      <c r="BG769" s="204"/>
      <c r="BH769" s="204"/>
      <c r="BI769" s="204"/>
      <c r="BJ769" s="204"/>
      <c r="BK769" s="204"/>
      <c r="BL769" s="204"/>
      <c r="BM769" s="204"/>
      <c r="BN769" s="204"/>
      <c r="BO769" s="204"/>
      <c r="BP769" s="204"/>
      <c r="BQ769" s="204"/>
      <c r="BR769" s="204"/>
      <c r="BS769" s="204"/>
    </row>
    <row r="770" spans="1:71" s="273" customFormat="1" x14ac:dyDescent="0.25">
      <c r="A770" s="204"/>
      <c r="B770" s="204"/>
      <c r="C770" s="204"/>
      <c r="D770" s="204"/>
      <c r="E770" s="204"/>
      <c r="F770" s="204"/>
      <c r="G770" s="204"/>
      <c r="H770" s="204"/>
      <c r="I770" s="204"/>
      <c r="J770" s="204"/>
      <c r="K770" s="204"/>
      <c r="L770" s="218">
        <f t="shared" si="25"/>
        <v>0</v>
      </c>
      <c r="M770" s="218">
        <f t="shared" si="25"/>
        <v>0</v>
      </c>
      <c r="N770" s="218">
        <f t="shared" si="25"/>
        <v>0</v>
      </c>
      <c r="O770" s="270"/>
      <c r="P770" s="204"/>
      <c r="Q770" s="204"/>
      <c r="R770" s="204"/>
      <c r="S770" s="204"/>
      <c r="T770" s="204"/>
      <c r="U770" s="204"/>
      <c r="V770" s="204"/>
      <c r="W770" s="204"/>
      <c r="X770" s="204"/>
      <c r="Y770" s="204"/>
      <c r="Z770" s="204"/>
      <c r="AA770" s="204"/>
      <c r="AB770" s="204"/>
      <c r="AC770" s="204"/>
      <c r="AD770" s="204"/>
      <c r="AE770" s="204"/>
      <c r="AF770" s="204"/>
      <c r="AG770" s="204"/>
      <c r="AH770" s="204"/>
      <c r="AI770" s="204"/>
      <c r="AJ770" s="204"/>
      <c r="AK770" s="204"/>
      <c r="AL770" s="204"/>
      <c r="AM770" s="204"/>
      <c r="AN770" s="204"/>
      <c r="AO770" s="204"/>
      <c r="AP770" s="204"/>
      <c r="AQ770" s="204"/>
      <c r="AR770" s="204"/>
      <c r="AS770" s="204"/>
      <c r="AT770" s="204"/>
      <c r="AU770" s="204"/>
      <c r="AV770" s="204"/>
      <c r="AW770" s="204"/>
      <c r="AX770" s="204"/>
      <c r="AY770" s="204"/>
      <c r="AZ770" s="204"/>
      <c r="BA770" s="204"/>
      <c r="BB770" s="204"/>
      <c r="BC770" s="204"/>
      <c r="BD770" s="204"/>
      <c r="BE770" s="204"/>
      <c r="BF770" s="204"/>
      <c r="BG770" s="204"/>
      <c r="BH770" s="204"/>
      <c r="BI770" s="204"/>
      <c r="BJ770" s="204"/>
      <c r="BK770" s="204"/>
      <c r="BL770" s="204"/>
      <c r="BM770" s="204"/>
      <c r="BN770" s="204"/>
      <c r="BO770" s="204"/>
      <c r="BP770" s="204"/>
      <c r="BQ770" s="204"/>
      <c r="BR770" s="204"/>
      <c r="BS770" s="204"/>
    </row>
    <row r="771" spans="1:71" s="273" customFormat="1" x14ac:dyDescent="0.25">
      <c r="A771" s="204"/>
      <c r="B771" s="204"/>
      <c r="C771" s="204"/>
      <c r="D771" s="204"/>
      <c r="E771" s="204"/>
      <c r="F771" s="204"/>
      <c r="G771" s="204"/>
      <c r="H771" s="204"/>
      <c r="I771" s="204"/>
      <c r="J771" s="204"/>
      <c r="K771" s="204"/>
      <c r="L771" s="218">
        <f t="shared" si="25"/>
        <v>0</v>
      </c>
      <c r="M771" s="218">
        <f t="shared" si="25"/>
        <v>0</v>
      </c>
      <c r="N771" s="218">
        <f t="shared" si="25"/>
        <v>0</v>
      </c>
      <c r="O771" s="270"/>
      <c r="P771" s="204"/>
      <c r="Q771" s="204"/>
      <c r="R771" s="204"/>
      <c r="S771" s="204"/>
      <c r="T771" s="204"/>
      <c r="U771" s="204"/>
      <c r="V771" s="204"/>
      <c r="W771" s="204"/>
      <c r="X771" s="204"/>
      <c r="Y771" s="204"/>
      <c r="Z771" s="204"/>
      <c r="AA771" s="204"/>
      <c r="AB771" s="204"/>
      <c r="AC771" s="204"/>
      <c r="AD771" s="204"/>
      <c r="AE771" s="204"/>
      <c r="AF771" s="204"/>
      <c r="AG771" s="204"/>
      <c r="AH771" s="204"/>
      <c r="AI771" s="204"/>
      <c r="AJ771" s="204"/>
      <c r="AK771" s="204"/>
      <c r="AL771" s="204"/>
      <c r="AM771" s="204"/>
      <c r="AN771" s="204"/>
      <c r="AO771" s="204"/>
      <c r="AP771" s="204"/>
      <c r="AQ771" s="204"/>
      <c r="AR771" s="204"/>
      <c r="AS771" s="204"/>
      <c r="AT771" s="204"/>
      <c r="AU771" s="204"/>
      <c r="AV771" s="204"/>
      <c r="AW771" s="204"/>
      <c r="AX771" s="204"/>
      <c r="AY771" s="204"/>
      <c r="AZ771" s="204"/>
      <c r="BA771" s="204"/>
      <c r="BB771" s="204"/>
      <c r="BC771" s="204"/>
      <c r="BD771" s="204"/>
      <c r="BE771" s="204"/>
      <c r="BF771" s="204"/>
      <c r="BG771" s="204"/>
      <c r="BH771" s="204"/>
      <c r="BI771" s="204"/>
      <c r="BJ771" s="204"/>
      <c r="BK771" s="204"/>
      <c r="BL771" s="204"/>
      <c r="BM771" s="204"/>
      <c r="BN771" s="204"/>
      <c r="BO771" s="204"/>
      <c r="BP771" s="204"/>
      <c r="BQ771" s="204"/>
      <c r="BR771" s="204"/>
      <c r="BS771" s="204"/>
    </row>
    <row r="772" spans="1:71" s="273" customFormat="1" x14ac:dyDescent="0.25">
      <c r="A772" s="204"/>
      <c r="B772" s="204"/>
      <c r="C772" s="204"/>
      <c r="D772" s="204"/>
      <c r="E772" s="204"/>
      <c r="F772" s="204"/>
      <c r="G772" s="204"/>
      <c r="H772" s="204"/>
      <c r="I772" s="204"/>
      <c r="J772" s="204"/>
      <c r="K772" s="204"/>
      <c r="L772" s="218">
        <f t="shared" si="25"/>
        <v>0</v>
      </c>
      <c r="M772" s="218">
        <f t="shared" si="25"/>
        <v>0</v>
      </c>
      <c r="N772" s="218">
        <f t="shared" si="25"/>
        <v>0</v>
      </c>
      <c r="O772" s="270"/>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204"/>
      <c r="AL772" s="204"/>
      <c r="AM772" s="204"/>
      <c r="AN772" s="204"/>
      <c r="AO772" s="204"/>
      <c r="AP772" s="204"/>
      <c r="AQ772" s="204"/>
      <c r="AR772" s="204"/>
      <c r="AS772" s="204"/>
      <c r="AT772" s="204"/>
      <c r="AU772" s="204"/>
      <c r="AV772" s="204"/>
      <c r="AW772" s="204"/>
      <c r="AX772" s="204"/>
      <c r="AY772" s="204"/>
      <c r="AZ772" s="204"/>
      <c r="BA772" s="204"/>
      <c r="BB772" s="204"/>
      <c r="BC772" s="204"/>
      <c r="BD772" s="204"/>
      <c r="BE772" s="204"/>
      <c r="BF772" s="204"/>
      <c r="BG772" s="204"/>
      <c r="BH772" s="204"/>
      <c r="BI772" s="204"/>
      <c r="BJ772" s="204"/>
      <c r="BK772" s="204"/>
      <c r="BL772" s="204"/>
      <c r="BM772" s="204"/>
      <c r="BN772" s="204"/>
      <c r="BO772" s="204"/>
      <c r="BP772" s="204"/>
      <c r="BQ772" s="204"/>
      <c r="BR772" s="204"/>
      <c r="BS772" s="204"/>
    </row>
    <row r="773" spans="1:71" s="273" customFormat="1" x14ac:dyDescent="0.25">
      <c r="A773" s="204"/>
      <c r="B773" s="204"/>
      <c r="C773" s="204"/>
      <c r="D773" s="204"/>
      <c r="E773" s="204"/>
      <c r="F773" s="204"/>
      <c r="G773" s="204"/>
      <c r="H773" s="204"/>
      <c r="I773" s="204"/>
      <c r="J773" s="204"/>
      <c r="K773" s="204"/>
      <c r="L773" s="218">
        <f t="shared" si="25"/>
        <v>0</v>
      </c>
      <c r="M773" s="218">
        <f t="shared" si="25"/>
        <v>0</v>
      </c>
      <c r="N773" s="218">
        <f t="shared" si="25"/>
        <v>0</v>
      </c>
      <c r="O773" s="270"/>
      <c r="P773" s="204"/>
      <c r="Q773" s="204"/>
      <c r="R773" s="204"/>
      <c r="S773" s="204"/>
      <c r="T773" s="204"/>
      <c r="U773" s="204"/>
      <c r="V773" s="204"/>
      <c r="W773" s="204"/>
      <c r="X773" s="204"/>
      <c r="Y773" s="204"/>
      <c r="Z773" s="204"/>
      <c r="AA773" s="204"/>
      <c r="AB773" s="204"/>
      <c r="AC773" s="204"/>
      <c r="AD773" s="204"/>
      <c r="AE773" s="204"/>
      <c r="AF773" s="204"/>
      <c r="AG773" s="204"/>
      <c r="AH773" s="204"/>
      <c r="AI773" s="204"/>
      <c r="AJ773" s="204"/>
      <c r="AK773" s="204"/>
      <c r="AL773" s="204"/>
      <c r="AM773" s="204"/>
      <c r="AN773" s="204"/>
      <c r="AO773" s="204"/>
      <c r="AP773" s="204"/>
      <c r="AQ773" s="204"/>
      <c r="AR773" s="204"/>
      <c r="AS773" s="204"/>
      <c r="AT773" s="204"/>
      <c r="AU773" s="204"/>
      <c r="AV773" s="204"/>
      <c r="AW773" s="204"/>
      <c r="AX773" s="204"/>
      <c r="AY773" s="204"/>
      <c r="AZ773" s="204"/>
      <c r="BA773" s="204"/>
      <c r="BB773" s="204"/>
      <c r="BC773" s="204"/>
      <c r="BD773" s="204"/>
      <c r="BE773" s="204"/>
      <c r="BF773" s="204"/>
      <c r="BG773" s="204"/>
      <c r="BH773" s="204"/>
      <c r="BI773" s="204"/>
      <c r="BJ773" s="204"/>
      <c r="BK773" s="204"/>
      <c r="BL773" s="204"/>
      <c r="BM773" s="204"/>
      <c r="BN773" s="204"/>
      <c r="BO773" s="204"/>
      <c r="BP773" s="204"/>
      <c r="BQ773" s="204"/>
      <c r="BR773" s="204"/>
      <c r="BS773" s="204"/>
    </row>
    <row r="774" spans="1:71" s="273" customFormat="1" x14ac:dyDescent="0.25">
      <c r="A774" s="204"/>
      <c r="B774" s="204"/>
      <c r="C774" s="204"/>
      <c r="D774" s="204"/>
      <c r="E774" s="204"/>
      <c r="F774" s="204"/>
      <c r="G774" s="204"/>
      <c r="H774" s="204"/>
      <c r="I774" s="204"/>
      <c r="J774" s="204"/>
      <c r="K774" s="204"/>
      <c r="L774" s="218">
        <f t="shared" si="25"/>
        <v>0</v>
      </c>
      <c r="M774" s="218">
        <f t="shared" si="25"/>
        <v>0</v>
      </c>
      <c r="N774" s="218">
        <f t="shared" si="25"/>
        <v>0</v>
      </c>
      <c r="O774" s="270"/>
      <c r="P774" s="204"/>
      <c r="Q774" s="204"/>
      <c r="R774" s="204"/>
      <c r="S774" s="204"/>
      <c r="T774" s="204"/>
      <c r="U774" s="204"/>
      <c r="V774" s="204"/>
      <c r="W774" s="204"/>
      <c r="X774" s="204"/>
      <c r="Y774" s="204"/>
      <c r="Z774" s="204"/>
      <c r="AA774" s="204"/>
      <c r="AB774" s="204"/>
      <c r="AC774" s="204"/>
      <c r="AD774" s="204"/>
      <c r="AE774" s="204"/>
      <c r="AF774" s="204"/>
      <c r="AG774" s="204"/>
      <c r="AH774" s="204"/>
      <c r="AI774" s="204"/>
      <c r="AJ774" s="204"/>
      <c r="AK774" s="204"/>
      <c r="AL774" s="204"/>
      <c r="AM774" s="204"/>
      <c r="AN774" s="204"/>
      <c r="AO774" s="204"/>
      <c r="AP774" s="204"/>
      <c r="AQ774" s="204"/>
      <c r="AR774" s="204"/>
      <c r="AS774" s="204"/>
      <c r="AT774" s="204"/>
      <c r="AU774" s="204"/>
      <c r="AV774" s="204"/>
      <c r="AW774" s="204"/>
      <c r="AX774" s="204"/>
      <c r="AY774" s="204"/>
      <c r="AZ774" s="204"/>
      <c r="BA774" s="204"/>
      <c r="BB774" s="204"/>
      <c r="BC774" s="204"/>
      <c r="BD774" s="204"/>
      <c r="BE774" s="204"/>
      <c r="BF774" s="204"/>
      <c r="BG774" s="204"/>
      <c r="BH774" s="204"/>
      <c r="BI774" s="204"/>
      <c r="BJ774" s="204"/>
      <c r="BK774" s="204"/>
      <c r="BL774" s="204"/>
      <c r="BM774" s="204"/>
      <c r="BN774" s="204"/>
      <c r="BO774" s="204"/>
      <c r="BP774" s="204"/>
      <c r="BQ774" s="204"/>
      <c r="BR774" s="204"/>
      <c r="BS774" s="204"/>
    </row>
    <row r="775" spans="1:71" s="273" customFormat="1" x14ac:dyDescent="0.25">
      <c r="A775" s="204"/>
      <c r="B775" s="204"/>
      <c r="C775" s="204"/>
      <c r="D775" s="204"/>
      <c r="E775" s="204"/>
      <c r="F775" s="204"/>
      <c r="G775" s="204"/>
      <c r="H775" s="204"/>
      <c r="I775" s="204"/>
      <c r="J775" s="204"/>
      <c r="K775" s="204"/>
      <c r="L775" s="218">
        <f t="shared" si="25"/>
        <v>0</v>
      </c>
      <c r="M775" s="218">
        <f t="shared" si="25"/>
        <v>0</v>
      </c>
      <c r="N775" s="218">
        <f t="shared" si="25"/>
        <v>0</v>
      </c>
      <c r="O775" s="270"/>
      <c r="P775" s="204"/>
      <c r="Q775" s="204"/>
      <c r="R775" s="204"/>
      <c r="S775" s="204"/>
      <c r="T775" s="204"/>
      <c r="U775" s="204"/>
      <c r="V775" s="204"/>
      <c r="W775" s="204"/>
      <c r="X775" s="204"/>
      <c r="Y775" s="204"/>
      <c r="Z775" s="204"/>
      <c r="AA775" s="204"/>
      <c r="AB775" s="204"/>
      <c r="AC775" s="204"/>
      <c r="AD775" s="204"/>
      <c r="AE775" s="204"/>
      <c r="AF775" s="204"/>
      <c r="AG775" s="204"/>
      <c r="AH775" s="204"/>
      <c r="AI775" s="204"/>
      <c r="AJ775" s="204"/>
      <c r="AK775" s="204"/>
      <c r="AL775" s="204"/>
      <c r="AM775" s="204"/>
      <c r="AN775" s="204"/>
      <c r="AO775" s="204"/>
      <c r="AP775" s="204"/>
      <c r="AQ775" s="204"/>
      <c r="AR775" s="204"/>
      <c r="AS775" s="204"/>
      <c r="AT775" s="204"/>
      <c r="AU775" s="204"/>
      <c r="AV775" s="204"/>
      <c r="AW775" s="204"/>
      <c r="AX775" s="204"/>
      <c r="AY775" s="204"/>
      <c r="AZ775" s="204"/>
      <c r="BA775" s="204"/>
      <c r="BB775" s="204"/>
      <c r="BC775" s="204"/>
      <c r="BD775" s="204"/>
      <c r="BE775" s="204"/>
      <c r="BF775" s="204"/>
      <c r="BG775" s="204"/>
      <c r="BH775" s="204"/>
      <c r="BI775" s="204"/>
      <c r="BJ775" s="204"/>
      <c r="BK775" s="204"/>
      <c r="BL775" s="204"/>
      <c r="BM775" s="204"/>
      <c r="BN775" s="204"/>
      <c r="BO775" s="204"/>
      <c r="BP775" s="204"/>
      <c r="BQ775" s="204"/>
      <c r="BR775" s="204"/>
      <c r="BS775" s="204"/>
    </row>
    <row r="776" spans="1:71" s="273" customFormat="1" x14ac:dyDescent="0.25">
      <c r="A776" s="204"/>
      <c r="B776" s="204"/>
      <c r="C776" s="204"/>
      <c r="D776" s="204"/>
      <c r="E776" s="204"/>
      <c r="F776" s="204"/>
      <c r="G776" s="204"/>
      <c r="H776" s="204"/>
      <c r="I776" s="204"/>
      <c r="J776" s="204"/>
      <c r="K776" s="204"/>
      <c r="L776" s="218">
        <f t="shared" si="25"/>
        <v>0</v>
      </c>
      <c r="M776" s="218">
        <f t="shared" si="25"/>
        <v>0</v>
      </c>
      <c r="N776" s="218">
        <f t="shared" si="25"/>
        <v>0</v>
      </c>
      <c r="O776" s="270"/>
      <c r="P776" s="204"/>
      <c r="Q776" s="204"/>
      <c r="R776" s="204"/>
      <c r="S776" s="204"/>
      <c r="T776" s="204"/>
      <c r="U776" s="204"/>
      <c r="V776" s="204"/>
      <c r="W776" s="204"/>
      <c r="X776" s="204"/>
      <c r="Y776" s="204"/>
      <c r="Z776" s="204"/>
      <c r="AA776" s="204"/>
      <c r="AB776" s="204"/>
      <c r="AC776" s="204"/>
      <c r="AD776" s="204"/>
      <c r="AE776" s="204"/>
      <c r="AF776" s="204"/>
      <c r="AG776" s="204"/>
      <c r="AH776" s="204"/>
      <c r="AI776" s="204"/>
      <c r="AJ776" s="204"/>
      <c r="AK776" s="204"/>
      <c r="AL776" s="204"/>
      <c r="AM776" s="204"/>
      <c r="AN776" s="204"/>
      <c r="AO776" s="204"/>
      <c r="AP776" s="204"/>
      <c r="AQ776" s="204"/>
      <c r="AR776" s="204"/>
      <c r="AS776" s="204"/>
      <c r="AT776" s="204"/>
      <c r="AU776" s="204"/>
      <c r="AV776" s="204"/>
      <c r="AW776" s="204"/>
      <c r="AX776" s="204"/>
      <c r="AY776" s="204"/>
      <c r="AZ776" s="204"/>
      <c r="BA776" s="204"/>
      <c r="BB776" s="204"/>
      <c r="BC776" s="204"/>
      <c r="BD776" s="204"/>
      <c r="BE776" s="204"/>
      <c r="BF776" s="204"/>
      <c r="BG776" s="204"/>
      <c r="BH776" s="204"/>
      <c r="BI776" s="204"/>
      <c r="BJ776" s="204"/>
      <c r="BK776" s="204"/>
      <c r="BL776" s="204"/>
      <c r="BM776" s="204"/>
      <c r="BN776" s="204"/>
      <c r="BO776" s="204"/>
      <c r="BP776" s="204"/>
      <c r="BQ776" s="204"/>
      <c r="BR776" s="204"/>
      <c r="BS776" s="204"/>
    </row>
    <row r="777" spans="1:71" s="273" customFormat="1" x14ac:dyDescent="0.25">
      <c r="A777" s="204"/>
      <c r="B777" s="204"/>
      <c r="C777" s="204"/>
      <c r="D777" s="204"/>
      <c r="E777" s="204"/>
      <c r="F777" s="204"/>
      <c r="G777" s="204"/>
      <c r="H777" s="204"/>
      <c r="I777" s="204"/>
      <c r="J777" s="204"/>
      <c r="K777" s="204"/>
      <c r="L777" s="218">
        <f t="shared" si="25"/>
        <v>0</v>
      </c>
      <c r="M777" s="218">
        <f t="shared" si="25"/>
        <v>0</v>
      </c>
      <c r="N777" s="218">
        <f t="shared" si="25"/>
        <v>0</v>
      </c>
      <c r="O777" s="270"/>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4"/>
      <c r="AL777" s="204"/>
      <c r="AM777" s="204"/>
      <c r="AN777" s="204"/>
      <c r="AO777" s="204"/>
      <c r="AP777" s="204"/>
      <c r="AQ777" s="204"/>
      <c r="AR777" s="204"/>
      <c r="AS777" s="204"/>
      <c r="AT777" s="204"/>
      <c r="AU777" s="204"/>
      <c r="AV777" s="204"/>
      <c r="AW777" s="204"/>
      <c r="AX777" s="204"/>
      <c r="AY777" s="204"/>
      <c r="AZ777" s="204"/>
      <c r="BA777" s="204"/>
      <c r="BB777" s="204"/>
      <c r="BC777" s="204"/>
      <c r="BD777" s="204"/>
      <c r="BE777" s="204"/>
      <c r="BF777" s="204"/>
      <c r="BG777" s="204"/>
      <c r="BH777" s="204"/>
      <c r="BI777" s="204"/>
      <c r="BJ777" s="204"/>
      <c r="BK777" s="204"/>
      <c r="BL777" s="204"/>
      <c r="BM777" s="204"/>
      <c r="BN777" s="204"/>
      <c r="BO777" s="204"/>
      <c r="BP777" s="204"/>
      <c r="BQ777" s="204"/>
      <c r="BR777" s="204"/>
      <c r="BS777" s="204"/>
    </row>
    <row r="778" spans="1:71" s="273" customFormat="1" x14ac:dyDescent="0.25">
      <c r="A778" s="204"/>
      <c r="B778" s="204"/>
      <c r="C778" s="204"/>
      <c r="D778" s="204"/>
      <c r="E778" s="204"/>
      <c r="F778" s="204"/>
      <c r="G778" s="204"/>
      <c r="H778" s="204"/>
      <c r="I778" s="204"/>
      <c r="J778" s="204"/>
      <c r="K778" s="204"/>
      <c r="L778" s="218">
        <f t="shared" si="25"/>
        <v>0</v>
      </c>
      <c r="M778" s="218">
        <f t="shared" si="25"/>
        <v>0</v>
      </c>
      <c r="N778" s="218">
        <f t="shared" si="25"/>
        <v>0</v>
      </c>
      <c r="O778" s="270"/>
      <c r="P778" s="204"/>
      <c r="Q778" s="204"/>
      <c r="R778" s="204"/>
      <c r="S778" s="204"/>
      <c r="T778" s="204"/>
      <c r="U778" s="204"/>
      <c r="V778" s="204"/>
      <c r="W778" s="204"/>
      <c r="X778" s="204"/>
      <c r="Y778" s="204"/>
      <c r="Z778" s="204"/>
      <c r="AA778" s="204"/>
      <c r="AB778" s="204"/>
      <c r="AC778" s="204"/>
      <c r="AD778" s="204"/>
      <c r="AE778" s="204"/>
      <c r="AF778" s="204"/>
      <c r="AG778" s="204"/>
      <c r="AH778" s="204"/>
      <c r="AI778" s="204"/>
      <c r="AJ778" s="204"/>
      <c r="AK778" s="204"/>
      <c r="AL778" s="204"/>
      <c r="AM778" s="204"/>
      <c r="AN778" s="204"/>
      <c r="AO778" s="204"/>
      <c r="AP778" s="204"/>
      <c r="AQ778" s="204"/>
      <c r="AR778" s="204"/>
      <c r="AS778" s="204"/>
      <c r="AT778" s="204"/>
      <c r="AU778" s="204"/>
      <c r="AV778" s="204"/>
      <c r="AW778" s="204"/>
      <c r="AX778" s="204"/>
      <c r="AY778" s="204"/>
      <c r="AZ778" s="204"/>
      <c r="BA778" s="204"/>
      <c r="BB778" s="204"/>
      <c r="BC778" s="204"/>
      <c r="BD778" s="204"/>
      <c r="BE778" s="204"/>
      <c r="BF778" s="204"/>
      <c r="BG778" s="204"/>
      <c r="BH778" s="204"/>
      <c r="BI778" s="204"/>
      <c r="BJ778" s="204"/>
      <c r="BK778" s="204"/>
      <c r="BL778" s="204"/>
      <c r="BM778" s="204"/>
      <c r="BN778" s="204"/>
      <c r="BO778" s="204"/>
      <c r="BP778" s="204"/>
      <c r="BQ778" s="204"/>
      <c r="BR778" s="204"/>
      <c r="BS778" s="204"/>
    </row>
    <row r="779" spans="1:71" s="273" customFormat="1" x14ac:dyDescent="0.25">
      <c r="A779" s="204"/>
      <c r="B779" s="204"/>
      <c r="C779" s="204"/>
      <c r="D779" s="204"/>
      <c r="E779" s="204"/>
      <c r="F779" s="204"/>
      <c r="G779" s="204"/>
      <c r="H779" s="204"/>
      <c r="I779" s="204"/>
      <c r="J779" s="204"/>
      <c r="K779" s="204"/>
      <c r="L779" s="218">
        <f t="shared" si="25"/>
        <v>0</v>
      </c>
      <c r="M779" s="218">
        <f t="shared" si="25"/>
        <v>0</v>
      </c>
      <c r="N779" s="218">
        <f t="shared" si="25"/>
        <v>0</v>
      </c>
      <c r="O779" s="270"/>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04"/>
      <c r="AK779" s="204"/>
      <c r="AL779" s="204"/>
      <c r="AM779" s="204"/>
      <c r="AN779" s="204"/>
      <c r="AO779" s="204"/>
      <c r="AP779" s="204"/>
      <c r="AQ779" s="204"/>
      <c r="AR779" s="204"/>
      <c r="AS779" s="204"/>
      <c r="AT779" s="204"/>
      <c r="AU779" s="204"/>
      <c r="AV779" s="204"/>
      <c r="AW779" s="204"/>
      <c r="AX779" s="204"/>
      <c r="AY779" s="204"/>
      <c r="AZ779" s="204"/>
      <c r="BA779" s="204"/>
      <c r="BB779" s="204"/>
      <c r="BC779" s="204"/>
      <c r="BD779" s="204"/>
      <c r="BE779" s="204"/>
      <c r="BF779" s="204"/>
      <c r="BG779" s="204"/>
      <c r="BH779" s="204"/>
      <c r="BI779" s="204"/>
      <c r="BJ779" s="204"/>
      <c r="BK779" s="204"/>
      <c r="BL779" s="204"/>
      <c r="BM779" s="204"/>
      <c r="BN779" s="204"/>
      <c r="BO779" s="204"/>
      <c r="BP779" s="204"/>
      <c r="BQ779" s="204"/>
      <c r="BR779" s="204"/>
      <c r="BS779" s="204"/>
    </row>
    <row r="780" spans="1:71" s="273" customFormat="1" x14ac:dyDescent="0.25">
      <c r="A780" s="204"/>
      <c r="B780" s="204"/>
      <c r="C780" s="204"/>
      <c r="D780" s="204"/>
      <c r="E780" s="204"/>
      <c r="F780" s="204"/>
      <c r="G780" s="204"/>
      <c r="H780" s="204"/>
      <c r="I780" s="204"/>
      <c r="J780" s="204"/>
      <c r="K780" s="204"/>
      <c r="L780" s="218">
        <f t="shared" si="25"/>
        <v>0</v>
      </c>
      <c r="M780" s="218">
        <f t="shared" si="25"/>
        <v>0</v>
      </c>
      <c r="N780" s="218">
        <f t="shared" si="25"/>
        <v>0</v>
      </c>
      <c r="O780" s="270"/>
      <c r="P780" s="204"/>
      <c r="Q780" s="204"/>
      <c r="R780" s="204"/>
      <c r="S780" s="204"/>
      <c r="T780" s="204"/>
      <c r="U780" s="204"/>
      <c r="V780" s="204"/>
      <c r="W780" s="204"/>
      <c r="X780" s="204"/>
      <c r="Y780" s="204"/>
      <c r="Z780" s="204"/>
      <c r="AA780" s="204"/>
      <c r="AB780" s="204"/>
      <c r="AC780" s="204"/>
      <c r="AD780" s="204"/>
      <c r="AE780" s="204"/>
      <c r="AF780" s="204"/>
      <c r="AG780" s="204"/>
      <c r="AH780" s="204"/>
      <c r="AI780" s="204"/>
      <c r="AJ780" s="204"/>
      <c r="AK780" s="204"/>
      <c r="AL780" s="204"/>
      <c r="AM780" s="204"/>
      <c r="AN780" s="204"/>
      <c r="AO780" s="204"/>
      <c r="AP780" s="204"/>
      <c r="AQ780" s="204"/>
      <c r="AR780" s="204"/>
      <c r="AS780" s="204"/>
      <c r="AT780" s="204"/>
      <c r="AU780" s="204"/>
      <c r="AV780" s="204"/>
      <c r="AW780" s="204"/>
      <c r="AX780" s="204"/>
      <c r="AY780" s="204"/>
      <c r="AZ780" s="204"/>
      <c r="BA780" s="204"/>
      <c r="BB780" s="204"/>
      <c r="BC780" s="204"/>
      <c r="BD780" s="204"/>
      <c r="BE780" s="204"/>
      <c r="BF780" s="204"/>
      <c r="BG780" s="204"/>
      <c r="BH780" s="204"/>
      <c r="BI780" s="204"/>
      <c r="BJ780" s="204"/>
      <c r="BK780" s="204"/>
      <c r="BL780" s="204"/>
      <c r="BM780" s="204"/>
      <c r="BN780" s="204"/>
      <c r="BO780" s="204"/>
      <c r="BP780" s="204"/>
      <c r="BQ780" s="204"/>
      <c r="BR780" s="204"/>
      <c r="BS780" s="204"/>
    </row>
    <row r="781" spans="1:71" s="273" customFormat="1" x14ac:dyDescent="0.25">
      <c r="A781" s="204"/>
      <c r="B781" s="204"/>
      <c r="C781" s="204"/>
      <c r="D781" s="204"/>
      <c r="E781" s="204"/>
      <c r="F781" s="204"/>
      <c r="G781" s="204"/>
      <c r="H781" s="204"/>
      <c r="I781" s="204"/>
      <c r="J781" s="204"/>
      <c r="K781" s="204"/>
      <c r="L781" s="218">
        <f t="shared" si="25"/>
        <v>0</v>
      </c>
      <c r="M781" s="218">
        <f t="shared" si="25"/>
        <v>0</v>
      </c>
      <c r="N781" s="218">
        <f t="shared" si="25"/>
        <v>0</v>
      </c>
      <c r="O781" s="270"/>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204"/>
      <c r="AL781" s="204"/>
      <c r="AM781" s="204"/>
      <c r="AN781" s="204"/>
      <c r="AO781" s="204"/>
      <c r="AP781" s="204"/>
      <c r="AQ781" s="204"/>
      <c r="AR781" s="204"/>
      <c r="AS781" s="204"/>
      <c r="AT781" s="204"/>
      <c r="AU781" s="204"/>
      <c r="AV781" s="204"/>
      <c r="AW781" s="204"/>
      <c r="AX781" s="204"/>
      <c r="AY781" s="204"/>
      <c r="AZ781" s="204"/>
      <c r="BA781" s="204"/>
      <c r="BB781" s="204"/>
      <c r="BC781" s="204"/>
      <c r="BD781" s="204"/>
      <c r="BE781" s="204"/>
      <c r="BF781" s="204"/>
      <c r="BG781" s="204"/>
      <c r="BH781" s="204"/>
      <c r="BI781" s="204"/>
      <c r="BJ781" s="204"/>
      <c r="BK781" s="204"/>
      <c r="BL781" s="204"/>
      <c r="BM781" s="204"/>
      <c r="BN781" s="204"/>
      <c r="BO781" s="204"/>
      <c r="BP781" s="204"/>
      <c r="BQ781" s="204"/>
      <c r="BR781" s="204"/>
      <c r="BS781" s="204"/>
    </row>
    <row r="782" spans="1:71" s="273" customFormat="1" x14ac:dyDescent="0.25">
      <c r="A782" s="204"/>
      <c r="B782" s="204"/>
      <c r="C782" s="204"/>
      <c r="D782" s="204"/>
      <c r="E782" s="204"/>
      <c r="F782" s="204"/>
      <c r="G782" s="204"/>
      <c r="H782" s="204"/>
      <c r="I782" s="204"/>
      <c r="J782" s="204"/>
      <c r="K782" s="204"/>
      <c r="L782" s="218">
        <f t="shared" si="25"/>
        <v>0</v>
      </c>
      <c r="M782" s="218">
        <f t="shared" si="25"/>
        <v>0</v>
      </c>
      <c r="N782" s="218">
        <f t="shared" si="25"/>
        <v>0</v>
      </c>
      <c r="O782" s="270"/>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4"/>
      <c r="AL782" s="204"/>
      <c r="AM782" s="204"/>
      <c r="AN782" s="204"/>
      <c r="AO782" s="204"/>
      <c r="AP782" s="204"/>
      <c r="AQ782" s="204"/>
      <c r="AR782" s="204"/>
      <c r="AS782" s="204"/>
      <c r="AT782" s="204"/>
      <c r="AU782" s="204"/>
      <c r="AV782" s="204"/>
      <c r="AW782" s="204"/>
      <c r="AX782" s="204"/>
      <c r="AY782" s="204"/>
      <c r="AZ782" s="204"/>
      <c r="BA782" s="204"/>
      <c r="BB782" s="204"/>
      <c r="BC782" s="204"/>
      <c r="BD782" s="204"/>
      <c r="BE782" s="204"/>
      <c r="BF782" s="204"/>
      <c r="BG782" s="204"/>
      <c r="BH782" s="204"/>
      <c r="BI782" s="204"/>
      <c r="BJ782" s="204"/>
      <c r="BK782" s="204"/>
      <c r="BL782" s="204"/>
      <c r="BM782" s="204"/>
      <c r="BN782" s="204"/>
      <c r="BO782" s="204"/>
      <c r="BP782" s="204"/>
      <c r="BQ782" s="204"/>
      <c r="BR782" s="204"/>
      <c r="BS782" s="204"/>
    </row>
    <row r="783" spans="1:71" s="273" customFormat="1" x14ac:dyDescent="0.25">
      <c r="A783" s="204"/>
      <c r="B783" s="204"/>
      <c r="C783" s="204"/>
      <c r="D783" s="204"/>
      <c r="E783" s="204"/>
      <c r="F783" s="204"/>
      <c r="G783" s="204"/>
      <c r="H783" s="204"/>
      <c r="I783" s="204"/>
      <c r="J783" s="204"/>
      <c r="K783" s="204"/>
      <c r="L783" s="218">
        <f t="shared" si="25"/>
        <v>0</v>
      </c>
      <c r="M783" s="218">
        <f t="shared" si="25"/>
        <v>0</v>
      </c>
      <c r="N783" s="218">
        <f t="shared" si="25"/>
        <v>0</v>
      </c>
      <c r="O783" s="270"/>
      <c r="P783" s="204"/>
      <c r="Q783" s="204"/>
      <c r="R783" s="204"/>
      <c r="S783" s="204"/>
      <c r="T783" s="204"/>
      <c r="U783" s="204"/>
      <c r="V783" s="204"/>
      <c r="W783" s="204"/>
      <c r="X783" s="204"/>
      <c r="Y783" s="204"/>
      <c r="Z783" s="204"/>
      <c r="AA783" s="204"/>
      <c r="AB783" s="204"/>
      <c r="AC783" s="204"/>
      <c r="AD783" s="204"/>
      <c r="AE783" s="204"/>
      <c r="AF783" s="204"/>
      <c r="AG783" s="204"/>
      <c r="AH783" s="204"/>
      <c r="AI783" s="204"/>
      <c r="AJ783" s="204"/>
      <c r="AK783" s="204"/>
      <c r="AL783" s="204"/>
      <c r="AM783" s="204"/>
      <c r="AN783" s="204"/>
      <c r="AO783" s="204"/>
      <c r="AP783" s="204"/>
      <c r="AQ783" s="204"/>
      <c r="AR783" s="204"/>
      <c r="AS783" s="204"/>
      <c r="AT783" s="204"/>
      <c r="AU783" s="204"/>
      <c r="AV783" s="204"/>
      <c r="AW783" s="204"/>
      <c r="AX783" s="204"/>
      <c r="AY783" s="204"/>
      <c r="AZ783" s="204"/>
      <c r="BA783" s="204"/>
      <c r="BB783" s="204"/>
      <c r="BC783" s="204"/>
      <c r="BD783" s="204"/>
      <c r="BE783" s="204"/>
      <c r="BF783" s="204"/>
      <c r="BG783" s="204"/>
      <c r="BH783" s="204"/>
      <c r="BI783" s="204"/>
      <c r="BJ783" s="204"/>
      <c r="BK783" s="204"/>
      <c r="BL783" s="204"/>
      <c r="BM783" s="204"/>
      <c r="BN783" s="204"/>
      <c r="BO783" s="204"/>
      <c r="BP783" s="204"/>
      <c r="BQ783" s="204"/>
      <c r="BR783" s="204"/>
      <c r="BS783" s="204"/>
    </row>
    <row r="784" spans="1:71" s="273" customFormat="1" x14ac:dyDescent="0.25">
      <c r="A784" s="204"/>
      <c r="B784" s="204"/>
      <c r="C784" s="204"/>
      <c r="D784" s="204"/>
      <c r="E784" s="204"/>
      <c r="F784" s="204"/>
      <c r="G784" s="204"/>
      <c r="H784" s="204"/>
      <c r="I784" s="204"/>
      <c r="J784" s="204"/>
      <c r="K784" s="204"/>
      <c r="L784" s="218">
        <f t="shared" si="25"/>
        <v>0</v>
      </c>
      <c r="M784" s="218">
        <f t="shared" si="25"/>
        <v>0</v>
      </c>
      <c r="N784" s="218">
        <f t="shared" si="25"/>
        <v>0</v>
      </c>
      <c r="O784" s="270"/>
      <c r="P784" s="204"/>
      <c r="Q784" s="204"/>
      <c r="R784" s="204"/>
      <c r="S784" s="204"/>
      <c r="T784" s="204"/>
      <c r="U784" s="204"/>
      <c r="V784" s="204"/>
      <c r="W784" s="204"/>
      <c r="X784" s="204"/>
      <c r="Y784" s="204"/>
      <c r="Z784" s="204"/>
      <c r="AA784" s="204"/>
      <c r="AB784" s="204"/>
      <c r="AC784" s="204"/>
      <c r="AD784" s="204"/>
      <c r="AE784" s="204"/>
      <c r="AF784" s="204"/>
      <c r="AG784" s="204"/>
      <c r="AH784" s="204"/>
      <c r="AI784" s="204"/>
      <c r="AJ784" s="204"/>
      <c r="AK784" s="204"/>
      <c r="AL784" s="204"/>
      <c r="AM784" s="204"/>
      <c r="AN784" s="204"/>
      <c r="AO784" s="204"/>
      <c r="AP784" s="204"/>
      <c r="AQ784" s="204"/>
      <c r="AR784" s="204"/>
      <c r="AS784" s="204"/>
      <c r="AT784" s="204"/>
      <c r="AU784" s="204"/>
      <c r="AV784" s="204"/>
      <c r="AW784" s="204"/>
      <c r="AX784" s="204"/>
      <c r="AY784" s="204"/>
      <c r="AZ784" s="204"/>
      <c r="BA784" s="204"/>
      <c r="BB784" s="204"/>
      <c r="BC784" s="204"/>
      <c r="BD784" s="204"/>
      <c r="BE784" s="204"/>
      <c r="BF784" s="204"/>
      <c r="BG784" s="204"/>
      <c r="BH784" s="204"/>
      <c r="BI784" s="204"/>
      <c r="BJ784" s="204"/>
      <c r="BK784" s="204"/>
      <c r="BL784" s="204"/>
      <c r="BM784" s="204"/>
      <c r="BN784" s="204"/>
      <c r="BO784" s="204"/>
      <c r="BP784" s="204"/>
      <c r="BQ784" s="204"/>
      <c r="BR784" s="204"/>
      <c r="BS784" s="204"/>
    </row>
    <row r="785" spans="1:71" s="273" customFormat="1" x14ac:dyDescent="0.25">
      <c r="A785" s="204"/>
      <c r="B785" s="204"/>
      <c r="C785" s="204"/>
      <c r="D785" s="204"/>
      <c r="E785" s="204"/>
      <c r="F785" s="204"/>
      <c r="G785" s="204"/>
      <c r="H785" s="204"/>
      <c r="I785" s="204"/>
      <c r="J785" s="204"/>
      <c r="K785" s="204"/>
      <c r="L785" s="218">
        <f t="shared" si="25"/>
        <v>0</v>
      </c>
      <c r="M785" s="218">
        <f t="shared" si="25"/>
        <v>0</v>
      </c>
      <c r="N785" s="218">
        <f t="shared" si="25"/>
        <v>0</v>
      </c>
      <c r="O785" s="270"/>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204"/>
      <c r="AL785" s="204"/>
      <c r="AM785" s="204"/>
      <c r="AN785" s="204"/>
      <c r="AO785" s="204"/>
      <c r="AP785" s="204"/>
      <c r="AQ785" s="204"/>
      <c r="AR785" s="204"/>
      <c r="AS785" s="204"/>
      <c r="AT785" s="204"/>
      <c r="AU785" s="204"/>
      <c r="AV785" s="204"/>
      <c r="AW785" s="204"/>
      <c r="AX785" s="204"/>
      <c r="AY785" s="204"/>
      <c r="AZ785" s="204"/>
      <c r="BA785" s="204"/>
      <c r="BB785" s="204"/>
      <c r="BC785" s="204"/>
      <c r="BD785" s="204"/>
      <c r="BE785" s="204"/>
      <c r="BF785" s="204"/>
      <c r="BG785" s="204"/>
      <c r="BH785" s="204"/>
      <c r="BI785" s="204"/>
      <c r="BJ785" s="204"/>
      <c r="BK785" s="204"/>
      <c r="BL785" s="204"/>
      <c r="BM785" s="204"/>
      <c r="BN785" s="204"/>
      <c r="BO785" s="204"/>
      <c r="BP785" s="204"/>
      <c r="BQ785" s="204"/>
      <c r="BR785" s="204"/>
      <c r="BS785" s="204"/>
    </row>
    <row r="786" spans="1:71" s="273" customFormat="1" x14ac:dyDescent="0.25">
      <c r="A786" s="204"/>
      <c r="B786" s="204"/>
      <c r="C786" s="204"/>
      <c r="D786" s="204"/>
      <c r="E786" s="204"/>
      <c r="F786" s="204"/>
      <c r="G786" s="204"/>
      <c r="H786" s="204"/>
      <c r="I786" s="204"/>
      <c r="J786" s="204"/>
      <c r="K786" s="204"/>
      <c r="L786" s="218">
        <f t="shared" si="25"/>
        <v>0</v>
      </c>
      <c r="M786" s="218">
        <f t="shared" si="25"/>
        <v>0</v>
      </c>
      <c r="N786" s="218">
        <f t="shared" si="25"/>
        <v>0</v>
      </c>
      <c r="O786" s="270"/>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204"/>
      <c r="AL786" s="204"/>
      <c r="AM786" s="204"/>
      <c r="AN786" s="204"/>
      <c r="AO786" s="204"/>
      <c r="AP786" s="204"/>
      <c r="AQ786" s="204"/>
      <c r="AR786" s="204"/>
      <c r="AS786" s="204"/>
      <c r="AT786" s="204"/>
      <c r="AU786" s="204"/>
      <c r="AV786" s="204"/>
      <c r="AW786" s="204"/>
      <c r="AX786" s="204"/>
      <c r="AY786" s="204"/>
      <c r="AZ786" s="204"/>
      <c r="BA786" s="204"/>
      <c r="BB786" s="204"/>
      <c r="BC786" s="204"/>
      <c r="BD786" s="204"/>
      <c r="BE786" s="204"/>
      <c r="BF786" s="204"/>
      <c r="BG786" s="204"/>
      <c r="BH786" s="204"/>
      <c r="BI786" s="204"/>
      <c r="BJ786" s="204"/>
      <c r="BK786" s="204"/>
      <c r="BL786" s="204"/>
      <c r="BM786" s="204"/>
      <c r="BN786" s="204"/>
      <c r="BO786" s="204"/>
      <c r="BP786" s="204"/>
      <c r="BQ786" s="204"/>
      <c r="BR786" s="204"/>
      <c r="BS786" s="204"/>
    </row>
    <row r="787" spans="1:71" s="273" customFormat="1" x14ac:dyDescent="0.25">
      <c r="A787" s="204"/>
      <c r="B787" s="204"/>
      <c r="C787" s="204"/>
      <c r="D787" s="204"/>
      <c r="E787" s="204"/>
      <c r="F787" s="204"/>
      <c r="G787" s="204"/>
      <c r="H787" s="204"/>
      <c r="I787" s="204"/>
      <c r="J787" s="204"/>
      <c r="K787" s="204"/>
      <c r="L787" s="218">
        <f t="shared" si="25"/>
        <v>0</v>
      </c>
      <c r="M787" s="218">
        <f t="shared" si="25"/>
        <v>0</v>
      </c>
      <c r="N787" s="218">
        <f t="shared" si="25"/>
        <v>0</v>
      </c>
      <c r="O787" s="270"/>
      <c r="P787" s="204"/>
      <c r="Q787" s="204"/>
      <c r="R787" s="204"/>
      <c r="S787" s="204"/>
      <c r="T787" s="204"/>
      <c r="U787" s="204"/>
      <c r="V787" s="204"/>
      <c r="W787" s="204"/>
      <c r="X787" s="204"/>
      <c r="Y787" s="204"/>
      <c r="Z787" s="204"/>
      <c r="AA787" s="204"/>
      <c r="AB787" s="204"/>
      <c r="AC787" s="204"/>
      <c r="AD787" s="204"/>
      <c r="AE787" s="204"/>
      <c r="AF787" s="204"/>
      <c r="AG787" s="204"/>
      <c r="AH787" s="204"/>
      <c r="AI787" s="204"/>
      <c r="AJ787" s="204"/>
      <c r="AK787" s="204"/>
      <c r="AL787" s="204"/>
      <c r="AM787" s="204"/>
      <c r="AN787" s="204"/>
      <c r="AO787" s="204"/>
      <c r="AP787" s="204"/>
      <c r="AQ787" s="204"/>
      <c r="AR787" s="204"/>
      <c r="AS787" s="204"/>
      <c r="AT787" s="204"/>
      <c r="AU787" s="204"/>
      <c r="AV787" s="204"/>
      <c r="AW787" s="204"/>
      <c r="AX787" s="204"/>
      <c r="AY787" s="204"/>
      <c r="AZ787" s="204"/>
      <c r="BA787" s="204"/>
      <c r="BB787" s="204"/>
      <c r="BC787" s="204"/>
      <c r="BD787" s="204"/>
      <c r="BE787" s="204"/>
      <c r="BF787" s="204"/>
      <c r="BG787" s="204"/>
      <c r="BH787" s="204"/>
      <c r="BI787" s="204"/>
      <c r="BJ787" s="204"/>
      <c r="BK787" s="204"/>
      <c r="BL787" s="204"/>
      <c r="BM787" s="204"/>
      <c r="BN787" s="204"/>
      <c r="BO787" s="204"/>
      <c r="BP787" s="204"/>
      <c r="BQ787" s="204"/>
      <c r="BR787" s="204"/>
      <c r="BS787" s="204"/>
    </row>
    <row r="788" spans="1:71" s="273" customFormat="1" x14ac:dyDescent="0.25">
      <c r="A788" s="204"/>
      <c r="B788" s="204"/>
      <c r="C788" s="204"/>
      <c r="D788" s="204"/>
      <c r="E788" s="204"/>
      <c r="F788" s="204"/>
      <c r="G788" s="204"/>
      <c r="H788" s="204"/>
      <c r="I788" s="204"/>
      <c r="J788" s="204"/>
      <c r="K788" s="204"/>
      <c r="L788" s="218">
        <f t="shared" si="25"/>
        <v>0</v>
      </c>
      <c r="M788" s="218">
        <f t="shared" si="25"/>
        <v>0</v>
      </c>
      <c r="N788" s="218">
        <f t="shared" si="25"/>
        <v>0</v>
      </c>
      <c r="O788" s="270"/>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4"/>
      <c r="AL788" s="204"/>
      <c r="AM788" s="204"/>
      <c r="AN788" s="204"/>
      <c r="AO788" s="204"/>
      <c r="AP788" s="204"/>
      <c r="AQ788" s="204"/>
      <c r="AR788" s="204"/>
      <c r="AS788" s="204"/>
      <c r="AT788" s="204"/>
      <c r="AU788" s="204"/>
      <c r="AV788" s="204"/>
      <c r="AW788" s="204"/>
      <c r="AX788" s="204"/>
      <c r="AY788" s="204"/>
      <c r="AZ788" s="204"/>
      <c r="BA788" s="204"/>
      <c r="BB788" s="204"/>
      <c r="BC788" s="204"/>
      <c r="BD788" s="204"/>
      <c r="BE788" s="204"/>
      <c r="BF788" s="204"/>
      <c r="BG788" s="204"/>
      <c r="BH788" s="204"/>
      <c r="BI788" s="204"/>
      <c r="BJ788" s="204"/>
      <c r="BK788" s="204"/>
      <c r="BL788" s="204"/>
      <c r="BM788" s="204"/>
      <c r="BN788" s="204"/>
      <c r="BO788" s="204"/>
      <c r="BP788" s="204"/>
      <c r="BQ788" s="204"/>
      <c r="BR788" s="204"/>
      <c r="BS788" s="204"/>
    </row>
    <row r="789" spans="1:71" s="273" customFormat="1" x14ac:dyDescent="0.25">
      <c r="A789" s="204"/>
      <c r="B789" s="204"/>
      <c r="C789" s="204"/>
      <c r="D789" s="204"/>
      <c r="E789" s="204"/>
      <c r="F789" s="204"/>
      <c r="G789" s="204"/>
      <c r="H789" s="204"/>
      <c r="I789" s="204"/>
      <c r="J789" s="204"/>
      <c r="K789" s="204"/>
      <c r="L789" s="218">
        <f t="shared" si="25"/>
        <v>0</v>
      </c>
      <c r="M789" s="218">
        <f t="shared" si="25"/>
        <v>0</v>
      </c>
      <c r="N789" s="218">
        <f t="shared" si="25"/>
        <v>0</v>
      </c>
      <c r="O789" s="270"/>
      <c r="P789" s="204"/>
      <c r="Q789" s="204"/>
      <c r="R789" s="204"/>
      <c r="S789" s="204"/>
      <c r="T789" s="204"/>
      <c r="U789" s="204"/>
      <c r="V789" s="204"/>
      <c r="W789" s="204"/>
      <c r="X789" s="204"/>
      <c r="Y789" s="204"/>
      <c r="Z789" s="204"/>
      <c r="AA789" s="204"/>
      <c r="AB789" s="204"/>
      <c r="AC789" s="204"/>
      <c r="AD789" s="204"/>
      <c r="AE789" s="204"/>
      <c r="AF789" s="204"/>
      <c r="AG789" s="204"/>
      <c r="AH789" s="204"/>
      <c r="AI789" s="204"/>
      <c r="AJ789" s="204"/>
      <c r="AK789" s="204"/>
      <c r="AL789" s="204"/>
      <c r="AM789" s="204"/>
      <c r="AN789" s="204"/>
      <c r="AO789" s="204"/>
      <c r="AP789" s="204"/>
      <c r="AQ789" s="204"/>
      <c r="AR789" s="204"/>
      <c r="AS789" s="204"/>
      <c r="AT789" s="204"/>
      <c r="AU789" s="204"/>
      <c r="AV789" s="204"/>
      <c r="AW789" s="204"/>
      <c r="AX789" s="204"/>
      <c r="AY789" s="204"/>
      <c r="AZ789" s="204"/>
      <c r="BA789" s="204"/>
      <c r="BB789" s="204"/>
      <c r="BC789" s="204"/>
      <c r="BD789" s="204"/>
      <c r="BE789" s="204"/>
      <c r="BF789" s="204"/>
      <c r="BG789" s="204"/>
      <c r="BH789" s="204"/>
      <c r="BI789" s="204"/>
      <c r="BJ789" s="204"/>
      <c r="BK789" s="204"/>
      <c r="BL789" s="204"/>
      <c r="BM789" s="204"/>
      <c r="BN789" s="204"/>
      <c r="BO789" s="204"/>
      <c r="BP789" s="204"/>
      <c r="BQ789" s="204"/>
      <c r="BR789" s="204"/>
      <c r="BS789" s="204"/>
    </row>
    <row r="790" spans="1:71" s="273" customFormat="1" x14ac:dyDescent="0.25">
      <c r="A790" s="204"/>
      <c r="B790" s="204"/>
      <c r="C790" s="204"/>
      <c r="D790" s="204"/>
      <c r="E790" s="204"/>
      <c r="F790" s="204"/>
      <c r="G790" s="204"/>
      <c r="H790" s="204"/>
      <c r="I790" s="204"/>
      <c r="J790" s="204"/>
      <c r="K790" s="204"/>
      <c r="L790" s="218">
        <f t="shared" si="25"/>
        <v>0</v>
      </c>
      <c r="M790" s="218">
        <f t="shared" si="25"/>
        <v>0</v>
      </c>
      <c r="N790" s="218">
        <f t="shared" si="25"/>
        <v>0</v>
      </c>
      <c r="O790" s="270"/>
      <c r="P790" s="204"/>
      <c r="Q790" s="204"/>
      <c r="R790" s="204"/>
      <c r="S790" s="204"/>
      <c r="T790" s="204"/>
      <c r="U790" s="204"/>
      <c r="V790" s="204"/>
      <c r="W790" s="204"/>
      <c r="X790" s="204"/>
      <c r="Y790" s="204"/>
      <c r="Z790" s="204"/>
      <c r="AA790" s="204"/>
      <c r="AB790" s="204"/>
      <c r="AC790" s="204"/>
      <c r="AD790" s="204"/>
      <c r="AE790" s="204"/>
      <c r="AF790" s="204"/>
      <c r="AG790" s="204"/>
      <c r="AH790" s="204"/>
      <c r="AI790" s="204"/>
      <c r="AJ790" s="204"/>
      <c r="AK790" s="204"/>
      <c r="AL790" s="204"/>
      <c r="AM790" s="204"/>
      <c r="AN790" s="204"/>
      <c r="AO790" s="204"/>
      <c r="AP790" s="204"/>
      <c r="AQ790" s="204"/>
      <c r="AR790" s="204"/>
      <c r="AS790" s="204"/>
      <c r="AT790" s="204"/>
      <c r="AU790" s="204"/>
      <c r="AV790" s="204"/>
      <c r="AW790" s="204"/>
      <c r="AX790" s="204"/>
      <c r="AY790" s="204"/>
      <c r="AZ790" s="204"/>
      <c r="BA790" s="204"/>
      <c r="BB790" s="204"/>
      <c r="BC790" s="204"/>
      <c r="BD790" s="204"/>
      <c r="BE790" s="204"/>
      <c r="BF790" s="204"/>
      <c r="BG790" s="204"/>
      <c r="BH790" s="204"/>
      <c r="BI790" s="204"/>
      <c r="BJ790" s="204"/>
      <c r="BK790" s="204"/>
      <c r="BL790" s="204"/>
      <c r="BM790" s="204"/>
      <c r="BN790" s="204"/>
      <c r="BO790" s="204"/>
      <c r="BP790" s="204"/>
      <c r="BQ790" s="204"/>
      <c r="BR790" s="204"/>
      <c r="BS790" s="204"/>
    </row>
    <row r="791" spans="1:71" s="273" customFormat="1" x14ac:dyDescent="0.25">
      <c r="A791" s="204"/>
      <c r="B791" s="204"/>
      <c r="C791" s="204"/>
      <c r="D791" s="204"/>
      <c r="E791" s="204"/>
      <c r="F791" s="204"/>
      <c r="G791" s="204"/>
      <c r="H791" s="204"/>
      <c r="I791" s="204"/>
      <c r="J791" s="204"/>
      <c r="K791" s="204"/>
      <c r="L791" s="218">
        <f t="shared" si="25"/>
        <v>0</v>
      </c>
      <c r="M791" s="218">
        <f t="shared" si="25"/>
        <v>0</v>
      </c>
      <c r="N791" s="218">
        <f t="shared" si="25"/>
        <v>0</v>
      </c>
      <c r="O791" s="270"/>
      <c r="P791" s="204"/>
      <c r="Q791" s="204"/>
      <c r="R791" s="204"/>
      <c r="S791" s="204"/>
      <c r="T791" s="204"/>
      <c r="U791" s="204"/>
      <c r="V791" s="204"/>
      <c r="W791" s="204"/>
      <c r="X791" s="204"/>
      <c r="Y791" s="204"/>
      <c r="Z791" s="204"/>
      <c r="AA791" s="204"/>
      <c r="AB791" s="204"/>
      <c r="AC791" s="204"/>
      <c r="AD791" s="204"/>
      <c r="AE791" s="204"/>
      <c r="AF791" s="204"/>
      <c r="AG791" s="204"/>
      <c r="AH791" s="204"/>
      <c r="AI791" s="204"/>
      <c r="AJ791" s="204"/>
      <c r="AK791" s="204"/>
      <c r="AL791" s="204"/>
      <c r="AM791" s="204"/>
      <c r="AN791" s="204"/>
      <c r="AO791" s="204"/>
      <c r="AP791" s="204"/>
      <c r="AQ791" s="204"/>
      <c r="AR791" s="204"/>
      <c r="AS791" s="204"/>
      <c r="AT791" s="204"/>
      <c r="AU791" s="204"/>
      <c r="AV791" s="204"/>
      <c r="AW791" s="204"/>
      <c r="AX791" s="204"/>
      <c r="AY791" s="204"/>
      <c r="AZ791" s="204"/>
      <c r="BA791" s="204"/>
      <c r="BB791" s="204"/>
      <c r="BC791" s="204"/>
      <c r="BD791" s="204"/>
      <c r="BE791" s="204"/>
      <c r="BF791" s="204"/>
      <c r="BG791" s="204"/>
      <c r="BH791" s="204"/>
      <c r="BI791" s="204"/>
      <c r="BJ791" s="204"/>
      <c r="BK791" s="204"/>
      <c r="BL791" s="204"/>
      <c r="BM791" s="204"/>
      <c r="BN791" s="204"/>
      <c r="BO791" s="204"/>
      <c r="BP791" s="204"/>
      <c r="BQ791" s="204"/>
      <c r="BR791" s="204"/>
      <c r="BS791" s="204"/>
    </row>
    <row r="792" spans="1:71" s="273" customFormat="1" x14ac:dyDescent="0.25">
      <c r="A792" s="204"/>
      <c r="B792" s="204"/>
      <c r="C792" s="204"/>
      <c r="D792" s="204"/>
      <c r="E792" s="204"/>
      <c r="F792" s="204"/>
      <c r="G792" s="204"/>
      <c r="H792" s="204"/>
      <c r="I792" s="204"/>
      <c r="J792" s="204"/>
      <c r="K792" s="204"/>
      <c r="L792" s="218">
        <f t="shared" si="25"/>
        <v>0</v>
      </c>
      <c r="M792" s="218">
        <f t="shared" si="25"/>
        <v>0</v>
      </c>
      <c r="N792" s="218">
        <f t="shared" si="25"/>
        <v>0</v>
      </c>
      <c r="O792" s="270"/>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4"/>
      <c r="AL792" s="204"/>
      <c r="AM792" s="204"/>
      <c r="AN792" s="204"/>
      <c r="AO792" s="204"/>
      <c r="AP792" s="204"/>
      <c r="AQ792" s="204"/>
      <c r="AR792" s="204"/>
      <c r="AS792" s="204"/>
      <c r="AT792" s="204"/>
      <c r="AU792" s="204"/>
      <c r="AV792" s="204"/>
      <c r="AW792" s="204"/>
      <c r="AX792" s="204"/>
      <c r="AY792" s="204"/>
      <c r="AZ792" s="204"/>
      <c r="BA792" s="204"/>
      <c r="BB792" s="204"/>
      <c r="BC792" s="204"/>
      <c r="BD792" s="204"/>
      <c r="BE792" s="204"/>
      <c r="BF792" s="204"/>
      <c r="BG792" s="204"/>
      <c r="BH792" s="204"/>
      <c r="BI792" s="204"/>
      <c r="BJ792" s="204"/>
      <c r="BK792" s="204"/>
      <c r="BL792" s="204"/>
      <c r="BM792" s="204"/>
      <c r="BN792" s="204"/>
      <c r="BO792" s="204"/>
      <c r="BP792" s="204"/>
      <c r="BQ792" s="204"/>
      <c r="BR792" s="204"/>
      <c r="BS792" s="204"/>
    </row>
    <row r="793" spans="1:71" s="273" customFormat="1" x14ac:dyDescent="0.25">
      <c r="A793" s="204"/>
      <c r="B793" s="204"/>
      <c r="C793" s="204"/>
      <c r="D793" s="204"/>
      <c r="E793" s="204"/>
      <c r="F793" s="204"/>
      <c r="G793" s="204"/>
      <c r="H793" s="204"/>
      <c r="I793" s="204"/>
      <c r="J793" s="204"/>
      <c r="K793" s="204"/>
      <c r="L793" s="218">
        <f t="shared" si="25"/>
        <v>0</v>
      </c>
      <c r="M793" s="218">
        <f t="shared" si="25"/>
        <v>0</v>
      </c>
      <c r="N793" s="218">
        <f t="shared" si="25"/>
        <v>0</v>
      </c>
      <c r="O793" s="270"/>
      <c r="P793" s="204"/>
      <c r="Q793" s="204"/>
      <c r="R793" s="204"/>
      <c r="S793" s="204"/>
      <c r="T793" s="204"/>
      <c r="U793" s="204"/>
      <c r="V793" s="204"/>
      <c r="W793" s="204"/>
      <c r="X793" s="204"/>
      <c r="Y793" s="204"/>
      <c r="Z793" s="204"/>
      <c r="AA793" s="204"/>
      <c r="AB793" s="204"/>
      <c r="AC793" s="204"/>
      <c r="AD793" s="204"/>
      <c r="AE793" s="204"/>
      <c r="AF793" s="204"/>
      <c r="AG793" s="204"/>
      <c r="AH793" s="204"/>
      <c r="AI793" s="204"/>
      <c r="AJ793" s="204"/>
      <c r="AK793" s="204"/>
      <c r="AL793" s="204"/>
      <c r="AM793" s="204"/>
      <c r="AN793" s="204"/>
      <c r="AO793" s="204"/>
      <c r="AP793" s="204"/>
      <c r="AQ793" s="204"/>
      <c r="AR793" s="204"/>
      <c r="AS793" s="204"/>
      <c r="AT793" s="204"/>
      <c r="AU793" s="204"/>
      <c r="AV793" s="204"/>
      <c r="AW793" s="204"/>
      <c r="AX793" s="204"/>
      <c r="AY793" s="204"/>
      <c r="AZ793" s="204"/>
      <c r="BA793" s="204"/>
      <c r="BB793" s="204"/>
      <c r="BC793" s="204"/>
      <c r="BD793" s="204"/>
      <c r="BE793" s="204"/>
      <c r="BF793" s="204"/>
      <c r="BG793" s="204"/>
      <c r="BH793" s="204"/>
      <c r="BI793" s="204"/>
      <c r="BJ793" s="204"/>
      <c r="BK793" s="204"/>
      <c r="BL793" s="204"/>
      <c r="BM793" s="204"/>
      <c r="BN793" s="204"/>
      <c r="BO793" s="204"/>
      <c r="BP793" s="204"/>
      <c r="BQ793" s="204"/>
      <c r="BR793" s="204"/>
      <c r="BS793" s="204"/>
    </row>
    <row r="794" spans="1:71" s="273" customFormat="1" x14ac:dyDescent="0.25">
      <c r="A794" s="204"/>
      <c r="B794" s="204"/>
      <c r="C794" s="204"/>
      <c r="D794" s="204"/>
      <c r="E794" s="204"/>
      <c r="F794" s="204"/>
      <c r="G794" s="204"/>
      <c r="H794" s="204"/>
      <c r="I794" s="204"/>
      <c r="J794" s="204"/>
      <c r="K794" s="204"/>
      <c r="L794" s="218">
        <f t="shared" si="25"/>
        <v>0</v>
      </c>
      <c r="M794" s="218">
        <f t="shared" si="25"/>
        <v>0</v>
      </c>
      <c r="N794" s="218">
        <f t="shared" si="25"/>
        <v>0</v>
      </c>
      <c r="O794" s="270"/>
      <c r="P794" s="204"/>
      <c r="Q794" s="204"/>
      <c r="R794" s="204"/>
      <c r="S794" s="204"/>
      <c r="T794" s="204"/>
      <c r="U794" s="204"/>
      <c r="V794" s="204"/>
      <c r="W794" s="204"/>
      <c r="X794" s="204"/>
      <c r="Y794" s="204"/>
      <c r="Z794" s="204"/>
      <c r="AA794" s="204"/>
      <c r="AB794" s="204"/>
      <c r="AC794" s="204"/>
      <c r="AD794" s="204"/>
      <c r="AE794" s="204"/>
      <c r="AF794" s="204"/>
      <c r="AG794" s="204"/>
      <c r="AH794" s="204"/>
      <c r="AI794" s="204"/>
      <c r="AJ794" s="204"/>
      <c r="AK794" s="204"/>
      <c r="AL794" s="204"/>
      <c r="AM794" s="204"/>
      <c r="AN794" s="204"/>
      <c r="AO794" s="204"/>
      <c r="AP794" s="204"/>
      <c r="AQ794" s="204"/>
      <c r="AR794" s="204"/>
      <c r="AS794" s="204"/>
      <c r="AT794" s="204"/>
      <c r="AU794" s="204"/>
      <c r="AV794" s="204"/>
      <c r="AW794" s="204"/>
      <c r="AX794" s="204"/>
      <c r="AY794" s="204"/>
      <c r="AZ794" s="204"/>
      <c r="BA794" s="204"/>
      <c r="BB794" s="204"/>
      <c r="BC794" s="204"/>
      <c r="BD794" s="204"/>
      <c r="BE794" s="204"/>
      <c r="BF794" s="204"/>
      <c r="BG794" s="204"/>
      <c r="BH794" s="204"/>
      <c r="BI794" s="204"/>
      <c r="BJ794" s="204"/>
      <c r="BK794" s="204"/>
      <c r="BL794" s="204"/>
      <c r="BM794" s="204"/>
      <c r="BN794" s="204"/>
      <c r="BO794" s="204"/>
      <c r="BP794" s="204"/>
      <c r="BQ794" s="204"/>
      <c r="BR794" s="204"/>
      <c r="BS794" s="204"/>
    </row>
    <row r="795" spans="1:71" s="273" customFormat="1" x14ac:dyDescent="0.25">
      <c r="A795" s="204"/>
      <c r="B795" s="204"/>
      <c r="C795" s="204"/>
      <c r="D795" s="204"/>
      <c r="E795" s="204"/>
      <c r="F795" s="204"/>
      <c r="G795" s="204"/>
      <c r="H795" s="204"/>
      <c r="I795" s="204"/>
      <c r="J795" s="204"/>
      <c r="K795" s="204"/>
      <c r="L795" s="218">
        <f t="shared" si="25"/>
        <v>0</v>
      </c>
      <c r="M795" s="218">
        <f t="shared" si="25"/>
        <v>0</v>
      </c>
      <c r="N795" s="218">
        <f t="shared" si="25"/>
        <v>0</v>
      </c>
      <c r="O795" s="270"/>
      <c r="P795" s="204"/>
      <c r="Q795" s="204"/>
      <c r="R795" s="204"/>
      <c r="S795" s="204"/>
      <c r="T795" s="204"/>
      <c r="U795" s="204"/>
      <c r="V795" s="204"/>
      <c r="W795" s="204"/>
      <c r="X795" s="204"/>
      <c r="Y795" s="204"/>
      <c r="Z795" s="204"/>
      <c r="AA795" s="204"/>
      <c r="AB795" s="204"/>
      <c r="AC795" s="204"/>
      <c r="AD795" s="204"/>
      <c r="AE795" s="204"/>
      <c r="AF795" s="204"/>
      <c r="AG795" s="204"/>
      <c r="AH795" s="204"/>
      <c r="AI795" s="204"/>
      <c r="AJ795" s="204"/>
      <c r="AK795" s="204"/>
      <c r="AL795" s="204"/>
      <c r="AM795" s="204"/>
      <c r="AN795" s="204"/>
      <c r="AO795" s="204"/>
      <c r="AP795" s="204"/>
      <c r="AQ795" s="204"/>
      <c r="AR795" s="204"/>
      <c r="AS795" s="204"/>
      <c r="AT795" s="204"/>
      <c r="AU795" s="204"/>
      <c r="AV795" s="204"/>
      <c r="AW795" s="204"/>
      <c r="AX795" s="204"/>
      <c r="AY795" s="204"/>
      <c r="AZ795" s="204"/>
      <c r="BA795" s="204"/>
      <c r="BB795" s="204"/>
      <c r="BC795" s="204"/>
      <c r="BD795" s="204"/>
      <c r="BE795" s="204"/>
      <c r="BF795" s="204"/>
      <c r="BG795" s="204"/>
      <c r="BH795" s="204"/>
      <c r="BI795" s="204"/>
      <c r="BJ795" s="204"/>
      <c r="BK795" s="204"/>
      <c r="BL795" s="204"/>
      <c r="BM795" s="204"/>
      <c r="BN795" s="204"/>
      <c r="BO795" s="204"/>
      <c r="BP795" s="204"/>
      <c r="BQ795" s="204"/>
      <c r="BR795" s="204"/>
      <c r="BS795" s="204"/>
    </row>
    <row r="796" spans="1:71" s="273" customFormat="1" x14ac:dyDescent="0.25">
      <c r="A796" s="204"/>
      <c r="B796" s="204"/>
      <c r="C796" s="204"/>
      <c r="D796" s="204"/>
      <c r="E796" s="204"/>
      <c r="F796" s="204"/>
      <c r="G796" s="204"/>
      <c r="H796" s="204"/>
      <c r="I796" s="204"/>
      <c r="J796" s="204"/>
      <c r="K796" s="204"/>
      <c r="L796" s="218">
        <f t="shared" si="25"/>
        <v>0</v>
      </c>
      <c r="M796" s="218">
        <f t="shared" si="25"/>
        <v>0</v>
      </c>
      <c r="N796" s="218">
        <f t="shared" si="25"/>
        <v>0</v>
      </c>
      <c r="O796" s="270"/>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4"/>
      <c r="AL796" s="204"/>
      <c r="AM796" s="204"/>
      <c r="AN796" s="204"/>
      <c r="AO796" s="204"/>
      <c r="AP796" s="204"/>
      <c r="AQ796" s="204"/>
      <c r="AR796" s="204"/>
      <c r="AS796" s="204"/>
      <c r="AT796" s="204"/>
      <c r="AU796" s="204"/>
      <c r="AV796" s="204"/>
      <c r="AW796" s="204"/>
      <c r="AX796" s="204"/>
      <c r="AY796" s="204"/>
      <c r="AZ796" s="204"/>
      <c r="BA796" s="204"/>
      <c r="BB796" s="204"/>
      <c r="BC796" s="204"/>
      <c r="BD796" s="204"/>
      <c r="BE796" s="204"/>
      <c r="BF796" s="204"/>
      <c r="BG796" s="204"/>
      <c r="BH796" s="204"/>
      <c r="BI796" s="204"/>
      <c r="BJ796" s="204"/>
      <c r="BK796" s="204"/>
      <c r="BL796" s="204"/>
      <c r="BM796" s="204"/>
      <c r="BN796" s="204"/>
      <c r="BO796" s="204"/>
      <c r="BP796" s="204"/>
      <c r="BQ796" s="204"/>
      <c r="BR796" s="204"/>
      <c r="BS796" s="204"/>
    </row>
    <row r="797" spans="1:71" s="273" customFormat="1" x14ac:dyDescent="0.25">
      <c r="A797" s="204"/>
      <c r="B797" s="204"/>
      <c r="C797" s="204"/>
      <c r="D797" s="204"/>
      <c r="E797" s="204"/>
      <c r="F797" s="204"/>
      <c r="G797" s="204"/>
      <c r="H797" s="204"/>
      <c r="I797" s="204"/>
      <c r="J797" s="204"/>
      <c r="K797" s="204"/>
      <c r="L797" s="218">
        <f t="shared" si="25"/>
        <v>0</v>
      </c>
      <c r="M797" s="218">
        <f t="shared" si="25"/>
        <v>0</v>
      </c>
      <c r="N797" s="218">
        <f t="shared" si="25"/>
        <v>0</v>
      </c>
      <c r="O797" s="270"/>
      <c r="P797" s="204"/>
      <c r="Q797" s="204"/>
      <c r="R797" s="204"/>
      <c r="S797" s="204"/>
      <c r="T797" s="204"/>
      <c r="U797" s="204"/>
      <c r="V797" s="204"/>
      <c r="W797" s="204"/>
      <c r="X797" s="204"/>
      <c r="Y797" s="204"/>
      <c r="Z797" s="204"/>
      <c r="AA797" s="204"/>
      <c r="AB797" s="204"/>
      <c r="AC797" s="204"/>
      <c r="AD797" s="204"/>
      <c r="AE797" s="204"/>
      <c r="AF797" s="204"/>
      <c r="AG797" s="204"/>
      <c r="AH797" s="204"/>
      <c r="AI797" s="204"/>
      <c r="AJ797" s="204"/>
      <c r="AK797" s="204"/>
      <c r="AL797" s="204"/>
      <c r="AM797" s="204"/>
      <c r="AN797" s="204"/>
      <c r="AO797" s="204"/>
      <c r="AP797" s="204"/>
      <c r="AQ797" s="204"/>
      <c r="AR797" s="204"/>
      <c r="AS797" s="204"/>
      <c r="AT797" s="204"/>
      <c r="AU797" s="204"/>
      <c r="AV797" s="204"/>
      <c r="AW797" s="204"/>
      <c r="AX797" s="204"/>
      <c r="AY797" s="204"/>
      <c r="AZ797" s="204"/>
      <c r="BA797" s="204"/>
      <c r="BB797" s="204"/>
      <c r="BC797" s="204"/>
      <c r="BD797" s="204"/>
      <c r="BE797" s="204"/>
      <c r="BF797" s="204"/>
      <c r="BG797" s="204"/>
      <c r="BH797" s="204"/>
      <c r="BI797" s="204"/>
      <c r="BJ797" s="204"/>
      <c r="BK797" s="204"/>
      <c r="BL797" s="204"/>
      <c r="BM797" s="204"/>
      <c r="BN797" s="204"/>
      <c r="BO797" s="204"/>
      <c r="BP797" s="204"/>
      <c r="BQ797" s="204"/>
      <c r="BR797" s="204"/>
      <c r="BS797" s="204"/>
    </row>
    <row r="798" spans="1:71" s="273" customFormat="1" x14ac:dyDescent="0.25">
      <c r="A798" s="204"/>
      <c r="B798" s="204"/>
      <c r="C798" s="204"/>
      <c r="D798" s="204"/>
      <c r="E798" s="204"/>
      <c r="F798" s="204"/>
      <c r="G798" s="204"/>
      <c r="H798" s="204"/>
      <c r="I798" s="204"/>
      <c r="J798" s="204"/>
      <c r="K798" s="204"/>
      <c r="L798" s="218">
        <f t="shared" si="25"/>
        <v>0</v>
      </c>
      <c r="M798" s="218">
        <f t="shared" si="25"/>
        <v>0</v>
      </c>
      <c r="N798" s="218">
        <f t="shared" si="25"/>
        <v>0</v>
      </c>
      <c r="O798" s="270"/>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04"/>
      <c r="AL798" s="204"/>
      <c r="AM798" s="204"/>
      <c r="AN798" s="204"/>
      <c r="AO798" s="204"/>
      <c r="AP798" s="204"/>
      <c r="AQ798" s="204"/>
      <c r="AR798" s="204"/>
      <c r="AS798" s="204"/>
      <c r="AT798" s="204"/>
      <c r="AU798" s="204"/>
      <c r="AV798" s="204"/>
      <c r="AW798" s="204"/>
      <c r="AX798" s="204"/>
      <c r="AY798" s="204"/>
      <c r="AZ798" s="204"/>
      <c r="BA798" s="204"/>
      <c r="BB798" s="204"/>
      <c r="BC798" s="204"/>
      <c r="BD798" s="204"/>
      <c r="BE798" s="204"/>
      <c r="BF798" s="204"/>
      <c r="BG798" s="204"/>
      <c r="BH798" s="204"/>
      <c r="BI798" s="204"/>
      <c r="BJ798" s="204"/>
      <c r="BK798" s="204"/>
      <c r="BL798" s="204"/>
      <c r="BM798" s="204"/>
      <c r="BN798" s="204"/>
      <c r="BO798" s="204"/>
      <c r="BP798" s="204"/>
      <c r="BQ798" s="204"/>
      <c r="BR798" s="204"/>
      <c r="BS798" s="204"/>
    </row>
    <row r="799" spans="1:71" s="273" customFormat="1" x14ac:dyDescent="0.25">
      <c r="A799" s="204"/>
      <c r="B799" s="204"/>
      <c r="C799" s="204"/>
      <c r="D799" s="204"/>
      <c r="E799" s="204"/>
      <c r="F799" s="204"/>
      <c r="G799" s="204"/>
      <c r="H799" s="204"/>
      <c r="I799" s="204"/>
      <c r="J799" s="204"/>
      <c r="K799" s="204"/>
      <c r="L799" s="218">
        <f t="shared" si="25"/>
        <v>0</v>
      </c>
      <c r="M799" s="218">
        <f t="shared" si="25"/>
        <v>0</v>
      </c>
      <c r="N799" s="218">
        <f t="shared" si="25"/>
        <v>0</v>
      </c>
      <c r="O799" s="270"/>
      <c r="P799" s="204"/>
      <c r="Q799" s="204"/>
      <c r="R799" s="204"/>
      <c r="S799" s="204"/>
      <c r="T799" s="204"/>
      <c r="U799" s="204"/>
      <c r="V799" s="204"/>
      <c r="W799" s="204"/>
      <c r="X799" s="204"/>
      <c r="Y799" s="204"/>
      <c r="Z799" s="204"/>
      <c r="AA799" s="204"/>
      <c r="AB799" s="204"/>
      <c r="AC799" s="204"/>
      <c r="AD799" s="204"/>
      <c r="AE799" s="204"/>
      <c r="AF799" s="204"/>
      <c r="AG799" s="204"/>
      <c r="AH799" s="204"/>
      <c r="AI799" s="204"/>
      <c r="AJ799" s="204"/>
      <c r="AK799" s="204"/>
      <c r="AL799" s="204"/>
      <c r="AM799" s="204"/>
      <c r="AN799" s="204"/>
      <c r="AO799" s="204"/>
      <c r="AP799" s="204"/>
      <c r="AQ799" s="204"/>
      <c r="AR799" s="204"/>
      <c r="AS799" s="204"/>
      <c r="AT799" s="204"/>
      <c r="AU799" s="204"/>
      <c r="AV799" s="204"/>
      <c r="AW799" s="204"/>
      <c r="AX799" s="204"/>
      <c r="AY799" s="204"/>
      <c r="AZ799" s="204"/>
      <c r="BA799" s="204"/>
      <c r="BB799" s="204"/>
      <c r="BC799" s="204"/>
      <c r="BD799" s="204"/>
      <c r="BE799" s="204"/>
      <c r="BF799" s="204"/>
      <c r="BG799" s="204"/>
      <c r="BH799" s="204"/>
      <c r="BI799" s="204"/>
      <c r="BJ799" s="204"/>
      <c r="BK799" s="204"/>
      <c r="BL799" s="204"/>
      <c r="BM799" s="204"/>
      <c r="BN799" s="204"/>
      <c r="BO799" s="204"/>
      <c r="BP799" s="204"/>
      <c r="BQ799" s="204"/>
      <c r="BR799" s="204"/>
      <c r="BS799" s="204"/>
    </row>
    <row r="800" spans="1:71" s="273" customFormat="1" x14ac:dyDescent="0.25">
      <c r="A800" s="204"/>
      <c r="B800" s="204"/>
      <c r="C800" s="204"/>
      <c r="D800" s="204"/>
      <c r="E800" s="204"/>
      <c r="F800" s="204"/>
      <c r="G800" s="204"/>
      <c r="H800" s="204"/>
      <c r="I800" s="204"/>
      <c r="J800" s="204"/>
      <c r="K800" s="204"/>
      <c r="L800" s="218">
        <f t="shared" si="25"/>
        <v>0</v>
      </c>
      <c r="M800" s="218">
        <f t="shared" si="25"/>
        <v>0</v>
      </c>
      <c r="N800" s="218">
        <f t="shared" si="25"/>
        <v>0</v>
      </c>
      <c r="O800" s="270"/>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4"/>
      <c r="AL800" s="204"/>
      <c r="AM800" s="204"/>
      <c r="AN800" s="204"/>
      <c r="AO800" s="204"/>
      <c r="AP800" s="204"/>
      <c r="AQ800" s="204"/>
      <c r="AR800" s="204"/>
      <c r="AS800" s="204"/>
      <c r="AT800" s="204"/>
      <c r="AU800" s="204"/>
      <c r="AV800" s="204"/>
      <c r="AW800" s="204"/>
      <c r="AX800" s="204"/>
      <c r="AY800" s="204"/>
      <c r="AZ800" s="204"/>
      <c r="BA800" s="204"/>
      <c r="BB800" s="204"/>
      <c r="BC800" s="204"/>
      <c r="BD800" s="204"/>
      <c r="BE800" s="204"/>
      <c r="BF800" s="204"/>
      <c r="BG800" s="204"/>
      <c r="BH800" s="204"/>
      <c r="BI800" s="204"/>
      <c r="BJ800" s="204"/>
      <c r="BK800" s="204"/>
      <c r="BL800" s="204"/>
      <c r="BM800" s="204"/>
      <c r="BN800" s="204"/>
      <c r="BO800" s="204"/>
      <c r="BP800" s="204"/>
      <c r="BQ800" s="204"/>
      <c r="BR800" s="204"/>
      <c r="BS800" s="204"/>
    </row>
    <row r="801" spans="1:71" s="273" customFormat="1" x14ac:dyDescent="0.25">
      <c r="A801" s="204"/>
      <c r="B801" s="204"/>
      <c r="C801" s="204"/>
      <c r="D801" s="204"/>
      <c r="E801" s="204"/>
      <c r="F801" s="204"/>
      <c r="G801" s="204"/>
      <c r="H801" s="204"/>
      <c r="I801" s="204"/>
      <c r="J801" s="204"/>
      <c r="K801" s="204"/>
      <c r="L801" s="218">
        <f t="shared" si="25"/>
        <v>0</v>
      </c>
      <c r="M801" s="218">
        <f t="shared" si="25"/>
        <v>0</v>
      </c>
      <c r="N801" s="218">
        <f t="shared" si="25"/>
        <v>0</v>
      </c>
      <c r="O801" s="270"/>
      <c r="P801" s="204"/>
      <c r="Q801" s="204"/>
      <c r="R801" s="204"/>
      <c r="S801" s="204"/>
      <c r="T801" s="204"/>
      <c r="U801" s="204"/>
      <c r="V801" s="204"/>
      <c r="W801" s="204"/>
      <c r="X801" s="204"/>
      <c r="Y801" s="204"/>
      <c r="Z801" s="204"/>
      <c r="AA801" s="204"/>
      <c r="AB801" s="204"/>
      <c r="AC801" s="204"/>
      <c r="AD801" s="204"/>
      <c r="AE801" s="204"/>
      <c r="AF801" s="204"/>
      <c r="AG801" s="204"/>
      <c r="AH801" s="204"/>
      <c r="AI801" s="204"/>
      <c r="AJ801" s="204"/>
      <c r="AK801" s="204"/>
      <c r="AL801" s="204"/>
      <c r="AM801" s="204"/>
      <c r="AN801" s="204"/>
      <c r="AO801" s="204"/>
      <c r="AP801" s="204"/>
      <c r="AQ801" s="204"/>
      <c r="AR801" s="204"/>
      <c r="AS801" s="204"/>
      <c r="AT801" s="204"/>
      <c r="AU801" s="204"/>
      <c r="AV801" s="204"/>
      <c r="AW801" s="204"/>
      <c r="AX801" s="204"/>
      <c r="AY801" s="204"/>
      <c r="AZ801" s="204"/>
      <c r="BA801" s="204"/>
      <c r="BB801" s="204"/>
      <c r="BC801" s="204"/>
      <c r="BD801" s="204"/>
      <c r="BE801" s="204"/>
      <c r="BF801" s="204"/>
      <c r="BG801" s="204"/>
      <c r="BH801" s="204"/>
      <c r="BI801" s="204"/>
      <c r="BJ801" s="204"/>
      <c r="BK801" s="204"/>
      <c r="BL801" s="204"/>
      <c r="BM801" s="204"/>
      <c r="BN801" s="204"/>
      <c r="BO801" s="204"/>
      <c r="BP801" s="204"/>
      <c r="BQ801" s="204"/>
      <c r="BR801" s="204"/>
      <c r="BS801" s="204"/>
    </row>
    <row r="802" spans="1:71" s="273" customFormat="1" x14ac:dyDescent="0.25">
      <c r="A802" s="204"/>
      <c r="B802" s="204"/>
      <c r="C802" s="204"/>
      <c r="D802" s="204"/>
      <c r="E802" s="204"/>
      <c r="F802" s="204"/>
      <c r="G802" s="204"/>
      <c r="H802" s="204"/>
      <c r="I802" s="204"/>
      <c r="J802" s="204"/>
      <c r="K802" s="204"/>
      <c r="L802" s="218">
        <f t="shared" si="25"/>
        <v>0</v>
      </c>
      <c r="M802" s="218">
        <f t="shared" si="25"/>
        <v>0</v>
      </c>
      <c r="N802" s="218">
        <f t="shared" si="25"/>
        <v>0</v>
      </c>
      <c r="O802" s="270"/>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4"/>
      <c r="AL802" s="204"/>
      <c r="AM802" s="204"/>
      <c r="AN802" s="204"/>
      <c r="AO802" s="204"/>
      <c r="AP802" s="204"/>
      <c r="AQ802" s="204"/>
      <c r="AR802" s="204"/>
      <c r="AS802" s="204"/>
      <c r="AT802" s="204"/>
      <c r="AU802" s="204"/>
      <c r="AV802" s="204"/>
      <c r="AW802" s="204"/>
      <c r="AX802" s="204"/>
      <c r="AY802" s="204"/>
      <c r="AZ802" s="204"/>
      <c r="BA802" s="204"/>
      <c r="BB802" s="204"/>
      <c r="BC802" s="204"/>
      <c r="BD802" s="204"/>
      <c r="BE802" s="204"/>
      <c r="BF802" s="204"/>
      <c r="BG802" s="204"/>
      <c r="BH802" s="204"/>
      <c r="BI802" s="204"/>
      <c r="BJ802" s="204"/>
      <c r="BK802" s="204"/>
      <c r="BL802" s="204"/>
      <c r="BM802" s="204"/>
      <c r="BN802" s="204"/>
      <c r="BO802" s="204"/>
      <c r="BP802" s="204"/>
      <c r="BQ802" s="204"/>
      <c r="BR802" s="204"/>
      <c r="BS802" s="204"/>
    </row>
    <row r="803" spans="1:71" s="273" customFormat="1" x14ac:dyDescent="0.25">
      <c r="A803" s="204"/>
      <c r="B803" s="204"/>
      <c r="C803" s="204"/>
      <c r="D803" s="204"/>
      <c r="E803" s="204"/>
      <c r="F803" s="204"/>
      <c r="G803" s="204"/>
      <c r="H803" s="204"/>
      <c r="I803" s="204"/>
      <c r="J803" s="204"/>
      <c r="K803" s="204"/>
      <c r="L803" s="218">
        <f t="shared" ref="L803:N866" si="26">$H803*I803</f>
        <v>0</v>
      </c>
      <c r="M803" s="218">
        <f t="shared" si="26"/>
        <v>0</v>
      </c>
      <c r="N803" s="218">
        <f t="shared" si="26"/>
        <v>0</v>
      </c>
      <c r="O803" s="270"/>
      <c r="P803" s="204"/>
      <c r="Q803" s="204"/>
      <c r="R803" s="204"/>
      <c r="S803" s="204"/>
      <c r="T803" s="204"/>
      <c r="U803" s="204"/>
      <c r="V803" s="204"/>
      <c r="W803" s="204"/>
      <c r="X803" s="204"/>
      <c r="Y803" s="204"/>
      <c r="Z803" s="204"/>
      <c r="AA803" s="204"/>
      <c r="AB803" s="204"/>
      <c r="AC803" s="204"/>
      <c r="AD803" s="204"/>
      <c r="AE803" s="204"/>
      <c r="AF803" s="204"/>
      <c r="AG803" s="204"/>
      <c r="AH803" s="204"/>
      <c r="AI803" s="204"/>
      <c r="AJ803" s="204"/>
      <c r="AK803" s="204"/>
      <c r="AL803" s="204"/>
      <c r="AM803" s="204"/>
      <c r="AN803" s="204"/>
      <c r="AO803" s="204"/>
      <c r="AP803" s="204"/>
      <c r="AQ803" s="204"/>
      <c r="AR803" s="204"/>
      <c r="AS803" s="204"/>
      <c r="AT803" s="204"/>
      <c r="AU803" s="204"/>
      <c r="AV803" s="204"/>
      <c r="AW803" s="204"/>
      <c r="AX803" s="204"/>
      <c r="AY803" s="204"/>
      <c r="AZ803" s="204"/>
      <c r="BA803" s="204"/>
      <c r="BB803" s="204"/>
      <c r="BC803" s="204"/>
      <c r="BD803" s="204"/>
      <c r="BE803" s="204"/>
      <c r="BF803" s="204"/>
      <c r="BG803" s="204"/>
      <c r="BH803" s="204"/>
      <c r="BI803" s="204"/>
      <c r="BJ803" s="204"/>
      <c r="BK803" s="204"/>
      <c r="BL803" s="204"/>
      <c r="BM803" s="204"/>
      <c r="BN803" s="204"/>
      <c r="BO803" s="204"/>
      <c r="BP803" s="204"/>
      <c r="BQ803" s="204"/>
      <c r="BR803" s="204"/>
      <c r="BS803" s="204"/>
    </row>
    <row r="804" spans="1:71" s="273" customFormat="1" x14ac:dyDescent="0.25">
      <c r="A804" s="204"/>
      <c r="B804" s="204"/>
      <c r="C804" s="204"/>
      <c r="D804" s="204"/>
      <c r="E804" s="204"/>
      <c r="F804" s="204"/>
      <c r="G804" s="204"/>
      <c r="H804" s="204"/>
      <c r="I804" s="204"/>
      <c r="J804" s="204"/>
      <c r="K804" s="204"/>
      <c r="L804" s="218">
        <f t="shared" si="26"/>
        <v>0</v>
      </c>
      <c r="M804" s="218">
        <f t="shared" si="26"/>
        <v>0</v>
      </c>
      <c r="N804" s="218">
        <f t="shared" si="26"/>
        <v>0</v>
      </c>
      <c r="O804" s="270"/>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204"/>
      <c r="AL804" s="204"/>
      <c r="AM804" s="204"/>
      <c r="AN804" s="204"/>
      <c r="AO804" s="204"/>
      <c r="AP804" s="204"/>
      <c r="AQ804" s="204"/>
      <c r="AR804" s="204"/>
      <c r="AS804" s="204"/>
      <c r="AT804" s="204"/>
      <c r="AU804" s="204"/>
      <c r="AV804" s="204"/>
      <c r="AW804" s="204"/>
      <c r="AX804" s="204"/>
      <c r="AY804" s="204"/>
      <c r="AZ804" s="204"/>
      <c r="BA804" s="204"/>
      <c r="BB804" s="204"/>
      <c r="BC804" s="204"/>
      <c r="BD804" s="204"/>
      <c r="BE804" s="204"/>
      <c r="BF804" s="204"/>
      <c r="BG804" s="204"/>
      <c r="BH804" s="204"/>
      <c r="BI804" s="204"/>
      <c r="BJ804" s="204"/>
      <c r="BK804" s="204"/>
      <c r="BL804" s="204"/>
      <c r="BM804" s="204"/>
      <c r="BN804" s="204"/>
      <c r="BO804" s="204"/>
      <c r="BP804" s="204"/>
      <c r="BQ804" s="204"/>
      <c r="BR804" s="204"/>
      <c r="BS804" s="204"/>
    </row>
    <row r="805" spans="1:71" s="273" customFormat="1" x14ac:dyDescent="0.25">
      <c r="A805" s="204"/>
      <c r="B805" s="204"/>
      <c r="C805" s="204"/>
      <c r="D805" s="204"/>
      <c r="E805" s="204"/>
      <c r="F805" s="204"/>
      <c r="G805" s="204"/>
      <c r="H805" s="204"/>
      <c r="I805" s="204"/>
      <c r="J805" s="204"/>
      <c r="K805" s="204"/>
      <c r="L805" s="218">
        <f t="shared" si="26"/>
        <v>0</v>
      </c>
      <c r="M805" s="218">
        <f t="shared" si="26"/>
        <v>0</v>
      </c>
      <c r="N805" s="218">
        <f t="shared" si="26"/>
        <v>0</v>
      </c>
      <c r="O805" s="270"/>
      <c r="P805" s="204"/>
      <c r="Q805" s="204"/>
      <c r="R805" s="204"/>
      <c r="S805" s="204"/>
      <c r="T805" s="204"/>
      <c r="U805" s="204"/>
      <c r="V805" s="204"/>
      <c r="W805" s="204"/>
      <c r="X805" s="204"/>
      <c r="Y805" s="204"/>
      <c r="Z805" s="204"/>
      <c r="AA805" s="204"/>
      <c r="AB805" s="204"/>
      <c r="AC805" s="204"/>
      <c r="AD805" s="204"/>
      <c r="AE805" s="204"/>
      <c r="AF805" s="204"/>
      <c r="AG805" s="204"/>
      <c r="AH805" s="204"/>
      <c r="AI805" s="204"/>
      <c r="AJ805" s="204"/>
      <c r="AK805" s="204"/>
      <c r="AL805" s="204"/>
      <c r="AM805" s="204"/>
      <c r="AN805" s="204"/>
      <c r="AO805" s="204"/>
      <c r="AP805" s="204"/>
      <c r="AQ805" s="204"/>
      <c r="AR805" s="204"/>
      <c r="AS805" s="204"/>
      <c r="AT805" s="204"/>
      <c r="AU805" s="204"/>
      <c r="AV805" s="204"/>
      <c r="AW805" s="204"/>
      <c r="AX805" s="204"/>
      <c r="AY805" s="204"/>
      <c r="AZ805" s="204"/>
      <c r="BA805" s="204"/>
      <c r="BB805" s="204"/>
      <c r="BC805" s="204"/>
      <c r="BD805" s="204"/>
      <c r="BE805" s="204"/>
      <c r="BF805" s="204"/>
      <c r="BG805" s="204"/>
      <c r="BH805" s="204"/>
      <c r="BI805" s="204"/>
      <c r="BJ805" s="204"/>
      <c r="BK805" s="204"/>
      <c r="BL805" s="204"/>
      <c r="BM805" s="204"/>
      <c r="BN805" s="204"/>
      <c r="BO805" s="204"/>
      <c r="BP805" s="204"/>
      <c r="BQ805" s="204"/>
      <c r="BR805" s="204"/>
      <c r="BS805" s="204"/>
    </row>
    <row r="806" spans="1:71" s="273" customFormat="1" x14ac:dyDescent="0.25">
      <c r="A806" s="204"/>
      <c r="B806" s="204"/>
      <c r="C806" s="204"/>
      <c r="D806" s="204"/>
      <c r="E806" s="204"/>
      <c r="F806" s="204"/>
      <c r="G806" s="204"/>
      <c r="H806" s="204"/>
      <c r="I806" s="204"/>
      <c r="J806" s="204"/>
      <c r="K806" s="204"/>
      <c r="L806" s="218">
        <f t="shared" si="26"/>
        <v>0</v>
      </c>
      <c r="M806" s="218">
        <f t="shared" si="26"/>
        <v>0</v>
      </c>
      <c r="N806" s="218">
        <f t="shared" si="26"/>
        <v>0</v>
      </c>
      <c r="O806" s="270"/>
      <c r="P806" s="204"/>
      <c r="Q806" s="204"/>
      <c r="R806" s="204"/>
      <c r="S806" s="204"/>
      <c r="T806" s="204"/>
      <c r="U806" s="204"/>
      <c r="V806" s="204"/>
      <c r="W806" s="204"/>
      <c r="X806" s="204"/>
      <c r="Y806" s="204"/>
      <c r="Z806" s="204"/>
      <c r="AA806" s="204"/>
      <c r="AB806" s="204"/>
      <c r="AC806" s="204"/>
      <c r="AD806" s="204"/>
      <c r="AE806" s="204"/>
      <c r="AF806" s="204"/>
      <c r="AG806" s="204"/>
      <c r="AH806" s="204"/>
      <c r="AI806" s="204"/>
      <c r="AJ806" s="204"/>
      <c r="AK806" s="204"/>
      <c r="AL806" s="204"/>
      <c r="AM806" s="204"/>
      <c r="AN806" s="204"/>
      <c r="AO806" s="204"/>
      <c r="AP806" s="204"/>
      <c r="AQ806" s="204"/>
      <c r="AR806" s="204"/>
      <c r="AS806" s="204"/>
      <c r="AT806" s="204"/>
      <c r="AU806" s="204"/>
      <c r="AV806" s="204"/>
      <c r="AW806" s="204"/>
      <c r="AX806" s="204"/>
      <c r="AY806" s="204"/>
      <c r="AZ806" s="204"/>
      <c r="BA806" s="204"/>
      <c r="BB806" s="204"/>
      <c r="BC806" s="204"/>
      <c r="BD806" s="204"/>
      <c r="BE806" s="204"/>
      <c r="BF806" s="204"/>
      <c r="BG806" s="204"/>
      <c r="BH806" s="204"/>
      <c r="BI806" s="204"/>
      <c r="BJ806" s="204"/>
      <c r="BK806" s="204"/>
      <c r="BL806" s="204"/>
      <c r="BM806" s="204"/>
      <c r="BN806" s="204"/>
      <c r="BO806" s="204"/>
      <c r="BP806" s="204"/>
      <c r="BQ806" s="204"/>
      <c r="BR806" s="204"/>
      <c r="BS806" s="204"/>
    </row>
    <row r="807" spans="1:71" s="273" customFormat="1" x14ac:dyDescent="0.25">
      <c r="A807" s="204"/>
      <c r="B807" s="204"/>
      <c r="C807" s="204"/>
      <c r="D807" s="204"/>
      <c r="E807" s="204"/>
      <c r="F807" s="204"/>
      <c r="G807" s="204"/>
      <c r="H807" s="204"/>
      <c r="I807" s="204"/>
      <c r="J807" s="204"/>
      <c r="K807" s="204"/>
      <c r="L807" s="218">
        <f t="shared" si="26"/>
        <v>0</v>
      </c>
      <c r="M807" s="218">
        <f t="shared" si="26"/>
        <v>0</v>
      </c>
      <c r="N807" s="218">
        <f t="shared" si="26"/>
        <v>0</v>
      </c>
      <c r="O807" s="270"/>
      <c r="P807" s="204"/>
      <c r="Q807" s="204"/>
      <c r="R807" s="204"/>
      <c r="S807" s="204"/>
      <c r="T807" s="204"/>
      <c r="U807" s="204"/>
      <c r="V807" s="204"/>
      <c r="W807" s="204"/>
      <c r="X807" s="204"/>
      <c r="Y807" s="204"/>
      <c r="Z807" s="204"/>
      <c r="AA807" s="204"/>
      <c r="AB807" s="204"/>
      <c r="AC807" s="204"/>
      <c r="AD807" s="204"/>
      <c r="AE807" s="204"/>
      <c r="AF807" s="204"/>
      <c r="AG807" s="204"/>
      <c r="AH807" s="204"/>
      <c r="AI807" s="204"/>
      <c r="AJ807" s="204"/>
      <c r="AK807" s="204"/>
      <c r="AL807" s="204"/>
      <c r="AM807" s="204"/>
      <c r="AN807" s="204"/>
      <c r="AO807" s="204"/>
      <c r="AP807" s="204"/>
      <c r="AQ807" s="204"/>
      <c r="AR807" s="204"/>
      <c r="AS807" s="204"/>
      <c r="AT807" s="204"/>
      <c r="AU807" s="204"/>
      <c r="AV807" s="204"/>
      <c r="AW807" s="204"/>
      <c r="AX807" s="204"/>
      <c r="AY807" s="204"/>
      <c r="AZ807" s="204"/>
      <c r="BA807" s="204"/>
      <c r="BB807" s="204"/>
      <c r="BC807" s="204"/>
      <c r="BD807" s="204"/>
      <c r="BE807" s="204"/>
      <c r="BF807" s="204"/>
      <c r="BG807" s="204"/>
      <c r="BH807" s="204"/>
      <c r="BI807" s="204"/>
      <c r="BJ807" s="204"/>
      <c r="BK807" s="204"/>
      <c r="BL807" s="204"/>
      <c r="BM807" s="204"/>
      <c r="BN807" s="204"/>
      <c r="BO807" s="204"/>
      <c r="BP807" s="204"/>
      <c r="BQ807" s="204"/>
      <c r="BR807" s="204"/>
      <c r="BS807" s="204"/>
    </row>
    <row r="808" spans="1:71" s="273" customFormat="1" x14ac:dyDescent="0.25">
      <c r="A808" s="204"/>
      <c r="B808" s="204"/>
      <c r="C808" s="204"/>
      <c r="D808" s="204"/>
      <c r="E808" s="204"/>
      <c r="F808" s="204"/>
      <c r="G808" s="204"/>
      <c r="H808" s="204"/>
      <c r="I808" s="204"/>
      <c r="J808" s="204"/>
      <c r="K808" s="204"/>
      <c r="L808" s="218">
        <f t="shared" si="26"/>
        <v>0</v>
      </c>
      <c r="M808" s="218">
        <f t="shared" si="26"/>
        <v>0</v>
      </c>
      <c r="N808" s="218">
        <f t="shared" si="26"/>
        <v>0</v>
      </c>
      <c r="O808" s="270"/>
      <c r="P808" s="204"/>
      <c r="Q808" s="204"/>
      <c r="R808" s="204"/>
      <c r="S808" s="204"/>
      <c r="T808" s="204"/>
      <c r="U808" s="204"/>
      <c r="V808" s="204"/>
      <c r="W808" s="204"/>
      <c r="X808" s="204"/>
      <c r="Y808" s="204"/>
      <c r="Z808" s="204"/>
      <c r="AA808" s="204"/>
      <c r="AB808" s="204"/>
      <c r="AC808" s="204"/>
      <c r="AD808" s="204"/>
      <c r="AE808" s="204"/>
      <c r="AF808" s="204"/>
      <c r="AG808" s="204"/>
      <c r="AH808" s="204"/>
      <c r="AI808" s="204"/>
      <c r="AJ808" s="204"/>
      <c r="AK808" s="204"/>
      <c r="AL808" s="204"/>
      <c r="AM808" s="204"/>
      <c r="AN808" s="204"/>
      <c r="AO808" s="204"/>
      <c r="AP808" s="204"/>
      <c r="AQ808" s="204"/>
      <c r="AR808" s="204"/>
      <c r="AS808" s="204"/>
      <c r="AT808" s="204"/>
      <c r="AU808" s="204"/>
      <c r="AV808" s="204"/>
      <c r="AW808" s="204"/>
      <c r="AX808" s="204"/>
      <c r="AY808" s="204"/>
      <c r="AZ808" s="204"/>
      <c r="BA808" s="204"/>
      <c r="BB808" s="204"/>
      <c r="BC808" s="204"/>
      <c r="BD808" s="204"/>
      <c r="BE808" s="204"/>
      <c r="BF808" s="204"/>
      <c r="BG808" s="204"/>
      <c r="BH808" s="204"/>
      <c r="BI808" s="204"/>
      <c r="BJ808" s="204"/>
      <c r="BK808" s="204"/>
      <c r="BL808" s="204"/>
      <c r="BM808" s="204"/>
      <c r="BN808" s="204"/>
      <c r="BO808" s="204"/>
      <c r="BP808" s="204"/>
      <c r="BQ808" s="204"/>
      <c r="BR808" s="204"/>
      <c r="BS808" s="204"/>
    </row>
    <row r="809" spans="1:71" s="273" customFormat="1" x14ac:dyDescent="0.25">
      <c r="A809" s="204"/>
      <c r="B809" s="204"/>
      <c r="C809" s="204"/>
      <c r="D809" s="204"/>
      <c r="E809" s="204"/>
      <c r="F809" s="204"/>
      <c r="G809" s="204"/>
      <c r="H809" s="204"/>
      <c r="I809" s="204"/>
      <c r="J809" s="204"/>
      <c r="K809" s="204"/>
      <c r="L809" s="218">
        <f t="shared" si="26"/>
        <v>0</v>
      </c>
      <c r="M809" s="218">
        <f t="shared" si="26"/>
        <v>0</v>
      </c>
      <c r="N809" s="218">
        <f t="shared" si="26"/>
        <v>0</v>
      </c>
      <c r="O809" s="270"/>
      <c r="P809" s="204"/>
      <c r="Q809" s="204"/>
      <c r="R809" s="204"/>
      <c r="S809" s="204"/>
      <c r="T809" s="204"/>
      <c r="U809" s="204"/>
      <c r="V809" s="204"/>
      <c r="W809" s="204"/>
      <c r="X809" s="204"/>
      <c r="Y809" s="204"/>
      <c r="Z809" s="204"/>
      <c r="AA809" s="204"/>
      <c r="AB809" s="204"/>
      <c r="AC809" s="204"/>
      <c r="AD809" s="204"/>
      <c r="AE809" s="204"/>
      <c r="AF809" s="204"/>
      <c r="AG809" s="204"/>
      <c r="AH809" s="204"/>
      <c r="AI809" s="204"/>
      <c r="AJ809" s="204"/>
      <c r="AK809" s="204"/>
      <c r="AL809" s="204"/>
      <c r="AM809" s="204"/>
      <c r="AN809" s="204"/>
      <c r="AO809" s="204"/>
      <c r="AP809" s="204"/>
      <c r="AQ809" s="204"/>
      <c r="AR809" s="204"/>
      <c r="AS809" s="204"/>
      <c r="AT809" s="204"/>
      <c r="AU809" s="204"/>
      <c r="AV809" s="204"/>
      <c r="AW809" s="204"/>
      <c r="AX809" s="204"/>
      <c r="AY809" s="204"/>
      <c r="AZ809" s="204"/>
      <c r="BA809" s="204"/>
      <c r="BB809" s="204"/>
      <c r="BC809" s="204"/>
      <c r="BD809" s="204"/>
      <c r="BE809" s="204"/>
      <c r="BF809" s="204"/>
      <c r="BG809" s="204"/>
      <c r="BH809" s="204"/>
      <c r="BI809" s="204"/>
      <c r="BJ809" s="204"/>
      <c r="BK809" s="204"/>
      <c r="BL809" s="204"/>
      <c r="BM809" s="204"/>
      <c r="BN809" s="204"/>
      <c r="BO809" s="204"/>
      <c r="BP809" s="204"/>
      <c r="BQ809" s="204"/>
      <c r="BR809" s="204"/>
      <c r="BS809" s="204"/>
    </row>
    <row r="810" spans="1:71" s="273" customFormat="1" x14ac:dyDescent="0.25">
      <c r="A810" s="204"/>
      <c r="B810" s="204"/>
      <c r="C810" s="204"/>
      <c r="D810" s="204"/>
      <c r="E810" s="204"/>
      <c r="F810" s="204"/>
      <c r="G810" s="204"/>
      <c r="H810" s="204"/>
      <c r="I810" s="204"/>
      <c r="J810" s="204"/>
      <c r="K810" s="204"/>
      <c r="L810" s="218">
        <f t="shared" si="26"/>
        <v>0</v>
      </c>
      <c r="M810" s="218">
        <f t="shared" si="26"/>
        <v>0</v>
      </c>
      <c r="N810" s="218">
        <f t="shared" si="26"/>
        <v>0</v>
      </c>
      <c r="O810" s="270"/>
      <c r="P810" s="204"/>
      <c r="Q810" s="204"/>
      <c r="R810" s="204"/>
      <c r="S810" s="204"/>
      <c r="T810" s="204"/>
      <c r="U810" s="204"/>
      <c r="V810" s="204"/>
      <c r="W810" s="204"/>
      <c r="X810" s="204"/>
      <c r="Y810" s="204"/>
      <c r="Z810" s="204"/>
      <c r="AA810" s="204"/>
      <c r="AB810" s="204"/>
      <c r="AC810" s="204"/>
      <c r="AD810" s="204"/>
      <c r="AE810" s="204"/>
      <c r="AF810" s="204"/>
      <c r="AG810" s="204"/>
      <c r="AH810" s="204"/>
      <c r="AI810" s="204"/>
      <c r="AJ810" s="204"/>
      <c r="AK810" s="204"/>
      <c r="AL810" s="204"/>
      <c r="AM810" s="204"/>
      <c r="AN810" s="204"/>
      <c r="AO810" s="204"/>
      <c r="AP810" s="204"/>
      <c r="AQ810" s="204"/>
      <c r="AR810" s="204"/>
      <c r="AS810" s="204"/>
      <c r="AT810" s="204"/>
      <c r="AU810" s="204"/>
      <c r="AV810" s="204"/>
      <c r="AW810" s="204"/>
      <c r="AX810" s="204"/>
      <c r="AY810" s="204"/>
      <c r="AZ810" s="204"/>
      <c r="BA810" s="204"/>
      <c r="BB810" s="204"/>
      <c r="BC810" s="204"/>
      <c r="BD810" s="204"/>
      <c r="BE810" s="204"/>
      <c r="BF810" s="204"/>
      <c r="BG810" s="204"/>
      <c r="BH810" s="204"/>
      <c r="BI810" s="204"/>
      <c r="BJ810" s="204"/>
      <c r="BK810" s="204"/>
      <c r="BL810" s="204"/>
      <c r="BM810" s="204"/>
      <c r="BN810" s="204"/>
      <c r="BO810" s="204"/>
      <c r="BP810" s="204"/>
      <c r="BQ810" s="204"/>
      <c r="BR810" s="204"/>
      <c r="BS810" s="204"/>
    </row>
    <row r="811" spans="1:71" s="273" customFormat="1" x14ac:dyDescent="0.25">
      <c r="A811" s="204"/>
      <c r="B811" s="204"/>
      <c r="C811" s="204"/>
      <c r="D811" s="204"/>
      <c r="E811" s="204"/>
      <c r="F811" s="204"/>
      <c r="G811" s="204"/>
      <c r="H811" s="204"/>
      <c r="I811" s="204"/>
      <c r="J811" s="204"/>
      <c r="K811" s="204"/>
      <c r="L811" s="218">
        <f t="shared" si="26"/>
        <v>0</v>
      </c>
      <c r="M811" s="218">
        <f t="shared" si="26"/>
        <v>0</v>
      </c>
      <c r="N811" s="218">
        <f t="shared" si="26"/>
        <v>0</v>
      </c>
      <c r="O811" s="270"/>
      <c r="P811" s="204"/>
      <c r="Q811" s="204"/>
      <c r="R811" s="204"/>
      <c r="S811" s="204"/>
      <c r="T811" s="204"/>
      <c r="U811" s="204"/>
      <c r="V811" s="204"/>
      <c r="W811" s="204"/>
      <c r="X811" s="204"/>
      <c r="Y811" s="204"/>
      <c r="Z811" s="204"/>
      <c r="AA811" s="204"/>
      <c r="AB811" s="204"/>
      <c r="AC811" s="204"/>
      <c r="AD811" s="204"/>
      <c r="AE811" s="204"/>
      <c r="AF811" s="204"/>
      <c r="AG811" s="204"/>
      <c r="AH811" s="204"/>
      <c r="AI811" s="204"/>
      <c r="AJ811" s="204"/>
      <c r="AK811" s="204"/>
      <c r="AL811" s="204"/>
      <c r="AM811" s="204"/>
      <c r="AN811" s="204"/>
      <c r="AO811" s="204"/>
      <c r="AP811" s="204"/>
      <c r="AQ811" s="204"/>
      <c r="AR811" s="204"/>
      <c r="AS811" s="204"/>
      <c r="AT811" s="204"/>
      <c r="AU811" s="204"/>
      <c r="AV811" s="204"/>
      <c r="AW811" s="204"/>
      <c r="AX811" s="204"/>
      <c r="AY811" s="204"/>
      <c r="AZ811" s="204"/>
      <c r="BA811" s="204"/>
      <c r="BB811" s="204"/>
      <c r="BC811" s="204"/>
      <c r="BD811" s="204"/>
      <c r="BE811" s="204"/>
      <c r="BF811" s="204"/>
      <c r="BG811" s="204"/>
      <c r="BH811" s="204"/>
      <c r="BI811" s="204"/>
      <c r="BJ811" s="204"/>
      <c r="BK811" s="204"/>
      <c r="BL811" s="204"/>
      <c r="BM811" s="204"/>
      <c r="BN811" s="204"/>
      <c r="BO811" s="204"/>
      <c r="BP811" s="204"/>
      <c r="BQ811" s="204"/>
      <c r="BR811" s="204"/>
      <c r="BS811" s="204"/>
    </row>
    <row r="812" spans="1:71" s="273" customFormat="1" x14ac:dyDescent="0.25">
      <c r="A812" s="204"/>
      <c r="B812" s="204"/>
      <c r="C812" s="204"/>
      <c r="D812" s="204"/>
      <c r="E812" s="204"/>
      <c r="F812" s="204"/>
      <c r="G812" s="204"/>
      <c r="H812" s="204"/>
      <c r="I812" s="204"/>
      <c r="J812" s="204"/>
      <c r="K812" s="204"/>
      <c r="L812" s="218">
        <f t="shared" si="26"/>
        <v>0</v>
      </c>
      <c r="M812" s="218">
        <f t="shared" si="26"/>
        <v>0</v>
      </c>
      <c r="N812" s="218">
        <f t="shared" si="26"/>
        <v>0</v>
      </c>
      <c r="O812" s="270"/>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204"/>
      <c r="AL812" s="204"/>
      <c r="AM812" s="204"/>
      <c r="AN812" s="204"/>
      <c r="AO812" s="204"/>
      <c r="AP812" s="204"/>
      <c r="AQ812" s="204"/>
      <c r="AR812" s="204"/>
      <c r="AS812" s="204"/>
      <c r="AT812" s="204"/>
      <c r="AU812" s="204"/>
      <c r="AV812" s="204"/>
      <c r="AW812" s="204"/>
      <c r="AX812" s="204"/>
      <c r="AY812" s="204"/>
      <c r="AZ812" s="204"/>
      <c r="BA812" s="204"/>
      <c r="BB812" s="204"/>
      <c r="BC812" s="204"/>
      <c r="BD812" s="204"/>
      <c r="BE812" s="204"/>
      <c r="BF812" s="204"/>
      <c r="BG812" s="204"/>
      <c r="BH812" s="204"/>
      <c r="BI812" s="204"/>
      <c r="BJ812" s="204"/>
      <c r="BK812" s="204"/>
      <c r="BL812" s="204"/>
      <c r="BM812" s="204"/>
      <c r="BN812" s="204"/>
      <c r="BO812" s="204"/>
      <c r="BP812" s="204"/>
      <c r="BQ812" s="204"/>
      <c r="BR812" s="204"/>
      <c r="BS812" s="204"/>
    </row>
    <row r="813" spans="1:71" s="273" customFormat="1" x14ac:dyDescent="0.25">
      <c r="A813" s="204"/>
      <c r="B813" s="204"/>
      <c r="C813" s="204"/>
      <c r="D813" s="204"/>
      <c r="E813" s="204"/>
      <c r="F813" s="204"/>
      <c r="G813" s="204"/>
      <c r="H813" s="204"/>
      <c r="I813" s="204"/>
      <c r="J813" s="204"/>
      <c r="K813" s="204"/>
      <c r="L813" s="218">
        <f t="shared" si="26"/>
        <v>0</v>
      </c>
      <c r="M813" s="218">
        <f t="shared" si="26"/>
        <v>0</v>
      </c>
      <c r="N813" s="218">
        <f t="shared" si="26"/>
        <v>0</v>
      </c>
      <c r="O813" s="270"/>
      <c r="P813" s="204"/>
      <c r="Q813" s="204"/>
      <c r="R813" s="204"/>
      <c r="S813" s="204"/>
      <c r="T813" s="204"/>
      <c r="U813" s="204"/>
      <c r="V813" s="204"/>
      <c r="W813" s="204"/>
      <c r="X813" s="204"/>
      <c r="Y813" s="204"/>
      <c r="Z813" s="204"/>
      <c r="AA813" s="204"/>
      <c r="AB813" s="204"/>
      <c r="AC813" s="204"/>
      <c r="AD813" s="204"/>
      <c r="AE813" s="204"/>
      <c r="AF813" s="204"/>
      <c r="AG813" s="204"/>
      <c r="AH813" s="204"/>
      <c r="AI813" s="204"/>
      <c r="AJ813" s="204"/>
      <c r="AK813" s="204"/>
      <c r="AL813" s="204"/>
      <c r="AM813" s="204"/>
      <c r="AN813" s="204"/>
      <c r="AO813" s="204"/>
      <c r="AP813" s="204"/>
      <c r="AQ813" s="204"/>
      <c r="AR813" s="204"/>
      <c r="AS813" s="204"/>
      <c r="AT813" s="204"/>
      <c r="AU813" s="204"/>
      <c r="AV813" s="204"/>
      <c r="AW813" s="204"/>
      <c r="AX813" s="204"/>
      <c r="AY813" s="204"/>
      <c r="AZ813" s="204"/>
      <c r="BA813" s="204"/>
      <c r="BB813" s="204"/>
      <c r="BC813" s="204"/>
      <c r="BD813" s="204"/>
      <c r="BE813" s="204"/>
      <c r="BF813" s="204"/>
      <c r="BG813" s="204"/>
      <c r="BH813" s="204"/>
      <c r="BI813" s="204"/>
      <c r="BJ813" s="204"/>
      <c r="BK813" s="204"/>
      <c r="BL813" s="204"/>
      <c r="BM813" s="204"/>
      <c r="BN813" s="204"/>
      <c r="BO813" s="204"/>
      <c r="BP813" s="204"/>
      <c r="BQ813" s="204"/>
      <c r="BR813" s="204"/>
      <c r="BS813" s="204"/>
    </row>
    <row r="814" spans="1:71" s="273" customFormat="1" x14ac:dyDescent="0.25">
      <c r="A814" s="204"/>
      <c r="B814" s="204"/>
      <c r="C814" s="204"/>
      <c r="D814" s="204"/>
      <c r="E814" s="204"/>
      <c r="F814" s="204"/>
      <c r="G814" s="204"/>
      <c r="H814" s="204"/>
      <c r="I814" s="204"/>
      <c r="J814" s="204"/>
      <c r="K814" s="204"/>
      <c r="L814" s="218">
        <f t="shared" si="26"/>
        <v>0</v>
      </c>
      <c r="M814" s="218">
        <f t="shared" si="26"/>
        <v>0</v>
      </c>
      <c r="N814" s="218">
        <f t="shared" si="26"/>
        <v>0</v>
      </c>
      <c r="O814" s="270"/>
      <c r="P814" s="204"/>
      <c r="Q814" s="204"/>
      <c r="R814" s="204"/>
      <c r="S814" s="204"/>
      <c r="T814" s="204"/>
      <c r="U814" s="204"/>
      <c r="V814" s="204"/>
      <c r="W814" s="204"/>
      <c r="X814" s="204"/>
      <c r="Y814" s="204"/>
      <c r="Z814" s="204"/>
      <c r="AA814" s="204"/>
      <c r="AB814" s="204"/>
      <c r="AC814" s="204"/>
      <c r="AD814" s="204"/>
      <c r="AE814" s="204"/>
      <c r="AF814" s="204"/>
      <c r="AG814" s="204"/>
      <c r="AH814" s="204"/>
      <c r="AI814" s="204"/>
      <c r="AJ814" s="204"/>
      <c r="AK814" s="204"/>
      <c r="AL814" s="204"/>
      <c r="AM814" s="204"/>
      <c r="AN814" s="204"/>
      <c r="AO814" s="204"/>
      <c r="AP814" s="204"/>
      <c r="AQ814" s="204"/>
      <c r="AR814" s="204"/>
      <c r="AS814" s="204"/>
      <c r="AT814" s="204"/>
      <c r="AU814" s="204"/>
      <c r="AV814" s="204"/>
      <c r="AW814" s="204"/>
      <c r="AX814" s="204"/>
      <c r="AY814" s="204"/>
      <c r="AZ814" s="204"/>
      <c r="BA814" s="204"/>
      <c r="BB814" s="204"/>
      <c r="BC814" s="204"/>
      <c r="BD814" s="204"/>
      <c r="BE814" s="204"/>
      <c r="BF814" s="204"/>
      <c r="BG814" s="204"/>
      <c r="BH814" s="204"/>
      <c r="BI814" s="204"/>
      <c r="BJ814" s="204"/>
      <c r="BK814" s="204"/>
      <c r="BL814" s="204"/>
      <c r="BM814" s="204"/>
      <c r="BN814" s="204"/>
      <c r="BO814" s="204"/>
      <c r="BP814" s="204"/>
      <c r="BQ814" s="204"/>
      <c r="BR814" s="204"/>
      <c r="BS814" s="204"/>
    </row>
    <row r="815" spans="1:71" s="273" customFormat="1" x14ac:dyDescent="0.25">
      <c r="A815" s="204"/>
      <c r="B815" s="204"/>
      <c r="C815" s="204"/>
      <c r="D815" s="204"/>
      <c r="E815" s="204"/>
      <c r="F815" s="204"/>
      <c r="G815" s="204"/>
      <c r="H815" s="204"/>
      <c r="I815" s="204"/>
      <c r="J815" s="204"/>
      <c r="K815" s="204"/>
      <c r="L815" s="218">
        <f t="shared" si="26"/>
        <v>0</v>
      </c>
      <c r="M815" s="218">
        <f t="shared" si="26"/>
        <v>0</v>
      </c>
      <c r="N815" s="218">
        <f t="shared" si="26"/>
        <v>0</v>
      </c>
      <c r="O815" s="270"/>
      <c r="P815" s="204"/>
      <c r="Q815" s="204"/>
      <c r="R815" s="204"/>
      <c r="S815" s="204"/>
      <c r="T815" s="204"/>
      <c r="U815" s="204"/>
      <c r="V815" s="204"/>
      <c r="W815" s="204"/>
      <c r="X815" s="204"/>
      <c r="Y815" s="204"/>
      <c r="Z815" s="204"/>
      <c r="AA815" s="204"/>
      <c r="AB815" s="204"/>
      <c r="AC815" s="204"/>
      <c r="AD815" s="204"/>
      <c r="AE815" s="204"/>
      <c r="AF815" s="204"/>
      <c r="AG815" s="204"/>
      <c r="AH815" s="204"/>
      <c r="AI815" s="204"/>
      <c r="AJ815" s="204"/>
      <c r="AK815" s="204"/>
      <c r="AL815" s="204"/>
      <c r="AM815" s="204"/>
      <c r="AN815" s="204"/>
      <c r="AO815" s="204"/>
      <c r="AP815" s="204"/>
      <c r="AQ815" s="204"/>
      <c r="AR815" s="204"/>
      <c r="AS815" s="204"/>
      <c r="AT815" s="204"/>
      <c r="AU815" s="204"/>
      <c r="AV815" s="204"/>
      <c r="AW815" s="204"/>
      <c r="AX815" s="204"/>
      <c r="AY815" s="204"/>
      <c r="AZ815" s="204"/>
      <c r="BA815" s="204"/>
      <c r="BB815" s="204"/>
      <c r="BC815" s="204"/>
      <c r="BD815" s="204"/>
      <c r="BE815" s="204"/>
      <c r="BF815" s="204"/>
      <c r="BG815" s="204"/>
      <c r="BH815" s="204"/>
      <c r="BI815" s="204"/>
      <c r="BJ815" s="204"/>
      <c r="BK815" s="204"/>
      <c r="BL815" s="204"/>
      <c r="BM815" s="204"/>
      <c r="BN815" s="204"/>
      <c r="BO815" s="204"/>
      <c r="BP815" s="204"/>
      <c r="BQ815" s="204"/>
      <c r="BR815" s="204"/>
      <c r="BS815" s="204"/>
    </row>
    <row r="816" spans="1:71" s="273" customFormat="1" x14ac:dyDescent="0.25">
      <c r="A816" s="204"/>
      <c r="B816" s="204"/>
      <c r="C816" s="204"/>
      <c r="D816" s="204"/>
      <c r="E816" s="204"/>
      <c r="F816" s="204"/>
      <c r="G816" s="204"/>
      <c r="H816" s="204"/>
      <c r="I816" s="204"/>
      <c r="J816" s="204"/>
      <c r="K816" s="204"/>
      <c r="L816" s="218">
        <f t="shared" si="26"/>
        <v>0</v>
      </c>
      <c r="M816" s="218">
        <f t="shared" si="26"/>
        <v>0</v>
      </c>
      <c r="N816" s="218">
        <f t="shared" si="26"/>
        <v>0</v>
      </c>
      <c r="O816" s="270"/>
      <c r="P816" s="204"/>
      <c r="Q816" s="204"/>
      <c r="R816" s="204"/>
      <c r="S816" s="204"/>
      <c r="T816" s="204"/>
      <c r="U816" s="204"/>
      <c r="V816" s="204"/>
      <c r="W816" s="204"/>
      <c r="X816" s="204"/>
      <c r="Y816" s="204"/>
      <c r="Z816" s="204"/>
      <c r="AA816" s="204"/>
      <c r="AB816" s="204"/>
      <c r="AC816" s="204"/>
      <c r="AD816" s="204"/>
      <c r="AE816" s="204"/>
      <c r="AF816" s="204"/>
      <c r="AG816" s="204"/>
      <c r="AH816" s="204"/>
      <c r="AI816" s="204"/>
      <c r="AJ816" s="204"/>
      <c r="AK816" s="204"/>
      <c r="AL816" s="204"/>
      <c r="AM816" s="204"/>
      <c r="AN816" s="204"/>
      <c r="AO816" s="204"/>
      <c r="AP816" s="204"/>
      <c r="AQ816" s="204"/>
      <c r="AR816" s="204"/>
      <c r="AS816" s="204"/>
      <c r="AT816" s="204"/>
      <c r="AU816" s="204"/>
      <c r="AV816" s="204"/>
      <c r="AW816" s="204"/>
      <c r="AX816" s="204"/>
      <c r="AY816" s="204"/>
      <c r="AZ816" s="204"/>
      <c r="BA816" s="204"/>
      <c r="BB816" s="204"/>
      <c r="BC816" s="204"/>
      <c r="BD816" s="204"/>
      <c r="BE816" s="204"/>
      <c r="BF816" s="204"/>
      <c r="BG816" s="204"/>
      <c r="BH816" s="204"/>
      <c r="BI816" s="204"/>
      <c r="BJ816" s="204"/>
      <c r="BK816" s="204"/>
      <c r="BL816" s="204"/>
      <c r="BM816" s="204"/>
      <c r="BN816" s="204"/>
      <c r="BO816" s="204"/>
      <c r="BP816" s="204"/>
      <c r="BQ816" s="204"/>
      <c r="BR816" s="204"/>
      <c r="BS816" s="204"/>
    </row>
    <row r="817" spans="1:71" s="273" customFormat="1" x14ac:dyDescent="0.25">
      <c r="A817" s="204"/>
      <c r="B817" s="204"/>
      <c r="C817" s="204"/>
      <c r="D817" s="204"/>
      <c r="E817" s="204"/>
      <c r="F817" s="204"/>
      <c r="G817" s="204"/>
      <c r="H817" s="204"/>
      <c r="I817" s="204"/>
      <c r="J817" s="204"/>
      <c r="K817" s="204"/>
      <c r="L817" s="218">
        <f t="shared" si="26"/>
        <v>0</v>
      </c>
      <c r="M817" s="218">
        <f t="shared" si="26"/>
        <v>0</v>
      </c>
      <c r="N817" s="218">
        <f t="shared" si="26"/>
        <v>0</v>
      </c>
      <c r="O817" s="270"/>
      <c r="P817" s="204"/>
      <c r="Q817" s="204"/>
      <c r="R817" s="204"/>
      <c r="S817" s="204"/>
      <c r="T817" s="204"/>
      <c r="U817" s="204"/>
      <c r="V817" s="204"/>
      <c r="W817" s="204"/>
      <c r="X817" s="204"/>
      <c r="Y817" s="204"/>
      <c r="Z817" s="204"/>
      <c r="AA817" s="204"/>
      <c r="AB817" s="204"/>
      <c r="AC817" s="204"/>
      <c r="AD817" s="204"/>
      <c r="AE817" s="204"/>
      <c r="AF817" s="204"/>
      <c r="AG817" s="204"/>
      <c r="AH817" s="204"/>
      <c r="AI817" s="204"/>
      <c r="AJ817" s="204"/>
      <c r="AK817" s="204"/>
      <c r="AL817" s="204"/>
      <c r="AM817" s="204"/>
      <c r="AN817" s="204"/>
      <c r="AO817" s="204"/>
      <c r="AP817" s="204"/>
      <c r="AQ817" s="204"/>
      <c r="AR817" s="204"/>
      <c r="AS817" s="204"/>
      <c r="AT817" s="204"/>
      <c r="AU817" s="204"/>
      <c r="AV817" s="204"/>
      <c r="AW817" s="204"/>
      <c r="AX817" s="204"/>
      <c r="AY817" s="204"/>
      <c r="AZ817" s="204"/>
      <c r="BA817" s="204"/>
      <c r="BB817" s="204"/>
      <c r="BC817" s="204"/>
      <c r="BD817" s="204"/>
      <c r="BE817" s="204"/>
      <c r="BF817" s="204"/>
      <c r="BG817" s="204"/>
      <c r="BH817" s="204"/>
      <c r="BI817" s="204"/>
      <c r="BJ817" s="204"/>
      <c r="BK817" s="204"/>
      <c r="BL817" s="204"/>
      <c r="BM817" s="204"/>
      <c r="BN817" s="204"/>
      <c r="BO817" s="204"/>
      <c r="BP817" s="204"/>
      <c r="BQ817" s="204"/>
      <c r="BR817" s="204"/>
      <c r="BS817" s="204"/>
    </row>
    <row r="818" spans="1:71" s="273" customFormat="1" x14ac:dyDescent="0.25">
      <c r="A818" s="204"/>
      <c r="B818" s="204"/>
      <c r="C818" s="204"/>
      <c r="D818" s="204"/>
      <c r="E818" s="204"/>
      <c r="F818" s="204"/>
      <c r="G818" s="204"/>
      <c r="H818" s="204"/>
      <c r="I818" s="204"/>
      <c r="J818" s="204"/>
      <c r="K818" s="204"/>
      <c r="L818" s="218">
        <f t="shared" si="26"/>
        <v>0</v>
      </c>
      <c r="M818" s="218">
        <f t="shared" si="26"/>
        <v>0</v>
      </c>
      <c r="N818" s="218">
        <f t="shared" si="26"/>
        <v>0</v>
      </c>
      <c r="O818" s="270"/>
      <c r="P818" s="204"/>
      <c r="Q818" s="204"/>
      <c r="R818" s="204"/>
      <c r="S818" s="204"/>
      <c r="T818" s="204"/>
      <c r="U818" s="204"/>
      <c r="V818" s="204"/>
      <c r="W818" s="204"/>
      <c r="X818" s="204"/>
      <c r="Y818" s="204"/>
      <c r="Z818" s="204"/>
      <c r="AA818" s="204"/>
      <c r="AB818" s="204"/>
      <c r="AC818" s="204"/>
      <c r="AD818" s="204"/>
      <c r="AE818" s="204"/>
      <c r="AF818" s="204"/>
      <c r="AG818" s="204"/>
      <c r="AH818" s="204"/>
      <c r="AI818" s="204"/>
      <c r="AJ818" s="204"/>
      <c r="AK818" s="204"/>
      <c r="AL818" s="204"/>
      <c r="AM818" s="204"/>
      <c r="AN818" s="204"/>
      <c r="AO818" s="204"/>
      <c r="AP818" s="204"/>
      <c r="AQ818" s="204"/>
      <c r="AR818" s="204"/>
      <c r="AS818" s="204"/>
      <c r="AT818" s="204"/>
      <c r="AU818" s="204"/>
      <c r="AV818" s="204"/>
      <c r="AW818" s="204"/>
      <c r="AX818" s="204"/>
      <c r="AY818" s="204"/>
      <c r="AZ818" s="204"/>
      <c r="BA818" s="204"/>
      <c r="BB818" s="204"/>
      <c r="BC818" s="204"/>
      <c r="BD818" s="204"/>
      <c r="BE818" s="204"/>
      <c r="BF818" s="204"/>
      <c r="BG818" s="204"/>
      <c r="BH818" s="204"/>
      <c r="BI818" s="204"/>
      <c r="BJ818" s="204"/>
      <c r="BK818" s="204"/>
      <c r="BL818" s="204"/>
      <c r="BM818" s="204"/>
      <c r="BN818" s="204"/>
      <c r="BO818" s="204"/>
      <c r="BP818" s="204"/>
      <c r="BQ818" s="204"/>
      <c r="BR818" s="204"/>
      <c r="BS818" s="204"/>
    </row>
    <row r="819" spans="1:71" s="273" customFormat="1" x14ac:dyDescent="0.25">
      <c r="A819" s="204"/>
      <c r="B819" s="204"/>
      <c r="C819" s="204"/>
      <c r="D819" s="204"/>
      <c r="E819" s="204"/>
      <c r="F819" s="204"/>
      <c r="G819" s="204"/>
      <c r="H819" s="204"/>
      <c r="I819" s="204"/>
      <c r="J819" s="204"/>
      <c r="K819" s="204"/>
      <c r="L819" s="218">
        <f t="shared" si="26"/>
        <v>0</v>
      </c>
      <c r="M819" s="218">
        <f t="shared" si="26"/>
        <v>0</v>
      </c>
      <c r="N819" s="218">
        <f t="shared" si="26"/>
        <v>0</v>
      </c>
      <c r="O819" s="270"/>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04"/>
      <c r="AK819" s="204"/>
      <c r="AL819" s="204"/>
      <c r="AM819" s="204"/>
      <c r="AN819" s="204"/>
      <c r="AO819" s="204"/>
      <c r="AP819" s="204"/>
      <c r="AQ819" s="204"/>
      <c r="AR819" s="204"/>
      <c r="AS819" s="204"/>
      <c r="AT819" s="204"/>
      <c r="AU819" s="204"/>
      <c r="AV819" s="204"/>
      <c r="AW819" s="204"/>
      <c r="AX819" s="204"/>
      <c r="AY819" s="204"/>
      <c r="AZ819" s="204"/>
      <c r="BA819" s="204"/>
      <c r="BB819" s="204"/>
      <c r="BC819" s="204"/>
      <c r="BD819" s="204"/>
      <c r="BE819" s="204"/>
      <c r="BF819" s="204"/>
      <c r="BG819" s="204"/>
      <c r="BH819" s="204"/>
      <c r="BI819" s="204"/>
      <c r="BJ819" s="204"/>
      <c r="BK819" s="204"/>
      <c r="BL819" s="204"/>
      <c r="BM819" s="204"/>
      <c r="BN819" s="204"/>
      <c r="BO819" s="204"/>
      <c r="BP819" s="204"/>
      <c r="BQ819" s="204"/>
      <c r="BR819" s="204"/>
      <c r="BS819" s="204"/>
    </row>
    <row r="820" spans="1:71" s="273" customFormat="1" x14ac:dyDescent="0.25">
      <c r="A820" s="204"/>
      <c r="B820" s="204"/>
      <c r="C820" s="204"/>
      <c r="D820" s="204"/>
      <c r="E820" s="204"/>
      <c r="F820" s="204"/>
      <c r="G820" s="204"/>
      <c r="H820" s="204"/>
      <c r="I820" s="204"/>
      <c r="J820" s="204"/>
      <c r="K820" s="204"/>
      <c r="L820" s="218">
        <f t="shared" si="26"/>
        <v>0</v>
      </c>
      <c r="M820" s="218">
        <f t="shared" si="26"/>
        <v>0</v>
      </c>
      <c r="N820" s="218">
        <f t="shared" si="26"/>
        <v>0</v>
      </c>
      <c r="O820" s="270"/>
      <c r="P820" s="204"/>
      <c r="Q820" s="204"/>
      <c r="R820" s="204"/>
      <c r="S820" s="204"/>
      <c r="T820" s="204"/>
      <c r="U820" s="204"/>
      <c r="V820" s="204"/>
      <c r="W820" s="204"/>
      <c r="X820" s="204"/>
      <c r="Y820" s="204"/>
      <c r="Z820" s="204"/>
      <c r="AA820" s="204"/>
      <c r="AB820" s="204"/>
      <c r="AC820" s="204"/>
      <c r="AD820" s="204"/>
      <c r="AE820" s="204"/>
      <c r="AF820" s="204"/>
      <c r="AG820" s="204"/>
      <c r="AH820" s="204"/>
      <c r="AI820" s="204"/>
      <c r="AJ820" s="204"/>
      <c r="AK820" s="204"/>
      <c r="AL820" s="204"/>
      <c r="AM820" s="204"/>
      <c r="AN820" s="204"/>
      <c r="AO820" s="204"/>
      <c r="AP820" s="204"/>
      <c r="AQ820" s="204"/>
      <c r="AR820" s="204"/>
      <c r="AS820" s="204"/>
      <c r="AT820" s="204"/>
      <c r="AU820" s="204"/>
      <c r="AV820" s="204"/>
      <c r="AW820" s="204"/>
      <c r="AX820" s="204"/>
      <c r="AY820" s="204"/>
      <c r="AZ820" s="204"/>
      <c r="BA820" s="204"/>
      <c r="BB820" s="204"/>
      <c r="BC820" s="204"/>
      <c r="BD820" s="204"/>
      <c r="BE820" s="204"/>
      <c r="BF820" s="204"/>
      <c r="BG820" s="204"/>
      <c r="BH820" s="204"/>
      <c r="BI820" s="204"/>
      <c r="BJ820" s="204"/>
      <c r="BK820" s="204"/>
      <c r="BL820" s="204"/>
      <c r="BM820" s="204"/>
      <c r="BN820" s="204"/>
      <c r="BO820" s="204"/>
      <c r="BP820" s="204"/>
      <c r="BQ820" s="204"/>
      <c r="BR820" s="204"/>
      <c r="BS820" s="204"/>
    </row>
    <row r="821" spans="1:71" s="273" customFormat="1" x14ac:dyDescent="0.25">
      <c r="A821" s="204"/>
      <c r="B821" s="204"/>
      <c r="C821" s="204"/>
      <c r="D821" s="204"/>
      <c r="E821" s="204"/>
      <c r="F821" s="204"/>
      <c r="G821" s="204"/>
      <c r="H821" s="204"/>
      <c r="I821" s="204"/>
      <c r="J821" s="204"/>
      <c r="K821" s="204"/>
      <c r="L821" s="218">
        <f t="shared" si="26"/>
        <v>0</v>
      </c>
      <c r="M821" s="218">
        <f t="shared" si="26"/>
        <v>0</v>
      </c>
      <c r="N821" s="218">
        <f t="shared" si="26"/>
        <v>0</v>
      </c>
      <c r="O821" s="270"/>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204"/>
      <c r="AL821" s="204"/>
      <c r="AM821" s="204"/>
      <c r="AN821" s="204"/>
      <c r="AO821" s="204"/>
      <c r="AP821" s="204"/>
      <c r="AQ821" s="204"/>
      <c r="AR821" s="204"/>
      <c r="AS821" s="204"/>
      <c r="AT821" s="204"/>
      <c r="AU821" s="204"/>
      <c r="AV821" s="204"/>
      <c r="AW821" s="204"/>
      <c r="AX821" s="204"/>
      <c r="AY821" s="204"/>
      <c r="AZ821" s="204"/>
      <c r="BA821" s="204"/>
      <c r="BB821" s="204"/>
      <c r="BC821" s="204"/>
      <c r="BD821" s="204"/>
      <c r="BE821" s="204"/>
      <c r="BF821" s="204"/>
      <c r="BG821" s="204"/>
      <c r="BH821" s="204"/>
      <c r="BI821" s="204"/>
      <c r="BJ821" s="204"/>
      <c r="BK821" s="204"/>
      <c r="BL821" s="204"/>
      <c r="BM821" s="204"/>
      <c r="BN821" s="204"/>
      <c r="BO821" s="204"/>
      <c r="BP821" s="204"/>
      <c r="BQ821" s="204"/>
      <c r="BR821" s="204"/>
      <c r="BS821" s="204"/>
    </row>
    <row r="822" spans="1:71" s="273" customFormat="1" x14ac:dyDescent="0.25">
      <c r="A822" s="204"/>
      <c r="B822" s="204"/>
      <c r="C822" s="204"/>
      <c r="D822" s="204"/>
      <c r="E822" s="204"/>
      <c r="F822" s="204"/>
      <c r="G822" s="204"/>
      <c r="H822" s="204"/>
      <c r="I822" s="204"/>
      <c r="J822" s="204"/>
      <c r="K822" s="204"/>
      <c r="L822" s="218">
        <f t="shared" si="26"/>
        <v>0</v>
      </c>
      <c r="M822" s="218">
        <f t="shared" si="26"/>
        <v>0</v>
      </c>
      <c r="N822" s="218">
        <f t="shared" si="26"/>
        <v>0</v>
      </c>
      <c r="O822" s="270"/>
      <c r="P822" s="204"/>
      <c r="Q822" s="204"/>
      <c r="R822" s="204"/>
      <c r="S822" s="204"/>
      <c r="T822" s="204"/>
      <c r="U822" s="204"/>
      <c r="V822" s="204"/>
      <c r="W822" s="204"/>
      <c r="X822" s="204"/>
      <c r="Y822" s="204"/>
      <c r="Z822" s="204"/>
      <c r="AA822" s="204"/>
      <c r="AB822" s="204"/>
      <c r="AC822" s="204"/>
      <c r="AD822" s="204"/>
      <c r="AE822" s="204"/>
      <c r="AF822" s="204"/>
      <c r="AG822" s="204"/>
      <c r="AH822" s="204"/>
      <c r="AI822" s="204"/>
      <c r="AJ822" s="204"/>
      <c r="AK822" s="204"/>
      <c r="AL822" s="204"/>
      <c r="AM822" s="204"/>
      <c r="AN822" s="204"/>
      <c r="AO822" s="204"/>
      <c r="AP822" s="204"/>
      <c r="AQ822" s="204"/>
      <c r="AR822" s="204"/>
      <c r="AS822" s="204"/>
      <c r="AT822" s="204"/>
      <c r="AU822" s="204"/>
      <c r="AV822" s="204"/>
      <c r="AW822" s="204"/>
      <c r="AX822" s="204"/>
      <c r="AY822" s="204"/>
      <c r="AZ822" s="204"/>
      <c r="BA822" s="204"/>
      <c r="BB822" s="204"/>
      <c r="BC822" s="204"/>
      <c r="BD822" s="204"/>
      <c r="BE822" s="204"/>
      <c r="BF822" s="204"/>
      <c r="BG822" s="204"/>
      <c r="BH822" s="204"/>
      <c r="BI822" s="204"/>
      <c r="BJ822" s="204"/>
      <c r="BK822" s="204"/>
      <c r="BL822" s="204"/>
      <c r="BM822" s="204"/>
      <c r="BN822" s="204"/>
      <c r="BO822" s="204"/>
      <c r="BP822" s="204"/>
      <c r="BQ822" s="204"/>
      <c r="BR822" s="204"/>
      <c r="BS822" s="204"/>
    </row>
    <row r="823" spans="1:71" s="273" customFormat="1" x14ac:dyDescent="0.25">
      <c r="A823" s="204"/>
      <c r="B823" s="204"/>
      <c r="C823" s="204"/>
      <c r="D823" s="204"/>
      <c r="E823" s="204"/>
      <c r="F823" s="204"/>
      <c r="G823" s="204"/>
      <c r="H823" s="204"/>
      <c r="I823" s="204"/>
      <c r="J823" s="204"/>
      <c r="K823" s="204"/>
      <c r="L823" s="218">
        <f t="shared" si="26"/>
        <v>0</v>
      </c>
      <c r="M823" s="218">
        <f t="shared" si="26"/>
        <v>0</v>
      </c>
      <c r="N823" s="218">
        <f t="shared" si="26"/>
        <v>0</v>
      </c>
      <c r="O823" s="270"/>
      <c r="P823" s="204"/>
      <c r="Q823" s="204"/>
      <c r="R823" s="204"/>
      <c r="S823" s="204"/>
      <c r="T823" s="204"/>
      <c r="U823" s="204"/>
      <c r="V823" s="204"/>
      <c r="W823" s="204"/>
      <c r="X823" s="204"/>
      <c r="Y823" s="204"/>
      <c r="Z823" s="204"/>
      <c r="AA823" s="204"/>
      <c r="AB823" s="204"/>
      <c r="AC823" s="204"/>
      <c r="AD823" s="204"/>
      <c r="AE823" s="204"/>
      <c r="AF823" s="204"/>
      <c r="AG823" s="204"/>
      <c r="AH823" s="204"/>
      <c r="AI823" s="204"/>
      <c r="AJ823" s="204"/>
      <c r="AK823" s="204"/>
      <c r="AL823" s="204"/>
      <c r="AM823" s="204"/>
      <c r="AN823" s="204"/>
      <c r="AO823" s="204"/>
      <c r="AP823" s="204"/>
      <c r="AQ823" s="204"/>
      <c r="AR823" s="204"/>
      <c r="AS823" s="204"/>
      <c r="AT823" s="204"/>
      <c r="AU823" s="204"/>
      <c r="AV823" s="204"/>
      <c r="AW823" s="204"/>
      <c r="AX823" s="204"/>
      <c r="AY823" s="204"/>
      <c r="AZ823" s="204"/>
      <c r="BA823" s="204"/>
      <c r="BB823" s="204"/>
      <c r="BC823" s="204"/>
      <c r="BD823" s="204"/>
      <c r="BE823" s="204"/>
      <c r="BF823" s="204"/>
      <c r="BG823" s="204"/>
      <c r="BH823" s="204"/>
      <c r="BI823" s="204"/>
      <c r="BJ823" s="204"/>
      <c r="BK823" s="204"/>
      <c r="BL823" s="204"/>
      <c r="BM823" s="204"/>
      <c r="BN823" s="204"/>
      <c r="BO823" s="204"/>
      <c r="BP823" s="204"/>
      <c r="BQ823" s="204"/>
      <c r="BR823" s="204"/>
      <c r="BS823" s="204"/>
    </row>
    <row r="824" spans="1:71" s="273" customFormat="1" x14ac:dyDescent="0.25">
      <c r="A824" s="204"/>
      <c r="B824" s="204"/>
      <c r="C824" s="204"/>
      <c r="D824" s="204"/>
      <c r="E824" s="204"/>
      <c r="F824" s="204"/>
      <c r="G824" s="204"/>
      <c r="H824" s="204"/>
      <c r="I824" s="204"/>
      <c r="J824" s="204"/>
      <c r="K824" s="204"/>
      <c r="L824" s="218">
        <f t="shared" si="26"/>
        <v>0</v>
      </c>
      <c r="M824" s="218">
        <f t="shared" si="26"/>
        <v>0</v>
      </c>
      <c r="N824" s="218">
        <f t="shared" si="26"/>
        <v>0</v>
      </c>
      <c r="O824" s="270"/>
      <c r="P824" s="204"/>
      <c r="Q824" s="204"/>
      <c r="R824" s="204"/>
      <c r="S824" s="204"/>
      <c r="T824" s="204"/>
      <c r="U824" s="204"/>
      <c r="V824" s="204"/>
      <c r="W824" s="204"/>
      <c r="X824" s="204"/>
      <c r="Y824" s="204"/>
      <c r="Z824" s="204"/>
      <c r="AA824" s="204"/>
      <c r="AB824" s="204"/>
      <c r="AC824" s="204"/>
      <c r="AD824" s="204"/>
      <c r="AE824" s="204"/>
      <c r="AF824" s="204"/>
      <c r="AG824" s="204"/>
      <c r="AH824" s="204"/>
      <c r="AI824" s="204"/>
      <c r="AJ824" s="204"/>
      <c r="AK824" s="204"/>
      <c r="AL824" s="204"/>
      <c r="AM824" s="204"/>
      <c r="AN824" s="204"/>
      <c r="AO824" s="204"/>
      <c r="AP824" s="204"/>
      <c r="AQ824" s="204"/>
      <c r="AR824" s="204"/>
      <c r="AS824" s="204"/>
      <c r="AT824" s="204"/>
      <c r="AU824" s="204"/>
      <c r="AV824" s="204"/>
      <c r="AW824" s="204"/>
      <c r="AX824" s="204"/>
      <c r="AY824" s="204"/>
      <c r="AZ824" s="204"/>
      <c r="BA824" s="204"/>
      <c r="BB824" s="204"/>
      <c r="BC824" s="204"/>
      <c r="BD824" s="204"/>
      <c r="BE824" s="204"/>
      <c r="BF824" s="204"/>
      <c r="BG824" s="204"/>
      <c r="BH824" s="204"/>
      <c r="BI824" s="204"/>
      <c r="BJ824" s="204"/>
      <c r="BK824" s="204"/>
      <c r="BL824" s="204"/>
      <c r="BM824" s="204"/>
      <c r="BN824" s="204"/>
      <c r="BO824" s="204"/>
      <c r="BP824" s="204"/>
      <c r="BQ824" s="204"/>
      <c r="BR824" s="204"/>
      <c r="BS824" s="204"/>
    </row>
    <row r="825" spans="1:71" s="273" customFormat="1" x14ac:dyDescent="0.25">
      <c r="A825" s="204"/>
      <c r="B825" s="204"/>
      <c r="C825" s="204"/>
      <c r="D825" s="204"/>
      <c r="E825" s="204"/>
      <c r="F825" s="204"/>
      <c r="G825" s="204"/>
      <c r="H825" s="204"/>
      <c r="I825" s="204"/>
      <c r="J825" s="204"/>
      <c r="K825" s="204"/>
      <c r="L825" s="218">
        <f t="shared" si="26"/>
        <v>0</v>
      </c>
      <c r="M825" s="218">
        <f t="shared" si="26"/>
        <v>0</v>
      </c>
      <c r="N825" s="218">
        <f t="shared" si="26"/>
        <v>0</v>
      </c>
      <c r="O825" s="270"/>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04"/>
      <c r="AL825" s="204"/>
      <c r="AM825" s="204"/>
      <c r="AN825" s="204"/>
      <c r="AO825" s="204"/>
      <c r="AP825" s="204"/>
      <c r="AQ825" s="204"/>
      <c r="AR825" s="204"/>
      <c r="AS825" s="204"/>
      <c r="AT825" s="204"/>
      <c r="AU825" s="204"/>
      <c r="AV825" s="204"/>
      <c r="AW825" s="204"/>
      <c r="AX825" s="204"/>
      <c r="AY825" s="204"/>
      <c r="AZ825" s="204"/>
      <c r="BA825" s="204"/>
      <c r="BB825" s="204"/>
      <c r="BC825" s="204"/>
      <c r="BD825" s="204"/>
      <c r="BE825" s="204"/>
      <c r="BF825" s="204"/>
      <c r="BG825" s="204"/>
      <c r="BH825" s="204"/>
      <c r="BI825" s="204"/>
      <c r="BJ825" s="204"/>
      <c r="BK825" s="204"/>
      <c r="BL825" s="204"/>
      <c r="BM825" s="204"/>
      <c r="BN825" s="204"/>
      <c r="BO825" s="204"/>
      <c r="BP825" s="204"/>
      <c r="BQ825" s="204"/>
      <c r="BR825" s="204"/>
      <c r="BS825" s="204"/>
    </row>
    <row r="826" spans="1:71" s="273" customFormat="1" x14ac:dyDescent="0.25">
      <c r="A826" s="204"/>
      <c r="B826" s="204"/>
      <c r="C826" s="204"/>
      <c r="D826" s="204"/>
      <c r="E826" s="204"/>
      <c r="F826" s="204"/>
      <c r="G826" s="204"/>
      <c r="H826" s="204"/>
      <c r="I826" s="204"/>
      <c r="J826" s="204"/>
      <c r="K826" s="204"/>
      <c r="L826" s="218">
        <f t="shared" si="26"/>
        <v>0</v>
      </c>
      <c r="M826" s="218">
        <f t="shared" si="26"/>
        <v>0</v>
      </c>
      <c r="N826" s="218">
        <f t="shared" si="26"/>
        <v>0</v>
      </c>
      <c r="O826" s="270"/>
      <c r="P826" s="204"/>
      <c r="Q826" s="204"/>
      <c r="R826" s="204"/>
      <c r="S826" s="204"/>
      <c r="T826" s="204"/>
      <c r="U826" s="204"/>
      <c r="V826" s="204"/>
      <c r="W826" s="204"/>
      <c r="X826" s="204"/>
      <c r="Y826" s="204"/>
      <c r="Z826" s="204"/>
      <c r="AA826" s="204"/>
      <c r="AB826" s="204"/>
      <c r="AC826" s="204"/>
      <c r="AD826" s="204"/>
      <c r="AE826" s="204"/>
      <c r="AF826" s="204"/>
      <c r="AG826" s="204"/>
      <c r="AH826" s="204"/>
      <c r="AI826" s="204"/>
      <c r="AJ826" s="204"/>
      <c r="AK826" s="204"/>
      <c r="AL826" s="204"/>
      <c r="AM826" s="204"/>
      <c r="AN826" s="204"/>
      <c r="AO826" s="204"/>
      <c r="AP826" s="204"/>
      <c r="AQ826" s="204"/>
      <c r="AR826" s="204"/>
      <c r="AS826" s="204"/>
      <c r="AT826" s="204"/>
      <c r="AU826" s="204"/>
      <c r="AV826" s="204"/>
      <c r="AW826" s="204"/>
      <c r="AX826" s="204"/>
      <c r="AY826" s="204"/>
      <c r="AZ826" s="204"/>
      <c r="BA826" s="204"/>
      <c r="BB826" s="204"/>
      <c r="BC826" s="204"/>
      <c r="BD826" s="204"/>
      <c r="BE826" s="204"/>
      <c r="BF826" s="204"/>
      <c r="BG826" s="204"/>
      <c r="BH826" s="204"/>
      <c r="BI826" s="204"/>
      <c r="BJ826" s="204"/>
      <c r="BK826" s="204"/>
      <c r="BL826" s="204"/>
      <c r="BM826" s="204"/>
      <c r="BN826" s="204"/>
      <c r="BO826" s="204"/>
      <c r="BP826" s="204"/>
      <c r="BQ826" s="204"/>
      <c r="BR826" s="204"/>
      <c r="BS826" s="204"/>
    </row>
    <row r="827" spans="1:71" s="273" customFormat="1" x14ac:dyDescent="0.25">
      <c r="A827" s="204"/>
      <c r="B827" s="204"/>
      <c r="C827" s="204"/>
      <c r="D827" s="204"/>
      <c r="E827" s="204"/>
      <c r="F827" s="204"/>
      <c r="G827" s="204"/>
      <c r="H827" s="204"/>
      <c r="I827" s="204"/>
      <c r="J827" s="204"/>
      <c r="K827" s="204"/>
      <c r="L827" s="218">
        <f t="shared" si="26"/>
        <v>0</v>
      </c>
      <c r="M827" s="218">
        <f t="shared" si="26"/>
        <v>0</v>
      </c>
      <c r="N827" s="218">
        <f t="shared" si="26"/>
        <v>0</v>
      </c>
      <c r="O827" s="270"/>
      <c r="P827" s="204"/>
      <c r="Q827" s="204"/>
      <c r="R827" s="204"/>
      <c r="S827" s="204"/>
      <c r="T827" s="204"/>
      <c r="U827" s="204"/>
      <c r="V827" s="204"/>
      <c r="W827" s="204"/>
      <c r="X827" s="204"/>
      <c r="Y827" s="204"/>
      <c r="Z827" s="204"/>
      <c r="AA827" s="204"/>
      <c r="AB827" s="204"/>
      <c r="AC827" s="204"/>
      <c r="AD827" s="204"/>
      <c r="AE827" s="204"/>
      <c r="AF827" s="204"/>
      <c r="AG827" s="204"/>
      <c r="AH827" s="204"/>
      <c r="AI827" s="204"/>
      <c r="AJ827" s="204"/>
      <c r="AK827" s="204"/>
      <c r="AL827" s="204"/>
      <c r="AM827" s="204"/>
      <c r="AN827" s="204"/>
      <c r="AO827" s="204"/>
      <c r="AP827" s="204"/>
      <c r="AQ827" s="204"/>
      <c r="AR827" s="204"/>
      <c r="AS827" s="204"/>
      <c r="AT827" s="204"/>
      <c r="AU827" s="204"/>
      <c r="AV827" s="204"/>
      <c r="AW827" s="204"/>
      <c r="AX827" s="204"/>
      <c r="AY827" s="204"/>
      <c r="AZ827" s="204"/>
      <c r="BA827" s="204"/>
      <c r="BB827" s="204"/>
      <c r="BC827" s="204"/>
      <c r="BD827" s="204"/>
      <c r="BE827" s="204"/>
      <c r="BF827" s="204"/>
      <c r="BG827" s="204"/>
      <c r="BH827" s="204"/>
      <c r="BI827" s="204"/>
      <c r="BJ827" s="204"/>
      <c r="BK827" s="204"/>
      <c r="BL827" s="204"/>
      <c r="BM827" s="204"/>
      <c r="BN827" s="204"/>
      <c r="BO827" s="204"/>
      <c r="BP827" s="204"/>
      <c r="BQ827" s="204"/>
      <c r="BR827" s="204"/>
      <c r="BS827" s="204"/>
    </row>
    <row r="828" spans="1:71" s="273" customFormat="1" x14ac:dyDescent="0.25">
      <c r="A828" s="204"/>
      <c r="B828" s="204"/>
      <c r="C828" s="204"/>
      <c r="D828" s="204"/>
      <c r="E828" s="204"/>
      <c r="F828" s="204"/>
      <c r="G828" s="204"/>
      <c r="H828" s="204"/>
      <c r="I828" s="204"/>
      <c r="J828" s="204"/>
      <c r="K828" s="204"/>
      <c r="L828" s="218">
        <f t="shared" si="26"/>
        <v>0</v>
      </c>
      <c r="M828" s="218">
        <f t="shared" si="26"/>
        <v>0</v>
      </c>
      <c r="N828" s="218">
        <f t="shared" si="26"/>
        <v>0</v>
      </c>
      <c r="O828" s="270"/>
      <c r="P828" s="204"/>
      <c r="Q828" s="204"/>
      <c r="R828" s="204"/>
      <c r="S828" s="204"/>
      <c r="T828" s="204"/>
      <c r="U828" s="204"/>
      <c r="V828" s="204"/>
      <c r="W828" s="204"/>
      <c r="X828" s="204"/>
      <c r="Y828" s="204"/>
      <c r="Z828" s="204"/>
      <c r="AA828" s="204"/>
      <c r="AB828" s="204"/>
      <c r="AC828" s="204"/>
      <c r="AD828" s="204"/>
      <c r="AE828" s="204"/>
      <c r="AF828" s="204"/>
      <c r="AG828" s="204"/>
      <c r="AH828" s="204"/>
      <c r="AI828" s="204"/>
      <c r="AJ828" s="204"/>
      <c r="AK828" s="204"/>
      <c r="AL828" s="204"/>
      <c r="AM828" s="204"/>
      <c r="AN828" s="204"/>
      <c r="AO828" s="204"/>
      <c r="AP828" s="204"/>
      <c r="AQ828" s="204"/>
      <c r="AR828" s="204"/>
      <c r="AS828" s="204"/>
      <c r="AT828" s="204"/>
      <c r="AU828" s="204"/>
      <c r="AV828" s="204"/>
      <c r="AW828" s="204"/>
      <c r="AX828" s="204"/>
      <c r="AY828" s="204"/>
      <c r="AZ828" s="204"/>
      <c r="BA828" s="204"/>
      <c r="BB828" s="204"/>
      <c r="BC828" s="204"/>
      <c r="BD828" s="204"/>
      <c r="BE828" s="204"/>
      <c r="BF828" s="204"/>
      <c r="BG828" s="204"/>
      <c r="BH828" s="204"/>
      <c r="BI828" s="204"/>
      <c r="BJ828" s="204"/>
      <c r="BK828" s="204"/>
      <c r="BL828" s="204"/>
      <c r="BM828" s="204"/>
      <c r="BN828" s="204"/>
      <c r="BO828" s="204"/>
      <c r="BP828" s="204"/>
      <c r="BQ828" s="204"/>
      <c r="BR828" s="204"/>
      <c r="BS828" s="204"/>
    </row>
    <row r="829" spans="1:71" s="273" customFormat="1" x14ac:dyDescent="0.25">
      <c r="A829" s="204"/>
      <c r="B829" s="204"/>
      <c r="C829" s="204"/>
      <c r="D829" s="204"/>
      <c r="E829" s="204"/>
      <c r="F829" s="204"/>
      <c r="G829" s="204"/>
      <c r="H829" s="204"/>
      <c r="I829" s="204"/>
      <c r="J829" s="204"/>
      <c r="K829" s="204"/>
      <c r="L829" s="218">
        <f t="shared" si="26"/>
        <v>0</v>
      </c>
      <c r="M829" s="218">
        <f t="shared" si="26"/>
        <v>0</v>
      </c>
      <c r="N829" s="218">
        <f t="shared" si="26"/>
        <v>0</v>
      </c>
      <c r="O829" s="270"/>
      <c r="P829" s="204"/>
      <c r="Q829" s="204"/>
      <c r="R829" s="204"/>
      <c r="S829" s="204"/>
      <c r="T829" s="204"/>
      <c r="U829" s="204"/>
      <c r="V829" s="204"/>
      <c r="W829" s="204"/>
      <c r="X829" s="204"/>
      <c r="Y829" s="204"/>
      <c r="Z829" s="204"/>
      <c r="AA829" s="204"/>
      <c r="AB829" s="204"/>
      <c r="AC829" s="204"/>
      <c r="AD829" s="204"/>
      <c r="AE829" s="204"/>
      <c r="AF829" s="204"/>
      <c r="AG829" s="204"/>
      <c r="AH829" s="204"/>
      <c r="AI829" s="204"/>
      <c r="AJ829" s="204"/>
      <c r="AK829" s="204"/>
      <c r="AL829" s="204"/>
      <c r="AM829" s="204"/>
      <c r="AN829" s="204"/>
      <c r="AO829" s="204"/>
      <c r="AP829" s="204"/>
      <c r="AQ829" s="204"/>
      <c r="AR829" s="204"/>
      <c r="AS829" s="204"/>
      <c r="AT829" s="204"/>
      <c r="AU829" s="204"/>
      <c r="AV829" s="204"/>
      <c r="AW829" s="204"/>
      <c r="AX829" s="204"/>
      <c r="AY829" s="204"/>
      <c r="AZ829" s="204"/>
      <c r="BA829" s="204"/>
      <c r="BB829" s="204"/>
      <c r="BC829" s="204"/>
      <c r="BD829" s="204"/>
      <c r="BE829" s="204"/>
      <c r="BF829" s="204"/>
      <c r="BG829" s="204"/>
      <c r="BH829" s="204"/>
      <c r="BI829" s="204"/>
      <c r="BJ829" s="204"/>
      <c r="BK829" s="204"/>
      <c r="BL829" s="204"/>
      <c r="BM829" s="204"/>
      <c r="BN829" s="204"/>
      <c r="BO829" s="204"/>
      <c r="BP829" s="204"/>
      <c r="BQ829" s="204"/>
      <c r="BR829" s="204"/>
      <c r="BS829" s="204"/>
    </row>
    <row r="830" spans="1:71" s="273" customFormat="1" x14ac:dyDescent="0.25">
      <c r="A830" s="204"/>
      <c r="B830" s="204"/>
      <c r="C830" s="204"/>
      <c r="D830" s="204"/>
      <c r="E830" s="204"/>
      <c r="F830" s="204"/>
      <c r="G830" s="204"/>
      <c r="H830" s="204"/>
      <c r="I830" s="204"/>
      <c r="J830" s="204"/>
      <c r="K830" s="204"/>
      <c r="L830" s="218">
        <f t="shared" si="26"/>
        <v>0</v>
      </c>
      <c r="M830" s="218">
        <f t="shared" si="26"/>
        <v>0</v>
      </c>
      <c r="N830" s="218">
        <f t="shared" si="26"/>
        <v>0</v>
      </c>
      <c r="O830" s="270"/>
      <c r="P830" s="204"/>
      <c r="Q830" s="204"/>
      <c r="R830" s="204"/>
      <c r="S830" s="204"/>
      <c r="T830" s="204"/>
      <c r="U830" s="204"/>
      <c r="V830" s="204"/>
      <c r="W830" s="204"/>
      <c r="X830" s="204"/>
      <c r="Y830" s="204"/>
      <c r="Z830" s="204"/>
      <c r="AA830" s="204"/>
      <c r="AB830" s="204"/>
      <c r="AC830" s="204"/>
      <c r="AD830" s="204"/>
      <c r="AE830" s="204"/>
      <c r="AF830" s="204"/>
      <c r="AG830" s="204"/>
      <c r="AH830" s="204"/>
      <c r="AI830" s="204"/>
      <c r="AJ830" s="204"/>
      <c r="AK830" s="204"/>
      <c r="AL830" s="204"/>
      <c r="AM830" s="204"/>
      <c r="AN830" s="204"/>
      <c r="AO830" s="204"/>
      <c r="AP830" s="204"/>
      <c r="AQ830" s="204"/>
      <c r="AR830" s="204"/>
      <c r="AS830" s="204"/>
      <c r="AT830" s="204"/>
      <c r="AU830" s="204"/>
      <c r="AV830" s="204"/>
      <c r="AW830" s="204"/>
      <c r="AX830" s="204"/>
      <c r="AY830" s="204"/>
      <c r="AZ830" s="204"/>
      <c r="BA830" s="204"/>
      <c r="BB830" s="204"/>
      <c r="BC830" s="204"/>
      <c r="BD830" s="204"/>
      <c r="BE830" s="204"/>
      <c r="BF830" s="204"/>
      <c r="BG830" s="204"/>
      <c r="BH830" s="204"/>
      <c r="BI830" s="204"/>
      <c r="BJ830" s="204"/>
      <c r="BK830" s="204"/>
      <c r="BL830" s="204"/>
      <c r="BM830" s="204"/>
      <c r="BN830" s="204"/>
      <c r="BO830" s="204"/>
      <c r="BP830" s="204"/>
      <c r="BQ830" s="204"/>
      <c r="BR830" s="204"/>
      <c r="BS830" s="204"/>
    </row>
    <row r="831" spans="1:71" s="273" customFormat="1" x14ac:dyDescent="0.25">
      <c r="A831" s="204"/>
      <c r="B831" s="204"/>
      <c r="C831" s="204"/>
      <c r="D831" s="204"/>
      <c r="E831" s="204"/>
      <c r="F831" s="204"/>
      <c r="G831" s="204"/>
      <c r="H831" s="204"/>
      <c r="I831" s="204"/>
      <c r="J831" s="204"/>
      <c r="K831" s="204"/>
      <c r="L831" s="218">
        <f t="shared" si="26"/>
        <v>0</v>
      </c>
      <c r="M831" s="218">
        <f t="shared" si="26"/>
        <v>0</v>
      </c>
      <c r="N831" s="218">
        <f t="shared" si="26"/>
        <v>0</v>
      </c>
      <c r="O831" s="270"/>
      <c r="P831" s="204"/>
      <c r="Q831" s="204"/>
      <c r="R831" s="204"/>
      <c r="S831" s="204"/>
      <c r="T831" s="204"/>
      <c r="U831" s="204"/>
      <c r="V831" s="204"/>
      <c r="W831" s="204"/>
      <c r="X831" s="204"/>
      <c r="Y831" s="204"/>
      <c r="Z831" s="204"/>
      <c r="AA831" s="204"/>
      <c r="AB831" s="204"/>
      <c r="AC831" s="204"/>
      <c r="AD831" s="204"/>
      <c r="AE831" s="204"/>
      <c r="AF831" s="204"/>
      <c r="AG831" s="204"/>
      <c r="AH831" s="204"/>
      <c r="AI831" s="204"/>
      <c r="AJ831" s="204"/>
      <c r="AK831" s="204"/>
      <c r="AL831" s="204"/>
      <c r="AM831" s="204"/>
      <c r="AN831" s="204"/>
      <c r="AO831" s="204"/>
      <c r="AP831" s="204"/>
      <c r="AQ831" s="204"/>
      <c r="AR831" s="204"/>
      <c r="AS831" s="204"/>
      <c r="AT831" s="204"/>
      <c r="AU831" s="204"/>
      <c r="AV831" s="204"/>
      <c r="AW831" s="204"/>
      <c r="AX831" s="204"/>
      <c r="AY831" s="204"/>
      <c r="AZ831" s="204"/>
      <c r="BA831" s="204"/>
      <c r="BB831" s="204"/>
      <c r="BC831" s="204"/>
      <c r="BD831" s="204"/>
      <c r="BE831" s="204"/>
      <c r="BF831" s="204"/>
      <c r="BG831" s="204"/>
      <c r="BH831" s="204"/>
      <c r="BI831" s="204"/>
      <c r="BJ831" s="204"/>
      <c r="BK831" s="204"/>
      <c r="BL831" s="204"/>
      <c r="BM831" s="204"/>
      <c r="BN831" s="204"/>
      <c r="BO831" s="204"/>
      <c r="BP831" s="204"/>
      <c r="BQ831" s="204"/>
      <c r="BR831" s="204"/>
      <c r="BS831" s="204"/>
    </row>
    <row r="832" spans="1:71" s="273" customFormat="1" x14ac:dyDescent="0.25">
      <c r="A832" s="204"/>
      <c r="B832" s="204"/>
      <c r="C832" s="204"/>
      <c r="D832" s="204"/>
      <c r="E832" s="204"/>
      <c r="F832" s="204"/>
      <c r="G832" s="204"/>
      <c r="H832" s="204"/>
      <c r="I832" s="204"/>
      <c r="J832" s="204"/>
      <c r="K832" s="204"/>
      <c r="L832" s="218">
        <f t="shared" si="26"/>
        <v>0</v>
      </c>
      <c r="M832" s="218">
        <f t="shared" si="26"/>
        <v>0</v>
      </c>
      <c r="N832" s="218">
        <f t="shared" si="26"/>
        <v>0</v>
      </c>
      <c r="O832" s="270"/>
      <c r="P832" s="204"/>
      <c r="Q832" s="204"/>
      <c r="R832" s="204"/>
      <c r="S832" s="204"/>
      <c r="T832" s="204"/>
      <c r="U832" s="204"/>
      <c r="V832" s="204"/>
      <c r="W832" s="204"/>
      <c r="X832" s="204"/>
      <c r="Y832" s="204"/>
      <c r="Z832" s="204"/>
      <c r="AA832" s="204"/>
      <c r="AB832" s="204"/>
      <c r="AC832" s="204"/>
      <c r="AD832" s="204"/>
      <c r="AE832" s="204"/>
      <c r="AF832" s="204"/>
      <c r="AG832" s="204"/>
      <c r="AH832" s="204"/>
      <c r="AI832" s="204"/>
      <c r="AJ832" s="204"/>
      <c r="AK832" s="204"/>
      <c r="AL832" s="204"/>
      <c r="AM832" s="204"/>
      <c r="AN832" s="204"/>
      <c r="AO832" s="204"/>
      <c r="AP832" s="204"/>
      <c r="AQ832" s="204"/>
      <c r="AR832" s="204"/>
      <c r="AS832" s="204"/>
      <c r="AT832" s="204"/>
      <c r="AU832" s="204"/>
      <c r="AV832" s="204"/>
      <c r="AW832" s="204"/>
      <c r="AX832" s="204"/>
      <c r="AY832" s="204"/>
      <c r="AZ832" s="204"/>
      <c r="BA832" s="204"/>
      <c r="BB832" s="204"/>
      <c r="BC832" s="204"/>
      <c r="BD832" s="204"/>
      <c r="BE832" s="204"/>
      <c r="BF832" s="204"/>
      <c r="BG832" s="204"/>
      <c r="BH832" s="204"/>
      <c r="BI832" s="204"/>
      <c r="BJ832" s="204"/>
      <c r="BK832" s="204"/>
      <c r="BL832" s="204"/>
      <c r="BM832" s="204"/>
      <c r="BN832" s="204"/>
      <c r="BO832" s="204"/>
      <c r="BP832" s="204"/>
      <c r="BQ832" s="204"/>
      <c r="BR832" s="204"/>
      <c r="BS832" s="204"/>
    </row>
    <row r="833" spans="1:71" s="273" customFormat="1" x14ac:dyDescent="0.25">
      <c r="A833" s="204"/>
      <c r="B833" s="204"/>
      <c r="C833" s="204"/>
      <c r="D833" s="204"/>
      <c r="E833" s="204"/>
      <c r="F833" s="204"/>
      <c r="G833" s="204"/>
      <c r="H833" s="204"/>
      <c r="I833" s="204"/>
      <c r="J833" s="204"/>
      <c r="K833" s="204"/>
      <c r="L833" s="218">
        <f t="shared" si="26"/>
        <v>0</v>
      </c>
      <c r="M833" s="218">
        <f t="shared" si="26"/>
        <v>0</v>
      </c>
      <c r="N833" s="218">
        <f t="shared" si="26"/>
        <v>0</v>
      </c>
      <c r="O833" s="270"/>
      <c r="P833" s="204"/>
      <c r="Q833" s="204"/>
      <c r="R833" s="204"/>
      <c r="S833" s="204"/>
      <c r="T833" s="204"/>
      <c r="U833" s="204"/>
      <c r="V833" s="204"/>
      <c r="W833" s="204"/>
      <c r="X833" s="204"/>
      <c r="Y833" s="204"/>
      <c r="Z833" s="204"/>
      <c r="AA833" s="204"/>
      <c r="AB833" s="204"/>
      <c r="AC833" s="204"/>
      <c r="AD833" s="204"/>
      <c r="AE833" s="204"/>
      <c r="AF833" s="204"/>
      <c r="AG833" s="204"/>
      <c r="AH833" s="204"/>
      <c r="AI833" s="204"/>
      <c r="AJ833" s="204"/>
      <c r="AK833" s="204"/>
      <c r="AL833" s="204"/>
      <c r="AM833" s="204"/>
      <c r="AN833" s="204"/>
      <c r="AO833" s="204"/>
      <c r="AP833" s="204"/>
      <c r="AQ833" s="204"/>
      <c r="AR833" s="204"/>
      <c r="AS833" s="204"/>
      <c r="AT833" s="204"/>
      <c r="AU833" s="204"/>
      <c r="AV833" s="204"/>
      <c r="AW833" s="204"/>
      <c r="AX833" s="204"/>
      <c r="AY833" s="204"/>
      <c r="AZ833" s="204"/>
      <c r="BA833" s="204"/>
      <c r="BB833" s="204"/>
      <c r="BC833" s="204"/>
      <c r="BD833" s="204"/>
      <c r="BE833" s="204"/>
      <c r="BF833" s="204"/>
      <c r="BG833" s="204"/>
      <c r="BH833" s="204"/>
      <c r="BI833" s="204"/>
      <c r="BJ833" s="204"/>
      <c r="BK833" s="204"/>
      <c r="BL833" s="204"/>
      <c r="BM833" s="204"/>
      <c r="BN833" s="204"/>
      <c r="BO833" s="204"/>
      <c r="BP833" s="204"/>
      <c r="BQ833" s="204"/>
      <c r="BR833" s="204"/>
      <c r="BS833" s="204"/>
    </row>
    <row r="834" spans="1:71" s="273" customFormat="1" x14ac:dyDescent="0.25">
      <c r="A834" s="204"/>
      <c r="B834" s="204"/>
      <c r="C834" s="204"/>
      <c r="D834" s="204"/>
      <c r="E834" s="204"/>
      <c r="F834" s="204"/>
      <c r="G834" s="204"/>
      <c r="H834" s="204"/>
      <c r="I834" s="204"/>
      <c r="J834" s="204"/>
      <c r="K834" s="204"/>
      <c r="L834" s="218">
        <f t="shared" si="26"/>
        <v>0</v>
      </c>
      <c r="M834" s="218">
        <f t="shared" si="26"/>
        <v>0</v>
      </c>
      <c r="N834" s="218">
        <f t="shared" si="26"/>
        <v>0</v>
      </c>
      <c r="O834" s="270"/>
      <c r="P834" s="204"/>
      <c r="Q834" s="204"/>
      <c r="R834" s="204"/>
      <c r="S834" s="204"/>
      <c r="T834" s="204"/>
      <c r="U834" s="204"/>
      <c r="V834" s="204"/>
      <c r="W834" s="204"/>
      <c r="X834" s="204"/>
      <c r="Y834" s="204"/>
      <c r="Z834" s="204"/>
      <c r="AA834" s="204"/>
      <c r="AB834" s="204"/>
      <c r="AC834" s="204"/>
      <c r="AD834" s="204"/>
      <c r="AE834" s="204"/>
      <c r="AF834" s="204"/>
      <c r="AG834" s="204"/>
      <c r="AH834" s="204"/>
      <c r="AI834" s="204"/>
      <c r="AJ834" s="204"/>
      <c r="AK834" s="204"/>
      <c r="AL834" s="204"/>
      <c r="AM834" s="204"/>
      <c r="AN834" s="204"/>
      <c r="AO834" s="204"/>
      <c r="AP834" s="204"/>
      <c r="AQ834" s="204"/>
      <c r="AR834" s="204"/>
      <c r="AS834" s="204"/>
      <c r="AT834" s="204"/>
      <c r="AU834" s="204"/>
      <c r="AV834" s="204"/>
      <c r="AW834" s="204"/>
      <c r="AX834" s="204"/>
      <c r="AY834" s="204"/>
      <c r="AZ834" s="204"/>
      <c r="BA834" s="204"/>
      <c r="BB834" s="204"/>
      <c r="BC834" s="204"/>
      <c r="BD834" s="204"/>
      <c r="BE834" s="204"/>
      <c r="BF834" s="204"/>
      <c r="BG834" s="204"/>
      <c r="BH834" s="204"/>
      <c r="BI834" s="204"/>
      <c r="BJ834" s="204"/>
      <c r="BK834" s="204"/>
      <c r="BL834" s="204"/>
      <c r="BM834" s="204"/>
      <c r="BN834" s="204"/>
      <c r="BO834" s="204"/>
      <c r="BP834" s="204"/>
      <c r="BQ834" s="204"/>
      <c r="BR834" s="204"/>
      <c r="BS834" s="204"/>
    </row>
    <row r="835" spans="1:71" s="273" customFormat="1" x14ac:dyDescent="0.25">
      <c r="A835" s="204"/>
      <c r="B835" s="204"/>
      <c r="C835" s="204"/>
      <c r="D835" s="204"/>
      <c r="E835" s="204"/>
      <c r="F835" s="204"/>
      <c r="G835" s="204"/>
      <c r="H835" s="204"/>
      <c r="I835" s="204"/>
      <c r="J835" s="204"/>
      <c r="K835" s="204"/>
      <c r="L835" s="218">
        <f t="shared" si="26"/>
        <v>0</v>
      </c>
      <c r="M835" s="218">
        <f t="shared" si="26"/>
        <v>0</v>
      </c>
      <c r="N835" s="218">
        <f t="shared" si="26"/>
        <v>0</v>
      </c>
      <c r="O835" s="270"/>
      <c r="P835" s="204"/>
      <c r="Q835" s="204"/>
      <c r="R835" s="204"/>
      <c r="S835" s="204"/>
      <c r="T835" s="204"/>
      <c r="U835" s="204"/>
      <c r="V835" s="204"/>
      <c r="W835" s="204"/>
      <c r="X835" s="204"/>
      <c r="Y835" s="204"/>
      <c r="Z835" s="204"/>
      <c r="AA835" s="204"/>
      <c r="AB835" s="204"/>
      <c r="AC835" s="204"/>
      <c r="AD835" s="204"/>
      <c r="AE835" s="204"/>
      <c r="AF835" s="204"/>
      <c r="AG835" s="204"/>
      <c r="AH835" s="204"/>
      <c r="AI835" s="204"/>
      <c r="AJ835" s="204"/>
      <c r="AK835" s="204"/>
      <c r="AL835" s="204"/>
      <c r="AM835" s="204"/>
      <c r="AN835" s="204"/>
      <c r="AO835" s="204"/>
      <c r="AP835" s="204"/>
      <c r="AQ835" s="204"/>
      <c r="AR835" s="204"/>
      <c r="AS835" s="204"/>
      <c r="AT835" s="204"/>
      <c r="AU835" s="204"/>
      <c r="AV835" s="204"/>
      <c r="AW835" s="204"/>
      <c r="AX835" s="204"/>
      <c r="AY835" s="204"/>
      <c r="AZ835" s="204"/>
      <c r="BA835" s="204"/>
      <c r="BB835" s="204"/>
      <c r="BC835" s="204"/>
      <c r="BD835" s="204"/>
      <c r="BE835" s="204"/>
      <c r="BF835" s="204"/>
      <c r="BG835" s="204"/>
      <c r="BH835" s="204"/>
      <c r="BI835" s="204"/>
      <c r="BJ835" s="204"/>
      <c r="BK835" s="204"/>
      <c r="BL835" s="204"/>
      <c r="BM835" s="204"/>
      <c r="BN835" s="204"/>
      <c r="BO835" s="204"/>
      <c r="BP835" s="204"/>
      <c r="BQ835" s="204"/>
      <c r="BR835" s="204"/>
      <c r="BS835" s="204"/>
    </row>
    <row r="836" spans="1:71" s="273" customFormat="1" x14ac:dyDescent="0.25">
      <c r="A836" s="204"/>
      <c r="B836" s="204"/>
      <c r="C836" s="204"/>
      <c r="D836" s="204"/>
      <c r="E836" s="204"/>
      <c r="F836" s="204"/>
      <c r="G836" s="204"/>
      <c r="H836" s="204"/>
      <c r="I836" s="204"/>
      <c r="J836" s="204"/>
      <c r="K836" s="204"/>
      <c r="L836" s="218">
        <f t="shared" si="26"/>
        <v>0</v>
      </c>
      <c r="M836" s="218">
        <f t="shared" si="26"/>
        <v>0</v>
      </c>
      <c r="N836" s="218">
        <f t="shared" si="26"/>
        <v>0</v>
      </c>
      <c r="O836" s="270"/>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204"/>
      <c r="AL836" s="204"/>
      <c r="AM836" s="204"/>
      <c r="AN836" s="204"/>
      <c r="AO836" s="204"/>
      <c r="AP836" s="204"/>
      <c r="AQ836" s="204"/>
      <c r="AR836" s="204"/>
      <c r="AS836" s="204"/>
      <c r="AT836" s="204"/>
      <c r="AU836" s="204"/>
      <c r="AV836" s="204"/>
      <c r="AW836" s="204"/>
      <c r="AX836" s="204"/>
      <c r="AY836" s="204"/>
      <c r="AZ836" s="204"/>
      <c r="BA836" s="204"/>
      <c r="BB836" s="204"/>
      <c r="BC836" s="204"/>
      <c r="BD836" s="204"/>
      <c r="BE836" s="204"/>
      <c r="BF836" s="204"/>
      <c r="BG836" s="204"/>
      <c r="BH836" s="204"/>
      <c r="BI836" s="204"/>
      <c r="BJ836" s="204"/>
      <c r="BK836" s="204"/>
      <c r="BL836" s="204"/>
      <c r="BM836" s="204"/>
      <c r="BN836" s="204"/>
      <c r="BO836" s="204"/>
      <c r="BP836" s="204"/>
      <c r="BQ836" s="204"/>
      <c r="BR836" s="204"/>
      <c r="BS836" s="204"/>
    </row>
    <row r="837" spans="1:71" s="273" customFormat="1" x14ac:dyDescent="0.25">
      <c r="A837" s="204"/>
      <c r="B837" s="204"/>
      <c r="C837" s="204"/>
      <c r="D837" s="204"/>
      <c r="E837" s="204"/>
      <c r="F837" s="204"/>
      <c r="G837" s="204"/>
      <c r="H837" s="204"/>
      <c r="I837" s="204"/>
      <c r="J837" s="204"/>
      <c r="K837" s="204"/>
      <c r="L837" s="218">
        <f t="shared" si="26"/>
        <v>0</v>
      </c>
      <c r="M837" s="218">
        <f t="shared" si="26"/>
        <v>0</v>
      </c>
      <c r="N837" s="218">
        <f t="shared" si="26"/>
        <v>0</v>
      </c>
      <c r="O837" s="270"/>
      <c r="P837" s="204"/>
      <c r="Q837" s="204"/>
      <c r="R837" s="204"/>
      <c r="S837" s="204"/>
      <c r="T837" s="204"/>
      <c r="U837" s="204"/>
      <c r="V837" s="204"/>
      <c r="W837" s="204"/>
      <c r="X837" s="204"/>
      <c r="Y837" s="204"/>
      <c r="Z837" s="204"/>
      <c r="AA837" s="204"/>
      <c r="AB837" s="204"/>
      <c r="AC837" s="204"/>
      <c r="AD837" s="204"/>
      <c r="AE837" s="204"/>
      <c r="AF837" s="204"/>
      <c r="AG837" s="204"/>
      <c r="AH837" s="204"/>
      <c r="AI837" s="204"/>
      <c r="AJ837" s="204"/>
      <c r="AK837" s="204"/>
      <c r="AL837" s="204"/>
      <c r="AM837" s="204"/>
      <c r="AN837" s="204"/>
      <c r="AO837" s="204"/>
      <c r="AP837" s="204"/>
      <c r="AQ837" s="204"/>
      <c r="AR837" s="204"/>
      <c r="AS837" s="204"/>
      <c r="AT837" s="204"/>
      <c r="AU837" s="204"/>
      <c r="AV837" s="204"/>
      <c r="AW837" s="204"/>
      <c r="AX837" s="204"/>
      <c r="AY837" s="204"/>
      <c r="AZ837" s="204"/>
      <c r="BA837" s="204"/>
      <c r="BB837" s="204"/>
      <c r="BC837" s="204"/>
      <c r="BD837" s="204"/>
      <c r="BE837" s="204"/>
      <c r="BF837" s="204"/>
      <c r="BG837" s="204"/>
      <c r="BH837" s="204"/>
      <c r="BI837" s="204"/>
      <c r="BJ837" s="204"/>
      <c r="BK837" s="204"/>
      <c r="BL837" s="204"/>
      <c r="BM837" s="204"/>
      <c r="BN837" s="204"/>
      <c r="BO837" s="204"/>
      <c r="BP837" s="204"/>
      <c r="BQ837" s="204"/>
      <c r="BR837" s="204"/>
      <c r="BS837" s="204"/>
    </row>
    <row r="838" spans="1:71" s="273" customFormat="1" x14ac:dyDescent="0.25">
      <c r="A838" s="204"/>
      <c r="B838" s="204"/>
      <c r="C838" s="204"/>
      <c r="D838" s="204"/>
      <c r="E838" s="204"/>
      <c r="F838" s="204"/>
      <c r="G838" s="204"/>
      <c r="H838" s="204"/>
      <c r="I838" s="204"/>
      <c r="J838" s="204"/>
      <c r="K838" s="204"/>
      <c r="L838" s="218">
        <f t="shared" si="26"/>
        <v>0</v>
      </c>
      <c r="M838" s="218">
        <f t="shared" si="26"/>
        <v>0</v>
      </c>
      <c r="N838" s="218">
        <f t="shared" si="26"/>
        <v>0</v>
      </c>
      <c r="O838" s="270"/>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204"/>
      <c r="AL838" s="204"/>
      <c r="AM838" s="204"/>
      <c r="AN838" s="204"/>
      <c r="AO838" s="204"/>
      <c r="AP838" s="204"/>
      <c r="AQ838" s="204"/>
      <c r="AR838" s="204"/>
      <c r="AS838" s="204"/>
      <c r="AT838" s="204"/>
      <c r="AU838" s="204"/>
      <c r="AV838" s="204"/>
      <c r="AW838" s="204"/>
      <c r="AX838" s="204"/>
      <c r="AY838" s="204"/>
      <c r="AZ838" s="204"/>
      <c r="BA838" s="204"/>
      <c r="BB838" s="204"/>
      <c r="BC838" s="204"/>
      <c r="BD838" s="204"/>
      <c r="BE838" s="204"/>
      <c r="BF838" s="204"/>
      <c r="BG838" s="204"/>
      <c r="BH838" s="204"/>
      <c r="BI838" s="204"/>
      <c r="BJ838" s="204"/>
      <c r="BK838" s="204"/>
      <c r="BL838" s="204"/>
      <c r="BM838" s="204"/>
      <c r="BN838" s="204"/>
      <c r="BO838" s="204"/>
      <c r="BP838" s="204"/>
      <c r="BQ838" s="204"/>
      <c r="BR838" s="204"/>
      <c r="BS838" s="204"/>
    </row>
    <row r="839" spans="1:71" s="273" customFormat="1" x14ac:dyDescent="0.25">
      <c r="A839" s="204"/>
      <c r="B839" s="204"/>
      <c r="C839" s="204"/>
      <c r="D839" s="204"/>
      <c r="E839" s="204"/>
      <c r="F839" s="204"/>
      <c r="G839" s="204"/>
      <c r="H839" s="204"/>
      <c r="I839" s="204"/>
      <c r="J839" s="204"/>
      <c r="K839" s="204"/>
      <c r="L839" s="218">
        <f t="shared" si="26"/>
        <v>0</v>
      </c>
      <c r="M839" s="218">
        <f t="shared" si="26"/>
        <v>0</v>
      </c>
      <c r="N839" s="218">
        <f t="shared" si="26"/>
        <v>0</v>
      </c>
      <c r="O839" s="270"/>
      <c r="P839" s="204"/>
      <c r="Q839" s="204"/>
      <c r="R839" s="204"/>
      <c r="S839" s="204"/>
      <c r="T839" s="204"/>
      <c r="U839" s="204"/>
      <c r="V839" s="204"/>
      <c r="W839" s="204"/>
      <c r="X839" s="204"/>
      <c r="Y839" s="204"/>
      <c r="Z839" s="204"/>
      <c r="AA839" s="204"/>
      <c r="AB839" s="204"/>
      <c r="AC839" s="204"/>
      <c r="AD839" s="204"/>
      <c r="AE839" s="204"/>
      <c r="AF839" s="204"/>
      <c r="AG839" s="204"/>
      <c r="AH839" s="204"/>
      <c r="AI839" s="204"/>
      <c r="AJ839" s="204"/>
      <c r="AK839" s="204"/>
      <c r="AL839" s="204"/>
      <c r="AM839" s="204"/>
      <c r="AN839" s="204"/>
      <c r="AO839" s="204"/>
      <c r="AP839" s="204"/>
      <c r="AQ839" s="204"/>
      <c r="AR839" s="204"/>
      <c r="AS839" s="204"/>
      <c r="AT839" s="204"/>
      <c r="AU839" s="204"/>
      <c r="AV839" s="204"/>
      <c r="AW839" s="204"/>
      <c r="AX839" s="204"/>
      <c r="AY839" s="204"/>
      <c r="AZ839" s="204"/>
      <c r="BA839" s="204"/>
      <c r="BB839" s="204"/>
      <c r="BC839" s="204"/>
      <c r="BD839" s="204"/>
      <c r="BE839" s="204"/>
      <c r="BF839" s="204"/>
      <c r="BG839" s="204"/>
      <c r="BH839" s="204"/>
      <c r="BI839" s="204"/>
      <c r="BJ839" s="204"/>
      <c r="BK839" s="204"/>
      <c r="BL839" s="204"/>
      <c r="BM839" s="204"/>
      <c r="BN839" s="204"/>
      <c r="BO839" s="204"/>
      <c r="BP839" s="204"/>
      <c r="BQ839" s="204"/>
      <c r="BR839" s="204"/>
      <c r="BS839" s="204"/>
    </row>
    <row r="840" spans="1:71" s="273" customFormat="1" x14ac:dyDescent="0.25">
      <c r="A840" s="204"/>
      <c r="B840" s="204"/>
      <c r="C840" s="204"/>
      <c r="D840" s="204"/>
      <c r="E840" s="204"/>
      <c r="F840" s="204"/>
      <c r="G840" s="204"/>
      <c r="H840" s="204"/>
      <c r="I840" s="204"/>
      <c r="J840" s="204"/>
      <c r="K840" s="204"/>
      <c r="L840" s="218">
        <f t="shared" si="26"/>
        <v>0</v>
      </c>
      <c r="M840" s="218">
        <f t="shared" si="26"/>
        <v>0</v>
      </c>
      <c r="N840" s="218">
        <f t="shared" si="26"/>
        <v>0</v>
      </c>
      <c r="O840" s="270"/>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4"/>
      <c r="AL840" s="204"/>
      <c r="AM840" s="204"/>
      <c r="AN840" s="204"/>
      <c r="AO840" s="204"/>
      <c r="AP840" s="204"/>
      <c r="AQ840" s="204"/>
      <c r="AR840" s="204"/>
      <c r="AS840" s="204"/>
      <c r="AT840" s="204"/>
      <c r="AU840" s="204"/>
      <c r="AV840" s="204"/>
      <c r="AW840" s="204"/>
      <c r="AX840" s="204"/>
      <c r="AY840" s="204"/>
      <c r="AZ840" s="204"/>
      <c r="BA840" s="204"/>
      <c r="BB840" s="204"/>
      <c r="BC840" s="204"/>
      <c r="BD840" s="204"/>
      <c r="BE840" s="204"/>
      <c r="BF840" s="204"/>
      <c r="BG840" s="204"/>
      <c r="BH840" s="204"/>
      <c r="BI840" s="204"/>
      <c r="BJ840" s="204"/>
      <c r="BK840" s="204"/>
      <c r="BL840" s="204"/>
      <c r="BM840" s="204"/>
      <c r="BN840" s="204"/>
      <c r="BO840" s="204"/>
      <c r="BP840" s="204"/>
      <c r="BQ840" s="204"/>
      <c r="BR840" s="204"/>
      <c r="BS840" s="204"/>
    </row>
    <row r="841" spans="1:71" s="273" customFormat="1" x14ac:dyDescent="0.25">
      <c r="A841" s="204"/>
      <c r="B841" s="204"/>
      <c r="C841" s="204"/>
      <c r="D841" s="204"/>
      <c r="E841" s="204"/>
      <c r="F841" s="204"/>
      <c r="G841" s="204"/>
      <c r="H841" s="204"/>
      <c r="I841" s="204"/>
      <c r="J841" s="204"/>
      <c r="K841" s="204"/>
      <c r="L841" s="218">
        <f t="shared" si="26"/>
        <v>0</v>
      </c>
      <c r="M841" s="218">
        <f t="shared" si="26"/>
        <v>0</v>
      </c>
      <c r="N841" s="218">
        <f t="shared" si="26"/>
        <v>0</v>
      </c>
      <c r="O841" s="270"/>
      <c r="P841" s="204"/>
      <c r="Q841" s="204"/>
      <c r="R841" s="204"/>
      <c r="S841" s="204"/>
      <c r="T841" s="204"/>
      <c r="U841" s="204"/>
      <c r="V841" s="204"/>
      <c r="W841" s="204"/>
      <c r="X841" s="204"/>
      <c r="Y841" s="204"/>
      <c r="Z841" s="204"/>
      <c r="AA841" s="204"/>
      <c r="AB841" s="204"/>
      <c r="AC841" s="204"/>
      <c r="AD841" s="204"/>
      <c r="AE841" s="204"/>
      <c r="AF841" s="204"/>
      <c r="AG841" s="204"/>
      <c r="AH841" s="204"/>
      <c r="AI841" s="204"/>
      <c r="AJ841" s="204"/>
      <c r="AK841" s="204"/>
      <c r="AL841" s="204"/>
      <c r="AM841" s="204"/>
      <c r="AN841" s="204"/>
      <c r="AO841" s="204"/>
      <c r="AP841" s="204"/>
      <c r="AQ841" s="204"/>
      <c r="AR841" s="204"/>
      <c r="AS841" s="204"/>
      <c r="AT841" s="204"/>
      <c r="AU841" s="204"/>
      <c r="AV841" s="204"/>
      <c r="AW841" s="204"/>
      <c r="AX841" s="204"/>
      <c r="AY841" s="204"/>
      <c r="AZ841" s="204"/>
      <c r="BA841" s="204"/>
      <c r="BB841" s="204"/>
      <c r="BC841" s="204"/>
      <c r="BD841" s="204"/>
      <c r="BE841" s="204"/>
      <c r="BF841" s="204"/>
      <c r="BG841" s="204"/>
      <c r="BH841" s="204"/>
      <c r="BI841" s="204"/>
      <c r="BJ841" s="204"/>
      <c r="BK841" s="204"/>
      <c r="BL841" s="204"/>
      <c r="BM841" s="204"/>
      <c r="BN841" s="204"/>
      <c r="BO841" s="204"/>
      <c r="BP841" s="204"/>
      <c r="BQ841" s="204"/>
      <c r="BR841" s="204"/>
      <c r="BS841" s="204"/>
    </row>
    <row r="842" spans="1:71" s="273" customFormat="1" x14ac:dyDescent="0.25">
      <c r="A842" s="204"/>
      <c r="B842" s="204"/>
      <c r="C842" s="204"/>
      <c r="D842" s="204"/>
      <c r="E842" s="204"/>
      <c r="F842" s="204"/>
      <c r="G842" s="204"/>
      <c r="H842" s="204"/>
      <c r="I842" s="204"/>
      <c r="J842" s="204"/>
      <c r="K842" s="204"/>
      <c r="L842" s="218">
        <f t="shared" si="26"/>
        <v>0</v>
      </c>
      <c r="M842" s="218">
        <f t="shared" si="26"/>
        <v>0</v>
      </c>
      <c r="N842" s="218">
        <f t="shared" si="26"/>
        <v>0</v>
      </c>
      <c r="O842" s="270"/>
      <c r="P842" s="204"/>
      <c r="Q842" s="204"/>
      <c r="R842" s="204"/>
      <c r="S842" s="204"/>
      <c r="T842" s="204"/>
      <c r="U842" s="204"/>
      <c r="V842" s="204"/>
      <c r="W842" s="204"/>
      <c r="X842" s="204"/>
      <c r="Y842" s="204"/>
      <c r="Z842" s="204"/>
      <c r="AA842" s="204"/>
      <c r="AB842" s="204"/>
      <c r="AC842" s="204"/>
      <c r="AD842" s="204"/>
      <c r="AE842" s="204"/>
      <c r="AF842" s="204"/>
      <c r="AG842" s="204"/>
      <c r="AH842" s="204"/>
      <c r="AI842" s="204"/>
      <c r="AJ842" s="204"/>
      <c r="AK842" s="204"/>
      <c r="AL842" s="204"/>
      <c r="AM842" s="204"/>
      <c r="AN842" s="204"/>
      <c r="AO842" s="204"/>
      <c r="AP842" s="204"/>
      <c r="AQ842" s="204"/>
      <c r="AR842" s="204"/>
      <c r="AS842" s="204"/>
      <c r="AT842" s="204"/>
      <c r="AU842" s="204"/>
      <c r="AV842" s="204"/>
      <c r="AW842" s="204"/>
      <c r="AX842" s="204"/>
      <c r="AY842" s="204"/>
      <c r="AZ842" s="204"/>
      <c r="BA842" s="204"/>
      <c r="BB842" s="204"/>
      <c r="BC842" s="204"/>
      <c r="BD842" s="204"/>
      <c r="BE842" s="204"/>
      <c r="BF842" s="204"/>
      <c r="BG842" s="204"/>
      <c r="BH842" s="204"/>
      <c r="BI842" s="204"/>
      <c r="BJ842" s="204"/>
      <c r="BK842" s="204"/>
      <c r="BL842" s="204"/>
      <c r="BM842" s="204"/>
      <c r="BN842" s="204"/>
      <c r="BO842" s="204"/>
      <c r="BP842" s="204"/>
      <c r="BQ842" s="204"/>
      <c r="BR842" s="204"/>
      <c r="BS842" s="204"/>
    </row>
    <row r="843" spans="1:71" s="273" customFormat="1" x14ac:dyDescent="0.25">
      <c r="A843" s="204"/>
      <c r="B843" s="204"/>
      <c r="C843" s="204"/>
      <c r="D843" s="204"/>
      <c r="E843" s="204"/>
      <c r="F843" s="204"/>
      <c r="G843" s="204"/>
      <c r="H843" s="204"/>
      <c r="I843" s="204"/>
      <c r="J843" s="204"/>
      <c r="K843" s="204"/>
      <c r="L843" s="218">
        <f t="shared" si="26"/>
        <v>0</v>
      </c>
      <c r="M843" s="218">
        <f t="shared" si="26"/>
        <v>0</v>
      </c>
      <c r="N843" s="218">
        <f t="shared" si="26"/>
        <v>0</v>
      </c>
      <c r="O843" s="270"/>
      <c r="P843" s="204"/>
      <c r="Q843" s="204"/>
      <c r="R843" s="204"/>
      <c r="S843" s="204"/>
      <c r="T843" s="204"/>
      <c r="U843" s="204"/>
      <c r="V843" s="204"/>
      <c r="W843" s="204"/>
      <c r="X843" s="204"/>
      <c r="Y843" s="204"/>
      <c r="Z843" s="204"/>
      <c r="AA843" s="204"/>
      <c r="AB843" s="204"/>
      <c r="AC843" s="204"/>
      <c r="AD843" s="204"/>
      <c r="AE843" s="204"/>
      <c r="AF843" s="204"/>
      <c r="AG843" s="204"/>
      <c r="AH843" s="204"/>
      <c r="AI843" s="204"/>
      <c r="AJ843" s="204"/>
      <c r="AK843" s="204"/>
      <c r="AL843" s="204"/>
      <c r="AM843" s="204"/>
      <c r="AN843" s="204"/>
      <c r="AO843" s="204"/>
      <c r="AP843" s="204"/>
      <c r="AQ843" s="204"/>
      <c r="AR843" s="204"/>
      <c r="AS843" s="204"/>
      <c r="AT843" s="204"/>
      <c r="AU843" s="204"/>
      <c r="AV843" s="204"/>
      <c r="AW843" s="204"/>
      <c r="AX843" s="204"/>
      <c r="AY843" s="204"/>
      <c r="AZ843" s="204"/>
      <c r="BA843" s="204"/>
      <c r="BB843" s="204"/>
      <c r="BC843" s="204"/>
      <c r="BD843" s="204"/>
      <c r="BE843" s="204"/>
      <c r="BF843" s="204"/>
      <c r="BG843" s="204"/>
      <c r="BH843" s="204"/>
      <c r="BI843" s="204"/>
      <c r="BJ843" s="204"/>
      <c r="BK843" s="204"/>
      <c r="BL843" s="204"/>
      <c r="BM843" s="204"/>
      <c r="BN843" s="204"/>
      <c r="BO843" s="204"/>
      <c r="BP843" s="204"/>
      <c r="BQ843" s="204"/>
      <c r="BR843" s="204"/>
      <c r="BS843" s="204"/>
    </row>
    <row r="844" spans="1:71" s="273" customFormat="1" x14ac:dyDescent="0.25">
      <c r="A844" s="204"/>
      <c r="B844" s="204"/>
      <c r="C844" s="204"/>
      <c r="D844" s="204"/>
      <c r="E844" s="204"/>
      <c r="F844" s="204"/>
      <c r="G844" s="204"/>
      <c r="H844" s="204"/>
      <c r="I844" s="204"/>
      <c r="J844" s="204"/>
      <c r="K844" s="204"/>
      <c r="L844" s="218">
        <f t="shared" si="26"/>
        <v>0</v>
      </c>
      <c r="M844" s="218">
        <f t="shared" si="26"/>
        <v>0</v>
      </c>
      <c r="N844" s="218">
        <f t="shared" si="26"/>
        <v>0</v>
      </c>
      <c r="O844" s="270"/>
      <c r="P844" s="204"/>
      <c r="Q844" s="204"/>
      <c r="R844" s="204"/>
      <c r="S844" s="204"/>
      <c r="T844" s="204"/>
      <c r="U844" s="204"/>
      <c r="V844" s="204"/>
      <c r="W844" s="204"/>
      <c r="X844" s="204"/>
      <c r="Y844" s="204"/>
      <c r="Z844" s="204"/>
      <c r="AA844" s="204"/>
      <c r="AB844" s="204"/>
      <c r="AC844" s="204"/>
      <c r="AD844" s="204"/>
      <c r="AE844" s="204"/>
      <c r="AF844" s="204"/>
      <c r="AG844" s="204"/>
      <c r="AH844" s="204"/>
      <c r="AI844" s="204"/>
      <c r="AJ844" s="204"/>
      <c r="AK844" s="204"/>
      <c r="AL844" s="204"/>
      <c r="AM844" s="204"/>
      <c r="AN844" s="204"/>
      <c r="AO844" s="204"/>
      <c r="AP844" s="204"/>
      <c r="AQ844" s="204"/>
      <c r="AR844" s="204"/>
      <c r="AS844" s="204"/>
      <c r="AT844" s="204"/>
      <c r="AU844" s="204"/>
      <c r="AV844" s="204"/>
      <c r="AW844" s="204"/>
      <c r="AX844" s="204"/>
      <c r="AY844" s="204"/>
      <c r="AZ844" s="204"/>
      <c r="BA844" s="204"/>
      <c r="BB844" s="204"/>
      <c r="BC844" s="204"/>
      <c r="BD844" s="204"/>
      <c r="BE844" s="204"/>
      <c r="BF844" s="204"/>
      <c r="BG844" s="204"/>
      <c r="BH844" s="204"/>
      <c r="BI844" s="204"/>
      <c r="BJ844" s="204"/>
      <c r="BK844" s="204"/>
      <c r="BL844" s="204"/>
      <c r="BM844" s="204"/>
      <c r="BN844" s="204"/>
      <c r="BO844" s="204"/>
      <c r="BP844" s="204"/>
      <c r="BQ844" s="204"/>
      <c r="BR844" s="204"/>
      <c r="BS844" s="204"/>
    </row>
    <row r="845" spans="1:71" s="273" customFormat="1" x14ac:dyDescent="0.25">
      <c r="A845" s="204"/>
      <c r="B845" s="204"/>
      <c r="C845" s="204"/>
      <c r="D845" s="204"/>
      <c r="E845" s="204"/>
      <c r="F845" s="204"/>
      <c r="G845" s="204"/>
      <c r="H845" s="204"/>
      <c r="I845" s="204"/>
      <c r="J845" s="204"/>
      <c r="K845" s="204"/>
      <c r="L845" s="218">
        <f t="shared" si="26"/>
        <v>0</v>
      </c>
      <c r="M845" s="218">
        <f t="shared" si="26"/>
        <v>0</v>
      </c>
      <c r="N845" s="218">
        <f t="shared" si="26"/>
        <v>0</v>
      </c>
      <c r="O845" s="270"/>
      <c r="P845" s="204"/>
      <c r="Q845" s="204"/>
      <c r="R845" s="204"/>
      <c r="S845" s="204"/>
      <c r="T845" s="204"/>
      <c r="U845" s="204"/>
      <c r="V845" s="204"/>
      <c r="W845" s="204"/>
      <c r="X845" s="204"/>
      <c r="Y845" s="204"/>
      <c r="Z845" s="204"/>
      <c r="AA845" s="204"/>
      <c r="AB845" s="204"/>
      <c r="AC845" s="204"/>
      <c r="AD845" s="204"/>
      <c r="AE845" s="204"/>
      <c r="AF845" s="204"/>
      <c r="AG845" s="204"/>
      <c r="AH845" s="204"/>
      <c r="AI845" s="204"/>
      <c r="AJ845" s="204"/>
      <c r="AK845" s="204"/>
      <c r="AL845" s="204"/>
      <c r="AM845" s="204"/>
      <c r="AN845" s="204"/>
      <c r="AO845" s="204"/>
      <c r="AP845" s="204"/>
      <c r="AQ845" s="204"/>
      <c r="AR845" s="204"/>
      <c r="AS845" s="204"/>
      <c r="AT845" s="204"/>
      <c r="AU845" s="204"/>
      <c r="AV845" s="204"/>
      <c r="AW845" s="204"/>
      <c r="AX845" s="204"/>
      <c r="AY845" s="204"/>
      <c r="AZ845" s="204"/>
      <c r="BA845" s="204"/>
      <c r="BB845" s="204"/>
      <c r="BC845" s="204"/>
      <c r="BD845" s="204"/>
      <c r="BE845" s="204"/>
      <c r="BF845" s="204"/>
      <c r="BG845" s="204"/>
      <c r="BH845" s="204"/>
      <c r="BI845" s="204"/>
      <c r="BJ845" s="204"/>
      <c r="BK845" s="204"/>
      <c r="BL845" s="204"/>
      <c r="BM845" s="204"/>
      <c r="BN845" s="204"/>
      <c r="BO845" s="204"/>
      <c r="BP845" s="204"/>
      <c r="BQ845" s="204"/>
      <c r="BR845" s="204"/>
      <c r="BS845" s="204"/>
    </row>
    <row r="846" spans="1:71" s="273" customFormat="1" x14ac:dyDescent="0.25">
      <c r="A846" s="204"/>
      <c r="B846" s="204"/>
      <c r="C846" s="204"/>
      <c r="D846" s="204"/>
      <c r="E846" s="204"/>
      <c r="F846" s="204"/>
      <c r="G846" s="204"/>
      <c r="H846" s="204"/>
      <c r="I846" s="204"/>
      <c r="J846" s="204"/>
      <c r="K846" s="204"/>
      <c r="L846" s="218">
        <f t="shared" si="26"/>
        <v>0</v>
      </c>
      <c r="M846" s="218">
        <f t="shared" si="26"/>
        <v>0</v>
      </c>
      <c r="N846" s="218">
        <f t="shared" si="26"/>
        <v>0</v>
      </c>
      <c r="O846" s="270"/>
      <c r="P846" s="204"/>
      <c r="Q846" s="204"/>
      <c r="R846" s="204"/>
      <c r="S846" s="204"/>
      <c r="T846" s="204"/>
      <c r="U846" s="204"/>
      <c r="V846" s="204"/>
      <c r="W846" s="204"/>
      <c r="X846" s="204"/>
      <c r="Y846" s="204"/>
      <c r="Z846" s="204"/>
      <c r="AA846" s="204"/>
      <c r="AB846" s="204"/>
      <c r="AC846" s="204"/>
      <c r="AD846" s="204"/>
      <c r="AE846" s="204"/>
      <c r="AF846" s="204"/>
      <c r="AG846" s="204"/>
      <c r="AH846" s="204"/>
      <c r="AI846" s="204"/>
      <c r="AJ846" s="204"/>
      <c r="AK846" s="204"/>
      <c r="AL846" s="204"/>
      <c r="AM846" s="204"/>
      <c r="AN846" s="204"/>
      <c r="AO846" s="204"/>
      <c r="AP846" s="204"/>
      <c r="AQ846" s="204"/>
      <c r="AR846" s="204"/>
      <c r="AS846" s="204"/>
      <c r="AT846" s="204"/>
      <c r="AU846" s="204"/>
      <c r="AV846" s="204"/>
      <c r="AW846" s="204"/>
      <c r="AX846" s="204"/>
      <c r="AY846" s="204"/>
      <c r="AZ846" s="204"/>
      <c r="BA846" s="204"/>
      <c r="BB846" s="204"/>
      <c r="BC846" s="204"/>
      <c r="BD846" s="204"/>
      <c r="BE846" s="204"/>
      <c r="BF846" s="204"/>
      <c r="BG846" s="204"/>
      <c r="BH846" s="204"/>
      <c r="BI846" s="204"/>
      <c r="BJ846" s="204"/>
      <c r="BK846" s="204"/>
      <c r="BL846" s="204"/>
      <c r="BM846" s="204"/>
      <c r="BN846" s="204"/>
      <c r="BO846" s="204"/>
      <c r="BP846" s="204"/>
      <c r="BQ846" s="204"/>
      <c r="BR846" s="204"/>
      <c r="BS846" s="204"/>
    </row>
    <row r="847" spans="1:71" s="273" customFormat="1" x14ac:dyDescent="0.25">
      <c r="A847" s="204"/>
      <c r="B847" s="204"/>
      <c r="C847" s="204"/>
      <c r="D847" s="204"/>
      <c r="E847" s="204"/>
      <c r="F847" s="204"/>
      <c r="G847" s="204"/>
      <c r="H847" s="204"/>
      <c r="I847" s="204"/>
      <c r="J847" s="204"/>
      <c r="K847" s="204"/>
      <c r="L847" s="218">
        <f t="shared" si="26"/>
        <v>0</v>
      </c>
      <c r="M847" s="218">
        <f t="shared" si="26"/>
        <v>0</v>
      </c>
      <c r="N847" s="218">
        <f t="shared" si="26"/>
        <v>0</v>
      </c>
      <c r="O847" s="270"/>
      <c r="P847" s="204"/>
      <c r="Q847" s="204"/>
      <c r="R847" s="204"/>
      <c r="S847" s="204"/>
      <c r="T847" s="204"/>
      <c r="U847" s="204"/>
      <c r="V847" s="204"/>
      <c r="W847" s="204"/>
      <c r="X847" s="204"/>
      <c r="Y847" s="204"/>
      <c r="Z847" s="204"/>
      <c r="AA847" s="204"/>
      <c r="AB847" s="204"/>
      <c r="AC847" s="204"/>
      <c r="AD847" s="204"/>
      <c r="AE847" s="204"/>
      <c r="AF847" s="204"/>
      <c r="AG847" s="204"/>
      <c r="AH847" s="204"/>
      <c r="AI847" s="204"/>
      <c r="AJ847" s="204"/>
      <c r="AK847" s="204"/>
      <c r="AL847" s="204"/>
      <c r="AM847" s="204"/>
      <c r="AN847" s="204"/>
      <c r="AO847" s="204"/>
      <c r="AP847" s="204"/>
      <c r="AQ847" s="204"/>
      <c r="AR847" s="204"/>
      <c r="AS847" s="204"/>
      <c r="AT847" s="204"/>
      <c r="AU847" s="204"/>
      <c r="AV847" s="204"/>
      <c r="AW847" s="204"/>
      <c r="AX847" s="204"/>
      <c r="AY847" s="204"/>
      <c r="AZ847" s="204"/>
      <c r="BA847" s="204"/>
      <c r="BB847" s="204"/>
      <c r="BC847" s="204"/>
      <c r="BD847" s="204"/>
      <c r="BE847" s="204"/>
      <c r="BF847" s="204"/>
      <c r="BG847" s="204"/>
      <c r="BH847" s="204"/>
      <c r="BI847" s="204"/>
      <c r="BJ847" s="204"/>
      <c r="BK847" s="204"/>
      <c r="BL847" s="204"/>
      <c r="BM847" s="204"/>
      <c r="BN847" s="204"/>
      <c r="BO847" s="204"/>
      <c r="BP847" s="204"/>
      <c r="BQ847" s="204"/>
      <c r="BR847" s="204"/>
      <c r="BS847" s="204"/>
    </row>
    <row r="848" spans="1:71" s="273" customFormat="1" x14ac:dyDescent="0.25">
      <c r="A848" s="204"/>
      <c r="B848" s="204"/>
      <c r="C848" s="204"/>
      <c r="D848" s="204"/>
      <c r="E848" s="204"/>
      <c r="F848" s="204"/>
      <c r="G848" s="204"/>
      <c r="H848" s="204"/>
      <c r="I848" s="204"/>
      <c r="J848" s="204"/>
      <c r="K848" s="204"/>
      <c r="L848" s="218">
        <f t="shared" si="26"/>
        <v>0</v>
      </c>
      <c r="M848" s="218">
        <f t="shared" si="26"/>
        <v>0</v>
      </c>
      <c r="N848" s="218">
        <f t="shared" si="26"/>
        <v>0</v>
      </c>
      <c r="O848" s="270"/>
      <c r="P848" s="204"/>
      <c r="Q848" s="204"/>
      <c r="R848" s="204"/>
      <c r="S848" s="204"/>
      <c r="T848" s="204"/>
      <c r="U848" s="204"/>
      <c r="V848" s="204"/>
      <c r="W848" s="204"/>
      <c r="X848" s="204"/>
      <c r="Y848" s="204"/>
      <c r="Z848" s="204"/>
      <c r="AA848" s="204"/>
      <c r="AB848" s="204"/>
      <c r="AC848" s="204"/>
      <c r="AD848" s="204"/>
      <c r="AE848" s="204"/>
      <c r="AF848" s="204"/>
      <c r="AG848" s="204"/>
      <c r="AH848" s="204"/>
      <c r="AI848" s="204"/>
      <c r="AJ848" s="204"/>
      <c r="AK848" s="204"/>
      <c r="AL848" s="204"/>
      <c r="AM848" s="204"/>
      <c r="AN848" s="204"/>
      <c r="AO848" s="204"/>
      <c r="AP848" s="204"/>
      <c r="AQ848" s="204"/>
      <c r="AR848" s="204"/>
      <c r="AS848" s="204"/>
      <c r="AT848" s="204"/>
      <c r="AU848" s="204"/>
      <c r="AV848" s="204"/>
      <c r="AW848" s="204"/>
      <c r="AX848" s="204"/>
      <c r="AY848" s="204"/>
      <c r="AZ848" s="204"/>
      <c r="BA848" s="204"/>
      <c r="BB848" s="204"/>
      <c r="BC848" s="204"/>
      <c r="BD848" s="204"/>
      <c r="BE848" s="204"/>
      <c r="BF848" s="204"/>
      <c r="BG848" s="204"/>
      <c r="BH848" s="204"/>
      <c r="BI848" s="204"/>
      <c r="BJ848" s="204"/>
      <c r="BK848" s="204"/>
      <c r="BL848" s="204"/>
      <c r="BM848" s="204"/>
      <c r="BN848" s="204"/>
      <c r="BO848" s="204"/>
      <c r="BP848" s="204"/>
      <c r="BQ848" s="204"/>
      <c r="BR848" s="204"/>
      <c r="BS848" s="204"/>
    </row>
    <row r="849" spans="1:71" s="273" customFormat="1" x14ac:dyDescent="0.25">
      <c r="A849" s="204"/>
      <c r="B849" s="204"/>
      <c r="C849" s="204"/>
      <c r="D849" s="204"/>
      <c r="E849" s="204"/>
      <c r="F849" s="204"/>
      <c r="G849" s="204"/>
      <c r="H849" s="204"/>
      <c r="I849" s="204"/>
      <c r="J849" s="204"/>
      <c r="K849" s="204"/>
      <c r="L849" s="218">
        <f t="shared" si="26"/>
        <v>0</v>
      </c>
      <c r="M849" s="218">
        <f t="shared" si="26"/>
        <v>0</v>
      </c>
      <c r="N849" s="218">
        <f t="shared" si="26"/>
        <v>0</v>
      </c>
      <c r="O849" s="270"/>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04"/>
      <c r="AK849" s="204"/>
      <c r="AL849" s="204"/>
      <c r="AM849" s="204"/>
      <c r="AN849" s="204"/>
      <c r="AO849" s="204"/>
      <c r="AP849" s="204"/>
      <c r="AQ849" s="204"/>
      <c r="AR849" s="204"/>
      <c r="AS849" s="204"/>
      <c r="AT849" s="204"/>
      <c r="AU849" s="204"/>
      <c r="AV849" s="204"/>
      <c r="AW849" s="204"/>
      <c r="AX849" s="204"/>
      <c r="AY849" s="204"/>
      <c r="AZ849" s="204"/>
      <c r="BA849" s="204"/>
      <c r="BB849" s="204"/>
      <c r="BC849" s="204"/>
      <c r="BD849" s="204"/>
      <c r="BE849" s="204"/>
      <c r="BF849" s="204"/>
      <c r="BG849" s="204"/>
      <c r="BH849" s="204"/>
      <c r="BI849" s="204"/>
      <c r="BJ849" s="204"/>
      <c r="BK849" s="204"/>
      <c r="BL849" s="204"/>
      <c r="BM849" s="204"/>
      <c r="BN849" s="204"/>
      <c r="BO849" s="204"/>
      <c r="BP849" s="204"/>
      <c r="BQ849" s="204"/>
      <c r="BR849" s="204"/>
      <c r="BS849" s="204"/>
    </row>
    <row r="850" spans="1:71" s="273" customFormat="1" x14ac:dyDescent="0.25">
      <c r="A850" s="204"/>
      <c r="B850" s="204"/>
      <c r="C850" s="204"/>
      <c r="D850" s="204"/>
      <c r="E850" s="204"/>
      <c r="F850" s="204"/>
      <c r="G850" s="204"/>
      <c r="H850" s="204"/>
      <c r="I850" s="204"/>
      <c r="J850" s="204"/>
      <c r="K850" s="204"/>
      <c r="L850" s="218">
        <f t="shared" si="26"/>
        <v>0</v>
      </c>
      <c r="M850" s="218">
        <f t="shared" si="26"/>
        <v>0</v>
      </c>
      <c r="N850" s="218">
        <f t="shared" si="26"/>
        <v>0</v>
      </c>
      <c r="O850" s="270"/>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204"/>
      <c r="AL850" s="204"/>
      <c r="AM850" s="204"/>
      <c r="AN850" s="204"/>
      <c r="AO850" s="204"/>
      <c r="AP850" s="204"/>
      <c r="AQ850" s="204"/>
      <c r="AR850" s="204"/>
      <c r="AS850" s="204"/>
      <c r="AT850" s="204"/>
      <c r="AU850" s="204"/>
      <c r="AV850" s="204"/>
      <c r="AW850" s="204"/>
      <c r="AX850" s="204"/>
      <c r="AY850" s="204"/>
      <c r="AZ850" s="204"/>
      <c r="BA850" s="204"/>
      <c r="BB850" s="204"/>
      <c r="BC850" s="204"/>
      <c r="BD850" s="204"/>
      <c r="BE850" s="204"/>
      <c r="BF850" s="204"/>
      <c r="BG850" s="204"/>
      <c r="BH850" s="204"/>
      <c r="BI850" s="204"/>
      <c r="BJ850" s="204"/>
      <c r="BK850" s="204"/>
      <c r="BL850" s="204"/>
      <c r="BM850" s="204"/>
      <c r="BN850" s="204"/>
      <c r="BO850" s="204"/>
      <c r="BP850" s="204"/>
      <c r="BQ850" s="204"/>
      <c r="BR850" s="204"/>
      <c r="BS850" s="204"/>
    </row>
    <row r="851" spans="1:71" s="273" customFormat="1" x14ac:dyDescent="0.25">
      <c r="A851" s="204"/>
      <c r="B851" s="204"/>
      <c r="C851" s="204"/>
      <c r="D851" s="204"/>
      <c r="E851" s="204"/>
      <c r="F851" s="204"/>
      <c r="G851" s="204"/>
      <c r="H851" s="204"/>
      <c r="I851" s="204"/>
      <c r="J851" s="204"/>
      <c r="K851" s="204"/>
      <c r="L851" s="218">
        <f t="shared" si="26"/>
        <v>0</v>
      </c>
      <c r="M851" s="218">
        <f t="shared" si="26"/>
        <v>0</v>
      </c>
      <c r="N851" s="218">
        <f t="shared" si="26"/>
        <v>0</v>
      </c>
      <c r="O851" s="270"/>
      <c r="P851" s="204"/>
      <c r="Q851" s="204"/>
      <c r="R851" s="204"/>
      <c r="S851" s="204"/>
      <c r="T851" s="204"/>
      <c r="U851" s="204"/>
      <c r="V851" s="204"/>
      <c r="W851" s="204"/>
      <c r="X851" s="204"/>
      <c r="Y851" s="204"/>
      <c r="Z851" s="204"/>
      <c r="AA851" s="204"/>
      <c r="AB851" s="204"/>
      <c r="AC851" s="204"/>
      <c r="AD851" s="204"/>
      <c r="AE851" s="204"/>
      <c r="AF851" s="204"/>
      <c r="AG851" s="204"/>
      <c r="AH851" s="204"/>
      <c r="AI851" s="204"/>
      <c r="AJ851" s="204"/>
      <c r="AK851" s="204"/>
      <c r="AL851" s="204"/>
      <c r="AM851" s="204"/>
      <c r="AN851" s="204"/>
      <c r="AO851" s="204"/>
      <c r="AP851" s="204"/>
      <c r="AQ851" s="204"/>
      <c r="AR851" s="204"/>
      <c r="AS851" s="204"/>
      <c r="AT851" s="204"/>
      <c r="AU851" s="204"/>
      <c r="AV851" s="204"/>
      <c r="AW851" s="204"/>
      <c r="AX851" s="204"/>
      <c r="AY851" s="204"/>
      <c r="AZ851" s="204"/>
      <c r="BA851" s="204"/>
      <c r="BB851" s="204"/>
      <c r="BC851" s="204"/>
      <c r="BD851" s="204"/>
      <c r="BE851" s="204"/>
      <c r="BF851" s="204"/>
      <c r="BG851" s="204"/>
      <c r="BH851" s="204"/>
      <c r="BI851" s="204"/>
      <c r="BJ851" s="204"/>
      <c r="BK851" s="204"/>
      <c r="BL851" s="204"/>
      <c r="BM851" s="204"/>
      <c r="BN851" s="204"/>
      <c r="BO851" s="204"/>
      <c r="BP851" s="204"/>
      <c r="BQ851" s="204"/>
      <c r="BR851" s="204"/>
      <c r="BS851" s="204"/>
    </row>
    <row r="852" spans="1:71" s="273" customFormat="1" x14ac:dyDescent="0.25">
      <c r="A852" s="204"/>
      <c r="B852" s="204"/>
      <c r="C852" s="204"/>
      <c r="D852" s="204"/>
      <c r="E852" s="204"/>
      <c r="F852" s="204"/>
      <c r="G852" s="204"/>
      <c r="H852" s="204"/>
      <c r="I852" s="204"/>
      <c r="J852" s="204"/>
      <c r="K852" s="204"/>
      <c r="L852" s="218">
        <f t="shared" si="26"/>
        <v>0</v>
      </c>
      <c r="M852" s="218">
        <f t="shared" si="26"/>
        <v>0</v>
      </c>
      <c r="N852" s="218">
        <f t="shared" si="26"/>
        <v>0</v>
      </c>
      <c r="O852" s="270"/>
      <c r="P852" s="204"/>
      <c r="Q852" s="204"/>
      <c r="R852" s="204"/>
      <c r="S852" s="204"/>
      <c r="T852" s="204"/>
      <c r="U852" s="204"/>
      <c r="V852" s="204"/>
      <c r="W852" s="204"/>
      <c r="X852" s="204"/>
      <c r="Y852" s="204"/>
      <c r="Z852" s="204"/>
      <c r="AA852" s="204"/>
      <c r="AB852" s="204"/>
      <c r="AC852" s="204"/>
      <c r="AD852" s="204"/>
      <c r="AE852" s="204"/>
      <c r="AF852" s="204"/>
      <c r="AG852" s="204"/>
      <c r="AH852" s="204"/>
      <c r="AI852" s="204"/>
      <c r="AJ852" s="204"/>
      <c r="AK852" s="204"/>
      <c r="AL852" s="204"/>
      <c r="AM852" s="204"/>
      <c r="AN852" s="204"/>
      <c r="AO852" s="204"/>
      <c r="AP852" s="204"/>
      <c r="AQ852" s="204"/>
      <c r="AR852" s="204"/>
      <c r="AS852" s="204"/>
      <c r="AT852" s="204"/>
      <c r="AU852" s="204"/>
      <c r="AV852" s="204"/>
      <c r="AW852" s="204"/>
      <c r="AX852" s="204"/>
      <c r="AY852" s="204"/>
      <c r="AZ852" s="204"/>
      <c r="BA852" s="204"/>
      <c r="BB852" s="204"/>
      <c r="BC852" s="204"/>
      <c r="BD852" s="204"/>
      <c r="BE852" s="204"/>
      <c r="BF852" s="204"/>
      <c r="BG852" s="204"/>
      <c r="BH852" s="204"/>
      <c r="BI852" s="204"/>
      <c r="BJ852" s="204"/>
      <c r="BK852" s="204"/>
      <c r="BL852" s="204"/>
      <c r="BM852" s="204"/>
      <c r="BN852" s="204"/>
      <c r="BO852" s="204"/>
      <c r="BP852" s="204"/>
      <c r="BQ852" s="204"/>
      <c r="BR852" s="204"/>
      <c r="BS852" s="204"/>
    </row>
    <row r="853" spans="1:71" s="273" customFormat="1" x14ac:dyDescent="0.25">
      <c r="A853" s="204"/>
      <c r="B853" s="204"/>
      <c r="C853" s="204"/>
      <c r="D853" s="204"/>
      <c r="E853" s="204"/>
      <c r="F853" s="204"/>
      <c r="G853" s="204"/>
      <c r="H853" s="204"/>
      <c r="I853" s="204"/>
      <c r="J853" s="204"/>
      <c r="K853" s="204"/>
      <c r="L853" s="218">
        <f t="shared" si="26"/>
        <v>0</v>
      </c>
      <c r="M853" s="218">
        <f t="shared" si="26"/>
        <v>0</v>
      </c>
      <c r="N853" s="218">
        <f t="shared" si="26"/>
        <v>0</v>
      </c>
      <c r="O853" s="270"/>
      <c r="P853" s="204"/>
      <c r="Q853" s="204"/>
      <c r="R853" s="204"/>
      <c r="S853" s="204"/>
      <c r="T853" s="204"/>
      <c r="U853" s="204"/>
      <c r="V853" s="204"/>
      <c r="W853" s="204"/>
      <c r="X853" s="204"/>
      <c r="Y853" s="204"/>
      <c r="Z853" s="204"/>
      <c r="AA853" s="204"/>
      <c r="AB853" s="204"/>
      <c r="AC853" s="204"/>
      <c r="AD853" s="204"/>
      <c r="AE853" s="204"/>
      <c r="AF853" s="204"/>
      <c r="AG853" s="204"/>
      <c r="AH853" s="204"/>
      <c r="AI853" s="204"/>
      <c r="AJ853" s="204"/>
      <c r="AK853" s="204"/>
      <c r="AL853" s="204"/>
      <c r="AM853" s="204"/>
      <c r="AN853" s="204"/>
      <c r="AO853" s="204"/>
      <c r="AP853" s="204"/>
      <c r="AQ853" s="204"/>
      <c r="AR853" s="204"/>
      <c r="AS853" s="204"/>
      <c r="AT853" s="204"/>
      <c r="AU853" s="204"/>
      <c r="AV853" s="204"/>
      <c r="AW853" s="204"/>
      <c r="AX853" s="204"/>
      <c r="AY853" s="204"/>
      <c r="AZ853" s="204"/>
      <c r="BA853" s="204"/>
      <c r="BB853" s="204"/>
      <c r="BC853" s="204"/>
      <c r="BD853" s="204"/>
      <c r="BE853" s="204"/>
      <c r="BF853" s="204"/>
      <c r="BG853" s="204"/>
      <c r="BH853" s="204"/>
      <c r="BI853" s="204"/>
      <c r="BJ853" s="204"/>
      <c r="BK853" s="204"/>
      <c r="BL853" s="204"/>
      <c r="BM853" s="204"/>
      <c r="BN853" s="204"/>
      <c r="BO853" s="204"/>
      <c r="BP853" s="204"/>
      <c r="BQ853" s="204"/>
      <c r="BR853" s="204"/>
      <c r="BS853" s="204"/>
    </row>
    <row r="854" spans="1:71" s="273" customFormat="1" x14ac:dyDescent="0.25">
      <c r="A854" s="204"/>
      <c r="B854" s="204"/>
      <c r="C854" s="204"/>
      <c r="D854" s="204"/>
      <c r="E854" s="204"/>
      <c r="F854" s="204"/>
      <c r="G854" s="204"/>
      <c r="H854" s="204"/>
      <c r="I854" s="204"/>
      <c r="J854" s="204"/>
      <c r="K854" s="204"/>
      <c r="L854" s="218">
        <f t="shared" si="26"/>
        <v>0</v>
      </c>
      <c r="M854" s="218">
        <f t="shared" si="26"/>
        <v>0</v>
      </c>
      <c r="N854" s="218">
        <f t="shared" si="26"/>
        <v>0</v>
      </c>
      <c r="O854" s="270"/>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04"/>
      <c r="AL854" s="204"/>
      <c r="AM854" s="204"/>
      <c r="AN854" s="204"/>
      <c r="AO854" s="204"/>
      <c r="AP854" s="204"/>
      <c r="AQ854" s="204"/>
      <c r="AR854" s="204"/>
      <c r="AS854" s="204"/>
      <c r="AT854" s="204"/>
      <c r="AU854" s="204"/>
      <c r="AV854" s="204"/>
      <c r="AW854" s="204"/>
      <c r="AX854" s="204"/>
      <c r="AY854" s="204"/>
      <c r="AZ854" s="204"/>
      <c r="BA854" s="204"/>
      <c r="BB854" s="204"/>
      <c r="BC854" s="204"/>
      <c r="BD854" s="204"/>
      <c r="BE854" s="204"/>
      <c r="BF854" s="204"/>
      <c r="BG854" s="204"/>
      <c r="BH854" s="204"/>
      <c r="BI854" s="204"/>
      <c r="BJ854" s="204"/>
      <c r="BK854" s="204"/>
      <c r="BL854" s="204"/>
      <c r="BM854" s="204"/>
      <c r="BN854" s="204"/>
      <c r="BO854" s="204"/>
      <c r="BP854" s="204"/>
      <c r="BQ854" s="204"/>
      <c r="BR854" s="204"/>
      <c r="BS854" s="204"/>
    </row>
    <row r="855" spans="1:71" s="273" customFormat="1" x14ac:dyDescent="0.25">
      <c r="A855" s="204"/>
      <c r="B855" s="204"/>
      <c r="C855" s="204"/>
      <c r="D855" s="204"/>
      <c r="E855" s="204"/>
      <c r="F855" s="204"/>
      <c r="G855" s="204"/>
      <c r="H855" s="204"/>
      <c r="I855" s="204"/>
      <c r="J855" s="204"/>
      <c r="K855" s="204"/>
      <c r="L855" s="218">
        <f t="shared" si="26"/>
        <v>0</v>
      </c>
      <c r="M855" s="218">
        <f t="shared" si="26"/>
        <v>0</v>
      </c>
      <c r="N855" s="218">
        <f t="shared" si="26"/>
        <v>0</v>
      </c>
      <c r="O855" s="270"/>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04"/>
      <c r="AK855" s="204"/>
      <c r="AL855" s="204"/>
      <c r="AM855" s="204"/>
      <c r="AN855" s="204"/>
      <c r="AO855" s="204"/>
      <c r="AP855" s="204"/>
      <c r="AQ855" s="204"/>
      <c r="AR855" s="204"/>
      <c r="AS855" s="204"/>
      <c r="AT855" s="204"/>
      <c r="AU855" s="204"/>
      <c r="AV855" s="204"/>
      <c r="AW855" s="204"/>
      <c r="AX855" s="204"/>
      <c r="AY855" s="204"/>
      <c r="AZ855" s="204"/>
      <c r="BA855" s="204"/>
      <c r="BB855" s="204"/>
      <c r="BC855" s="204"/>
      <c r="BD855" s="204"/>
      <c r="BE855" s="204"/>
      <c r="BF855" s="204"/>
      <c r="BG855" s="204"/>
      <c r="BH855" s="204"/>
      <c r="BI855" s="204"/>
      <c r="BJ855" s="204"/>
      <c r="BK855" s="204"/>
      <c r="BL855" s="204"/>
      <c r="BM855" s="204"/>
      <c r="BN855" s="204"/>
      <c r="BO855" s="204"/>
      <c r="BP855" s="204"/>
      <c r="BQ855" s="204"/>
      <c r="BR855" s="204"/>
      <c r="BS855" s="204"/>
    </row>
    <row r="856" spans="1:71" s="273" customFormat="1" x14ac:dyDescent="0.25">
      <c r="A856" s="204"/>
      <c r="B856" s="204"/>
      <c r="C856" s="204"/>
      <c r="D856" s="204"/>
      <c r="E856" s="204"/>
      <c r="F856" s="204"/>
      <c r="G856" s="204"/>
      <c r="H856" s="204"/>
      <c r="I856" s="204"/>
      <c r="J856" s="204"/>
      <c r="K856" s="204"/>
      <c r="L856" s="218">
        <f t="shared" si="26"/>
        <v>0</v>
      </c>
      <c r="M856" s="218">
        <f t="shared" si="26"/>
        <v>0</v>
      </c>
      <c r="N856" s="218">
        <f t="shared" si="26"/>
        <v>0</v>
      </c>
      <c r="O856" s="270"/>
      <c r="P856" s="204"/>
      <c r="Q856" s="204"/>
      <c r="R856" s="204"/>
      <c r="S856" s="204"/>
      <c r="T856" s="204"/>
      <c r="U856" s="204"/>
      <c r="V856" s="204"/>
      <c r="W856" s="204"/>
      <c r="X856" s="204"/>
      <c r="Y856" s="204"/>
      <c r="Z856" s="204"/>
      <c r="AA856" s="204"/>
      <c r="AB856" s="204"/>
      <c r="AC856" s="204"/>
      <c r="AD856" s="204"/>
      <c r="AE856" s="204"/>
      <c r="AF856" s="204"/>
      <c r="AG856" s="204"/>
      <c r="AH856" s="204"/>
      <c r="AI856" s="204"/>
      <c r="AJ856" s="204"/>
      <c r="AK856" s="204"/>
      <c r="AL856" s="204"/>
      <c r="AM856" s="204"/>
      <c r="AN856" s="204"/>
      <c r="AO856" s="204"/>
      <c r="AP856" s="204"/>
      <c r="AQ856" s="204"/>
      <c r="AR856" s="204"/>
      <c r="AS856" s="204"/>
      <c r="AT856" s="204"/>
      <c r="AU856" s="204"/>
      <c r="AV856" s="204"/>
      <c r="AW856" s="204"/>
      <c r="AX856" s="204"/>
      <c r="AY856" s="204"/>
      <c r="AZ856" s="204"/>
      <c r="BA856" s="204"/>
      <c r="BB856" s="204"/>
      <c r="BC856" s="204"/>
      <c r="BD856" s="204"/>
      <c r="BE856" s="204"/>
      <c r="BF856" s="204"/>
      <c r="BG856" s="204"/>
      <c r="BH856" s="204"/>
      <c r="BI856" s="204"/>
      <c r="BJ856" s="204"/>
      <c r="BK856" s="204"/>
      <c r="BL856" s="204"/>
      <c r="BM856" s="204"/>
      <c r="BN856" s="204"/>
      <c r="BO856" s="204"/>
      <c r="BP856" s="204"/>
      <c r="BQ856" s="204"/>
      <c r="BR856" s="204"/>
      <c r="BS856" s="204"/>
    </row>
    <row r="857" spans="1:71" s="273" customFormat="1" x14ac:dyDescent="0.25">
      <c r="A857" s="204"/>
      <c r="B857" s="204"/>
      <c r="C857" s="204"/>
      <c r="D857" s="204"/>
      <c r="E857" s="204"/>
      <c r="F857" s="204"/>
      <c r="G857" s="204"/>
      <c r="H857" s="204"/>
      <c r="I857" s="204"/>
      <c r="J857" s="204"/>
      <c r="K857" s="204"/>
      <c r="L857" s="218">
        <f t="shared" si="26"/>
        <v>0</v>
      </c>
      <c r="M857" s="218">
        <f t="shared" si="26"/>
        <v>0</v>
      </c>
      <c r="N857" s="218">
        <f t="shared" si="26"/>
        <v>0</v>
      </c>
      <c r="O857" s="270"/>
      <c r="P857" s="204"/>
      <c r="Q857" s="204"/>
      <c r="R857" s="204"/>
      <c r="S857" s="204"/>
      <c r="T857" s="204"/>
      <c r="U857" s="204"/>
      <c r="V857" s="204"/>
      <c r="W857" s="204"/>
      <c r="X857" s="204"/>
      <c r="Y857" s="204"/>
      <c r="Z857" s="204"/>
      <c r="AA857" s="204"/>
      <c r="AB857" s="204"/>
      <c r="AC857" s="204"/>
      <c r="AD857" s="204"/>
      <c r="AE857" s="204"/>
      <c r="AF857" s="204"/>
      <c r="AG857" s="204"/>
      <c r="AH857" s="204"/>
      <c r="AI857" s="204"/>
      <c r="AJ857" s="204"/>
      <c r="AK857" s="204"/>
      <c r="AL857" s="204"/>
      <c r="AM857" s="204"/>
      <c r="AN857" s="204"/>
      <c r="AO857" s="204"/>
      <c r="AP857" s="204"/>
      <c r="AQ857" s="204"/>
      <c r="AR857" s="204"/>
      <c r="AS857" s="204"/>
      <c r="AT857" s="204"/>
      <c r="AU857" s="204"/>
      <c r="AV857" s="204"/>
      <c r="AW857" s="204"/>
      <c r="AX857" s="204"/>
      <c r="AY857" s="204"/>
      <c r="AZ857" s="204"/>
      <c r="BA857" s="204"/>
      <c r="BB857" s="204"/>
      <c r="BC857" s="204"/>
      <c r="BD857" s="204"/>
      <c r="BE857" s="204"/>
      <c r="BF857" s="204"/>
      <c r="BG857" s="204"/>
      <c r="BH857" s="204"/>
      <c r="BI857" s="204"/>
      <c r="BJ857" s="204"/>
      <c r="BK857" s="204"/>
      <c r="BL857" s="204"/>
      <c r="BM857" s="204"/>
      <c r="BN857" s="204"/>
      <c r="BO857" s="204"/>
      <c r="BP857" s="204"/>
      <c r="BQ857" s="204"/>
      <c r="BR857" s="204"/>
      <c r="BS857" s="204"/>
    </row>
    <row r="858" spans="1:71" s="273" customFormat="1" x14ac:dyDescent="0.25">
      <c r="A858" s="204"/>
      <c r="B858" s="204"/>
      <c r="C858" s="204"/>
      <c r="D858" s="204"/>
      <c r="E858" s="204"/>
      <c r="F858" s="204"/>
      <c r="G858" s="204"/>
      <c r="H858" s="204"/>
      <c r="I858" s="204"/>
      <c r="J858" s="204"/>
      <c r="K858" s="204"/>
      <c r="L858" s="218">
        <f t="shared" si="26"/>
        <v>0</v>
      </c>
      <c r="M858" s="218">
        <f t="shared" si="26"/>
        <v>0</v>
      </c>
      <c r="N858" s="218">
        <f t="shared" si="26"/>
        <v>0</v>
      </c>
      <c r="O858" s="270"/>
      <c r="P858" s="204"/>
      <c r="Q858" s="204"/>
      <c r="R858" s="204"/>
      <c r="S858" s="204"/>
      <c r="T858" s="204"/>
      <c r="U858" s="204"/>
      <c r="V858" s="204"/>
      <c r="W858" s="204"/>
      <c r="X858" s="204"/>
      <c r="Y858" s="204"/>
      <c r="Z858" s="204"/>
      <c r="AA858" s="204"/>
      <c r="AB858" s="204"/>
      <c r="AC858" s="204"/>
      <c r="AD858" s="204"/>
      <c r="AE858" s="204"/>
      <c r="AF858" s="204"/>
      <c r="AG858" s="204"/>
      <c r="AH858" s="204"/>
      <c r="AI858" s="204"/>
      <c r="AJ858" s="204"/>
      <c r="AK858" s="204"/>
      <c r="AL858" s="204"/>
      <c r="AM858" s="204"/>
      <c r="AN858" s="204"/>
      <c r="AO858" s="204"/>
      <c r="AP858" s="204"/>
      <c r="AQ858" s="204"/>
      <c r="AR858" s="204"/>
      <c r="AS858" s="204"/>
      <c r="AT858" s="204"/>
      <c r="AU858" s="204"/>
      <c r="AV858" s="204"/>
      <c r="AW858" s="204"/>
      <c r="AX858" s="204"/>
      <c r="AY858" s="204"/>
      <c r="AZ858" s="204"/>
      <c r="BA858" s="204"/>
      <c r="BB858" s="204"/>
      <c r="BC858" s="204"/>
      <c r="BD858" s="204"/>
      <c r="BE858" s="204"/>
      <c r="BF858" s="204"/>
      <c r="BG858" s="204"/>
      <c r="BH858" s="204"/>
      <c r="BI858" s="204"/>
      <c r="BJ858" s="204"/>
      <c r="BK858" s="204"/>
      <c r="BL858" s="204"/>
      <c r="BM858" s="204"/>
      <c r="BN858" s="204"/>
      <c r="BO858" s="204"/>
      <c r="BP858" s="204"/>
      <c r="BQ858" s="204"/>
      <c r="BR858" s="204"/>
      <c r="BS858" s="204"/>
    </row>
    <row r="859" spans="1:71" s="273" customFormat="1" x14ac:dyDescent="0.25">
      <c r="A859" s="204"/>
      <c r="B859" s="204"/>
      <c r="C859" s="204"/>
      <c r="D859" s="204"/>
      <c r="E859" s="204"/>
      <c r="F859" s="204"/>
      <c r="G859" s="204"/>
      <c r="H859" s="204"/>
      <c r="I859" s="204"/>
      <c r="J859" s="204"/>
      <c r="K859" s="204"/>
      <c r="L859" s="218">
        <f t="shared" si="26"/>
        <v>0</v>
      </c>
      <c r="M859" s="218">
        <f t="shared" si="26"/>
        <v>0</v>
      </c>
      <c r="N859" s="218">
        <f t="shared" si="26"/>
        <v>0</v>
      </c>
      <c r="O859" s="270"/>
      <c r="P859" s="204"/>
      <c r="Q859" s="204"/>
      <c r="R859" s="204"/>
      <c r="S859" s="204"/>
      <c r="T859" s="204"/>
      <c r="U859" s="204"/>
      <c r="V859" s="204"/>
      <c r="W859" s="204"/>
      <c r="X859" s="204"/>
      <c r="Y859" s="204"/>
      <c r="Z859" s="204"/>
      <c r="AA859" s="204"/>
      <c r="AB859" s="204"/>
      <c r="AC859" s="204"/>
      <c r="AD859" s="204"/>
      <c r="AE859" s="204"/>
      <c r="AF859" s="204"/>
      <c r="AG859" s="204"/>
      <c r="AH859" s="204"/>
      <c r="AI859" s="204"/>
      <c r="AJ859" s="204"/>
      <c r="AK859" s="204"/>
      <c r="AL859" s="204"/>
      <c r="AM859" s="204"/>
      <c r="AN859" s="204"/>
      <c r="AO859" s="204"/>
      <c r="AP859" s="204"/>
      <c r="AQ859" s="204"/>
      <c r="AR859" s="204"/>
      <c r="AS859" s="204"/>
      <c r="AT859" s="204"/>
      <c r="AU859" s="204"/>
      <c r="AV859" s="204"/>
      <c r="AW859" s="204"/>
      <c r="AX859" s="204"/>
      <c r="AY859" s="204"/>
      <c r="AZ859" s="204"/>
      <c r="BA859" s="204"/>
      <c r="BB859" s="204"/>
      <c r="BC859" s="204"/>
      <c r="BD859" s="204"/>
      <c r="BE859" s="204"/>
      <c r="BF859" s="204"/>
      <c r="BG859" s="204"/>
      <c r="BH859" s="204"/>
      <c r="BI859" s="204"/>
      <c r="BJ859" s="204"/>
      <c r="BK859" s="204"/>
      <c r="BL859" s="204"/>
      <c r="BM859" s="204"/>
      <c r="BN859" s="204"/>
      <c r="BO859" s="204"/>
      <c r="BP859" s="204"/>
      <c r="BQ859" s="204"/>
      <c r="BR859" s="204"/>
      <c r="BS859" s="204"/>
    </row>
    <row r="860" spans="1:71" s="273" customFormat="1" x14ac:dyDescent="0.25">
      <c r="A860" s="204"/>
      <c r="B860" s="204"/>
      <c r="C860" s="204"/>
      <c r="D860" s="204"/>
      <c r="E860" s="204"/>
      <c r="F860" s="204"/>
      <c r="G860" s="204"/>
      <c r="H860" s="204"/>
      <c r="I860" s="204"/>
      <c r="J860" s="204"/>
      <c r="K860" s="204"/>
      <c r="L860" s="218">
        <f t="shared" si="26"/>
        <v>0</v>
      </c>
      <c r="M860" s="218">
        <f t="shared" si="26"/>
        <v>0</v>
      </c>
      <c r="N860" s="218">
        <f t="shared" si="26"/>
        <v>0</v>
      </c>
      <c r="O860" s="270"/>
      <c r="P860" s="204"/>
      <c r="Q860" s="204"/>
      <c r="R860" s="204"/>
      <c r="S860" s="204"/>
      <c r="T860" s="204"/>
      <c r="U860" s="204"/>
      <c r="V860" s="204"/>
      <c r="W860" s="204"/>
      <c r="X860" s="204"/>
      <c r="Y860" s="204"/>
      <c r="Z860" s="204"/>
      <c r="AA860" s="204"/>
      <c r="AB860" s="204"/>
      <c r="AC860" s="204"/>
      <c r="AD860" s="204"/>
      <c r="AE860" s="204"/>
      <c r="AF860" s="204"/>
      <c r="AG860" s="204"/>
      <c r="AH860" s="204"/>
      <c r="AI860" s="204"/>
      <c r="AJ860" s="204"/>
      <c r="AK860" s="204"/>
      <c r="AL860" s="204"/>
      <c r="AM860" s="204"/>
      <c r="AN860" s="204"/>
      <c r="AO860" s="204"/>
      <c r="AP860" s="204"/>
      <c r="AQ860" s="204"/>
      <c r="AR860" s="204"/>
      <c r="AS860" s="204"/>
      <c r="AT860" s="204"/>
      <c r="AU860" s="204"/>
      <c r="AV860" s="204"/>
      <c r="AW860" s="204"/>
      <c r="AX860" s="204"/>
      <c r="AY860" s="204"/>
      <c r="AZ860" s="204"/>
      <c r="BA860" s="204"/>
      <c r="BB860" s="204"/>
      <c r="BC860" s="204"/>
      <c r="BD860" s="204"/>
      <c r="BE860" s="204"/>
      <c r="BF860" s="204"/>
      <c r="BG860" s="204"/>
      <c r="BH860" s="204"/>
      <c r="BI860" s="204"/>
      <c r="BJ860" s="204"/>
      <c r="BK860" s="204"/>
      <c r="BL860" s="204"/>
      <c r="BM860" s="204"/>
      <c r="BN860" s="204"/>
      <c r="BO860" s="204"/>
      <c r="BP860" s="204"/>
      <c r="BQ860" s="204"/>
      <c r="BR860" s="204"/>
      <c r="BS860" s="204"/>
    </row>
    <row r="861" spans="1:71" s="273" customFormat="1" x14ac:dyDescent="0.25">
      <c r="A861" s="204"/>
      <c r="B861" s="204"/>
      <c r="C861" s="204"/>
      <c r="D861" s="204"/>
      <c r="E861" s="204"/>
      <c r="F861" s="204"/>
      <c r="G861" s="204"/>
      <c r="H861" s="204"/>
      <c r="I861" s="204"/>
      <c r="J861" s="204"/>
      <c r="K861" s="204"/>
      <c r="L861" s="218">
        <f t="shared" si="26"/>
        <v>0</v>
      </c>
      <c r="M861" s="218">
        <f t="shared" si="26"/>
        <v>0</v>
      </c>
      <c r="N861" s="218">
        <f t="shared" si="26"/>
        <v>0</v>
      </c>
      <c r="O861" s="270"/>
      <c r="P861" s="204"/>
      <c r="Q861" s="204"/>
      <c r="R861" s="204"/>
      <c r="S861" s="204"/>
      <c r="T861" s="204"/>
      <c r="U861" s="204"/>
      <c r="V861" s="204"/>
      <c r="W861" s="204"/>
      <c r="X861" s="204"/>
      <c r="Y861" s="204"/>
      <c r="Z861" s="204"/>
      <c r="AA861" s="204"/>
      <c r="AB861" s="204"/>
      <c r="AC861" s="204"/>
      <c r="AD861" s="204"/>
      <c r="AE861" s="204"/>
      <c r="AF861" s="204"/>
      <c r="AG861" s="204"/>
      <c r="AH861" s="204"/>
      <c r="AI861" s="204"/>
      <c r="AJ861" s="204"/>
      <c r="AK861" s="204"/>
      <c r="AL861" s="204"/>
      <c r="AM861" s="204"/>
      <c r="AN861" s="204"/>
      <c r="AO861" s="204"/>
      <c r="AP861" s="204"/>
      <c r="AQ861" s="204"/>
      <c r="AR861" s="204"/>
      <c r="AS861" s="204"/>
      <c r="AT861" s="204"/>
      <c r="AU861" s="204"/>
      <c r="AV861" s="204"/>
      <c r="AW861" s="204"/>
      <c r="AX861" s="204"/>
      <c r="AY861" s="204"/>
      <c r="AZ861" s="204"/>
      <c r="BA861" s="204"/>
      <c r="BB861" s="204"/>
      <c r="BC861" s="204"/>
      <c r="BD861" s="204"/>
      <c r="BE861" s="204"/>
      <c r="BF861" s="204"/>
      <c r="BG861" s="204"/>
      <c r="BH861" s="204"/>
      <c r="BI861" s="204"/>
      <c r="BJ861" s="204"/>
      <c r="BK861" s="204"/>
      <c r="BL861" s="204"/>
      <c r="BM861" s="204"/>
      <c r="BN861" s="204"/>
      <c r="BO861" s="204"/>
      <c r="BP861" s="204"/>
      <c r="BQ861" s="204"/>
      <c r="BR861" s="204"/>
      <c r="BS861" s="204"/>
    </row>
    <row r="862" spans="1:71" s="273" customFormat="1" x14ac:dyDescent="0.25">
      <c r="A862" s="204"/>
      <c r="B862" s="204"/>
      <c r="C862" s="204"/>
      <c r="D862" s="204"/>
      <c r="E862" s="204"/>
      <c r="F862" s="204"/>
      <c r="G862" s="204"/>
      <c r="H862" s="204"/>
      <c r="I862" s="204"/>
      <c r="J862" s="204"/>
      <c r="K862" s="204"/>
      <c r="L862" s="218">
        <f t="shared" si="26"/>
        <v>0</v>
      </c>
      <c r="M862" s="218">
        <f t="shared" si="26"/>
        <v>0</v>
      </c>
      <c r="N862" s="218">
        <f t="shared" si="26"/>
        <v>0</v>
      </c>
      <c r="O862" s="270"/>
      <c r="P862" s="204"/>
      <c r="Q862" s="204"/>
      <c r="R862" s="204"/>
      <c r="S862" s="204"/>
      <c r="T862" s="204"/>
      <c r="U862" s="204"/>
      <c r="V862" s="204"/>
      <c r="W862" s="204"/>
      <c r="X862" s="204"/>
      <c r="Y862" s="204"/>
      <c r="Z862" s="204"/>
      <c r="AA862" s="204"/>
      <c r="AB862" s="204"/>
      <c r="AC862" s="204"/>
      <c r="AD862" s="204"/>
      <c r="AE862" s="204"/>
      <c r="AF862" s="204"/>
      <c r="AG862" s="204"/>
      <c r="AH862" s="204"/>
      <c r="AI862" s="204"/>
      <c r="AJ862" s="204"/>
      <c r="AK862" s="204"/>
      <c r="AL862" s="204"/>
      <c r="AM862" s="204"/>
      <c r="AN862" s="204"/>
      <c r="AO862" s="204"/>
      <c r="AP862" s="204"/>
      <c r="AQ862" s="204"/>
      <c r="AR862" s="204"/>
      <c r="AS862" s="204"/>
      <c r="AT862" s="204"/>
      <c r="AU862" s="204"/>
      <c r="AV862" s="204"/>
      <c r="AW862" s="204"/>
      <c r="AX862" s="204"/>
      <c r="AY862" s="204"/>
      <c r="AZ862" s="204"/>
      <c r="BA862" s="204"/>
      <c r="BB862" s="204"/>
      <c r="BC862" s="204"/>
      <c r="BD862" s="204"/>
      <c r="BE862" s="204"/>
      <c r="BF862" s="204"/>
      <c r="BG862" s="204"/>
      <c r="BH862" s="204"/>
      <c r="BI862" s="204"/>
      <c r="BJ862" s="204"/>
      <c r="BK862" s="204"/>
      <c r="BL862" s="204"/>
      <c r="BM862" s="204"/>
      <c r="BN862" s="204"/>
      <c r="BO862" s="204"/>
      <c r="BP862" s="204"/>
      <c r="BQ862" s="204"/>
      <c r="BR862" s="204"/>
      <c r="BS862" s="204"/>
    </row>
    <row r="863" spans="1:71" s="273" customFormat="1" x14ac:dyDescent="0.25">
      <c r="A863" s="204"/>
      <c r="B863" s="204"/>
      <c r="C863" s="204"/>
      <c r="D863" s="204"/>
      <c r="E863" s="204"/>
      <c r="F863" s="204"/>
      <c r="G863" s="204"/>
      <c r="H863" s="204"/>
      <c r="I863" s="204"/>
      <c r="J863" s="204"/>
      <c r="K863" s="204"/>
      <c r="L863" s="218">
        <f t="shared" si="26"/>
        <v>0</v>
      </c>
      <c r="M863" s="218">
        <f t="shared" si="26"/>
        <v>0</v>
      </c>
      <c r="N863" s="218">
        <f t="shared" si="26"/>
        <v>0</v>
      </c>
      <c r="O863" s="270"/>
      <c r="P863" s="204"/>
      <c r="Q863" s="204"/>
      <c r="R863" s="204"/>
      <c r="S863" s="204"/>
      <c r="T863" s="204"/>
      <c r="U863" s="204"/>
      <c r="V863" s="204"/>
      <c r="W863" s="204"/>
      <c r="X863" s="204"/>
      <c r="Y863" s="204"/>
      <c r="Z863" s="204"/>
      <c r="AA863" s="204"/>
      <c r="AB863" s="204"/>
      <c r="AC863" s="204"/>
      <c r="AD863" s="204"/>
      <c r="AE863" s="204"/>
      <c r="AF863" s="204"/>
      <c r="AG863" s="204"/>
      <c r="AH863" s="204"/>
      <c r="AI863" s="204"/>
      <c r="AJ863" s="204"/>
      <c r="AK863" s="204"/>
      <c r="AL863" s="204"/>
      <c r="AM863" s="204"/>
      <c r="AN863" s="204"/>
      <c r="AO863" s="204"/>
      <c r="AP863" s="204"/>
      <c r="AQ863" s="204"/>
      <c r="AR863" s="204"/>
      <c r="AS863" s="204"/>
      <c r="AT863" s="204"/>
      <c r="AU863" s="204"/>
      <c r="AV863" s="204"/>
      <c r="AW863" s="204"/>
      <c r="AX863" s="204"/>
      <c r="AY863" s="204"/>
      <c r="AZ863" s="204"/>
      <c r="BA863" s="204"/>
      <c r="BB863" s="204"/>
      <c r="BC863" s="204"/>
      <c r="BD863" s="204"/>
      <c r="BE863" s="204"/>
      <c r="BF863" s="204"/>
      <c r="BG863" s="204"/>
      <c r="BH863" s="204"/>
      <c r="BI863" s="204"/>
      <c r="BJ863" s="204"/>
      <c r="BK863" s="204"/>
      <c r="BL863" s="204"/>
      <c r="BM863" s="204"/>
      <c r="BN863" s="204"/>
      <c r="BO863" s="204"/>
      <c r="BP863" s="204"/>
      <c r="BQ863" s="204"/>
      <c r="BR863" s="204"/>
      <c r="BS863" s="204"/>
    </row>
    <row r="864" spans="1:71" s="273" customFormat="1" x14ac:dyDescent="0.25">
      <c r="A864" s="204"/>
      <c r="B864" s="204"/>
      <c r="C864" s="204"/>
      <c r="D864" s="204"/>
      <c r="E864" s="204"/>
      <c r="F864" s="204"/>
      <c r="G864" s="204"/>
      <c r="H864" s="204"/>
      <c r="I864" s="204"/>
      <c r="J864" s="204"/>
      <c r="K864" s="204"/>
      <c r="L864" s="218">
        <f t="shared" si="26"/>
        <v>0</v>
      </c>
      <c r="M864" s="218">
        <f t="shared" si="26"/>
        <v>0</v>
      </c>
      <c r="N864" s="218">
        <f t="shared" si="26"/>
        <v>0</v>
      </c>
      <c r="O864" s="270"/>
      <c r="P864" s="204"/>
      <c r="Q864" s="204"/>
      <c r="R864" s="204"/>
      <c r="S864" s="204"/>
      <c r="T864" s="204"/>
      <c r="U864" s="204"/>
      <c r="V864" s="204"/>
      <c r="W864" s="204"/>
      <c r="X864" s="204"/>
      <c r="Y864" s="204"/>
      <c r="Z864" s="204"/>
      <c r="AA864" s="204"/>
      <c r="AB864" s="204"/>
      <c r="AC864" s="204"/>
      <c r="AD864" s="204"/>
      <c r="AE864" s="204"/>
      <c r="AF864" s="204"/>
      <c r="AG864" s="204"/>
      <c r="AH864" s="204"/>
      <c r="AI864" s="204"/>
      <c r="AJ864" s="204"/>
      <c r="AK864" s="204"/>
      <c r="AL864" s="204"/>
      <c r="AM864" s="204"/>
      <c r="AN864" s="204"/>
      <c r="AO864" s="204"/>
      <c r="AP864" s="204"/>
      <c r="AQ864" s="204"/>
      <c r="AR864" s="204"/>
      <c r="AS864" s="204"/>
      <c r="AT864" s="204"/>
      <c r="AU864" s="204"/>
      <c r="AV864" s="204"/>
      <c r="AW864" s="204"/>
      <c r="AX864" s="204"/>
      <c r="AY864" s="204"/>
      <c r="AZ864" s="204"/>
      <c r="BA864" s="204"/>
      <c r="BB864" s="204"/>
      <c r="BC864" s="204"/>
      <c r="BD864" s="204"/>
      <c r="BE864" s="204"/>
      <c r="BF864" s="204"/>
      <c r="BG864" s="204"/>
      <c r="BH864" s="204"/>
      <c r="BI864" s="204"/>
      <c r="BJ864" s="204"/>
      <c r="BK864" s="204"/>
      <c r="BL864" s="204"/>
      <c r="BM864" s="204"/>
      <c r="BN864" s="204"/>
      <c r="BO864" s="204"/>
      <c r="BP864" s="204"/>
      <c r="BQ864" s="204"/>
      <c r="BR864" s="204"/>
      <c r="BS864" s="204"/>
    </row>
    <row r="865" spans="1:71" s="273" customFormat="1" x14ac:dyDescent="0.25">
      <c r="A865" s="204"/>
      <c r="B865" s="204"/>
      <c r="C865" s="204"/>
      <c r="D865" s="204"/>
      <c r="E865" s="204"/>
      <c r="F865" s="204"/>
      <c r="G865" s="204"/>
      <c r="H865" s="204"/>
      <c r="I865" s="204"/>
      <c r="J865" s="204"/>
      <c r="K865" s="204"/>
      <c r="L865" s="218">
        <f t="shared" si="26"/>
        <v>0</v>
      </c>
      <c r="M865" s="218">
        <f t="shared" si="26"/>
        <v>0</v>
      </c>
      <c r="N865" s="218">
        <f t="shared" si="26"/>
        <v>0</v>
      </c>
      <c r="O865" s="270"/>
      <c r="P865" s="204"/>
      <c r="Q865" s="204"/>
      <c r="R865" s="204"/>
      <c r="S865" s="204"/>
      <c r="T865" s="204"/>
      <c r="U865" s="204"/>
      <c r="V865" s="204"/>
      <c r="W865" s="204"/>
      <c r="X865" s="204"/>
      <c r="Y865" s="204"/>
      <c r="Z865" s="204"/>
      <c r="AA865" s="204"/>
      <c r="AB865" s="204"/>
      <c r="AC865" s="204"/>
      <c r="AD865" s="204"/>
      <c r="AE865" s="204"/>
      <c r="AF865" s="204"/>
      <c r="AG865" s="204"/>
      <c r="AH865" s="204"/>
      <c r="AI865" s="204"/>
      <c r="AJ865" s="204"/>
      <c r="AK865" s="204"/>
      <c r="AL865" s="204"/>
      <c r="AM865" s="204"/>
      <c r="AN865" s="204"/>
      <c r="AO865" s="204"/>
      <c r="AP865" s="204"/>
      <c r="AQ865" s="204"/>
      <c r="AR865" s="204"/>
      <c r="AS865" s="204"/>
      <c r="AT865" s="204"/>
      <c r="AU865" s="204"/>
      <c r="AV865" s="204"/>
      <c r="AW865" s="204"/>
      <c r="AX865" s="204"/>
      <c r="AY865" s="204"/>
      <c r="AZ865" s="204"/>
      <c r="BA865" s="204"/>
      <c r="BB865" s="204"/>
      <c r="BC865" s="204"/>
      <c r="BD865" s="204"/>
      <c r="BE865" s="204"/>
      <c r="BF865" s="204"/>
      <c r="BG865" s="204"/>
      <c r="BH865" s="204"/>
      <c r="BI865" s="204"/>
      <c r="BJ865" s="204"/>
      <c r="BK865" s="204"/>
      <c r="BL865" s="204"/>
      <c r="BM865" s="204"/>
      <c r="BN865" s="204"/>
      <c r="BO865" s="204"/>
      <c r="BP865" s="204"/>
      <c r="BQ865" s="204"/>
      <c r="BR865" s="204"/>
      <c r="BS865" s="204"/>
    </row>
    <row r="866" spans="1:71" s="273" customFormat="1" x14ac:dyDescent="0.25">
      <c r="A866" s="204"/>
      <c r="B866" s="204"/>
      <c r="C866" s="204"/>
      <c r="D866" s="204"/>
      <c r="E866" s="204"/>
      <c r="F866" s="204"/>
      <c r="G866" s="204"/>
      <c r="H866" s="204"/>
      <c r="I866" s="204"/>
      <c r="J866" s="204"/>
      <c r="K866" s="204"/>
      <c r="L866" s="218">
        <f t="shared" si="26"/>
        <v>0</v>
      </c>
      <c r="M866" s="218">
        <f t="shared" si="26"/>
        <v>0</v>
      </c>
      <c r="N866" s="218">
        <f t="shared" si="26"/>
        <v>0</v>
      </c>
      <c r="O866" s="270"/>
      <c r="P866" s="204"/>
      <c r="Q866" s="204"/>
      <c r="R866" s="204"/>
      <c r="S866" s="204"/>
      <c r="T866" s="204"/>
      <c r="U866" s="204"/>
      <c r="V866" s="204"/>
      <c r="W866" s="204"/>
      <c r="X866" s="204"/>
      <c r="Y866" s="204"/>
      <c r="Z866" s="204"/>
      <c r="AA866" s="204"/>
      <c r="AB866" s="204"/>
      <c r="AC866" s="204"/>
      <c r="AD866" s="204"/>
      <c r="AE866" s="204"/>
      <c r="AF866" s="204"/>
      <c r="AG866" s="204"/>
      <c r="AH866" s="204"/>
      <c r="AI866" s="204"/>
      <c r="AJ866" s="204"/>
      <c r="AK866" s="204"/>
      <c r="AL866" s="204"/>
      <c r="AM866" s="204"/>
      <c r="AN866" s="204"/>
      <c r="AO866" s="204"/>
      <c r="AP866" s="204"/>
      <c r="AQ866" s="204"/>
      <c r="AR866" s="204"/>
      <c r="AS866" s="204"/>
      <c r="AT866" s="204"/>
      <c r="AU866" s="204"/>
      <c r="AV866" s="204"/>
      <c r="AW866" s="204"/>
      <c r="AX866" s="204"/>
      <c r="AY866" s="204"/>
      <c r="AZ866" s="204"/>
      <c r="BA866" s="204"/>
      <c r="BB866" s="204"/>
      <c r="BC866" s="204"/>
      <c r="BD866" s="204"/>
      <c r="BE866" s="204"/>
      <c r="BF866" s="204"/>
      <c r="BG866" s="204"/>
      <c r="BH866" s="204"/>
      <c r="BI866" s="204"/>
      <c r="BJ866" s="204"/>
      <c r="BK866" s="204"/>
      <c r="BL866" s="204"/>
      <c r="BM866" s="204"/>
      <c r="BN866" s="204"/>
      <c r="BO866" s="204"/>
      <c r="BP866" s="204"/>
      <c r="BQ866" s="204"/>
      <c r="BR866" s="204"/>
      <c r="BS866" s="204"/>
    </row>
    <row r="867" spans="1:71" s="273" customFormat="1" x14ac:dyDescent="0.25">
      <c r="A867" s="204"/>
      <c r="B867" s="204"/>
      <c r="C867" s="204"/>
      <c r="D867" s="204"/>
      <c r="E867" s="204"/>
      <c r="F867" s="204"/>
      <c r="G867" s="204"/>
      <c r="H867" s="204"/>
      <c r="I867" s="204"/>
      <c r="J867" s="204"/>
      <c r="K867" s="204"/>
      <c r="L867" s="218">
        <f t="shared" ref="L867:N919" si="27">$H867*I867</f>
        <v>0</v>
      </c>
      <c r="M867" s="218">
        <f t="shared" si="27"/>
        <v>0</v>
      </c>
      <c r="N867" s="218">
        <f t="shared" si="27"/>
        <v>0</v>
      </c>
      <c r="O867" s="270"/>
      <c r="P867" s="204"/>
      <c r="Q867" s="204"/>
      <c r="R867" s="204"/>
      <c r="S867" s="204"/>
      <c r="T867" s="204"/>
      <c r="U867" s="204"/>
      <c r="V867" s="204"/>
      <c r="W867" s="204"/>
      <c r="X867" s="204"/>
      <c r="Y867" s="204"/>
      <c r="Z867" s="204"/>
      <c r="AA867" s="204"/>
      <c r="AB867" s="204"/>
      <c r="AC867" s="204"/>
      <c r="AD867" s="204"/>
      <c r="AE867" s="204"/>
      <c r="AF867" s="204"/>
      <c r="AG867" s="204"/>
      <c r="AH867" s="204"/>
      <c r="AI867" s="204"/>
      <c r="AJ867" s="204"/>
      <c r="AK867" s="204"/>
      <c r="AL867" s="204"/>
      <c r="AM867" s="204"/>
      <c r="AN867" s="204"/>
      <c r="AO867" s="204"/>
      <c r="AP867" s="204"/>
      <c r="AQ867" s="204"/>
      <c r="AR867" s="204"/>
      <c r="AS867" s="204"/>
      <c r="AT867" s="204"/>
      <c r="AU867" s="204"/>
      <c r="AV867" s="204"/>
      <c r="AW867" s="204"/>
      <c r="AX867" s="204"/>
      <c r="AY867" s="204"/>
      <c r="AZ867" s="204"/>
      <c r="BA867" s="204"/>
      <c r="BB867" s="204"/>
      <c r="BC867" s="204"/>
      <c r="BD867" s="204"/>
      <c r="BE867" s="204"/>
      <c r="BF867" s="204"/>
      <c r="BG867" s="204"/>
      <c r="BH867" s="204"/>
      <c r="BI867" s="204"/>
      <c r="BJ867" s="204"/>
      <c r="BK867" s="204"/>
      <c r="BL867" s="204"/>
      <c r="BM867" s="204"/>
      <c r="BN867" s="204"/>
      <c r="BO867" s="204"/>
      <c r="BP867" s="204"/>
      <c r="BQ867" s="204"/>
      <c r="BR867" s="204"/>
      <c r="BS867" s="204"/>
    </row>
    <row r="868" spans="1:71" s="273" customFormat="1" x14ac:dyDescent="0.25">
      <c r="A868" s="204"/>
      <c r="B868" s="204"/>
      <c r="C868" s="204"/>
      <c r="D868" s="204"/>
      <c r="E868" s="204"/>
      <c r="F868" s="204"/>
      <c r="G868" s="204"/>
      <c r="H868" s="204"/>
      <c r="I868" s="204"/>
      <c r="J868" s="204"/>
      <c r="K868" s="204"/>
      <c r="L868" s="218">
        <f t="shared" si="27"/>
        <v>0</v>
      </c>
      <c r="M868" s="218">
        <f t="shared" si="27"/>
        <v>0</v>
      </c>
      <c r="N868" s="218">
        <f t="shared" si="27"/>
        <v>0</v>
      </c>
      <c r="O868" s="270"/>
      <c r="P868" s="204"/>
      <c r="Q868" s="204"/>
      <c r="R868" s="204"/>
      <c r="S868" s="204"/>
      <c r="T868" s="204"/>
      <c r="U868" s="204"/>
      <c r="V868" s="204"/>
      <c r="W868" s="204"/>
      <c r="X868" s="204"/>
      <c r="Y868" s="204"/>
      <c r="Z868" s="204"/>
      <c r="AA868" s="204"/>
      <c r="AB868" s="204"/>
      <c r="AC868" s="204"/>
      <c r="AD868" s="204"/>
      <c r="AE868" s="204"/>
      <c r="AF868" s="204"/>
      <c r="AG868" s="204"/>
      <c r="AH868" s="204"/>
      <c r="AI868" s="204"/>
      <c r="AJ868" s="204"/>
      <c r="AK868" s="204"/>
      <c r="AL868" s="204"/>
      <c r="AM868" s="204"/>
      <c r="AN868" s="204"/>
      <c r="AO868" s="204"/>
      <c r="AP868" s="204"/>
      <c r="AQ868" s="204"/>
      <c r="AR868" s="204"/>
      <c r="AS868" s="204"/>
      <c r="AT868" s="204"/>
      <c r="AU868" s="204"/>
      <c r="AV868" s="204"/>
      <c r="AW868" s="204"/>
      <c r="AX868" s="204"/>
      <c r="AY868" s="204"/>
      <c r="AZ868" s="204"/>
      <c r="BA868" s="204"/>
      <c r="BB868" s="204"/>
      <c r="BC868" s="204"/>
      <c r="BD868" s="204"/>
      <c r="BE868" s="204"/>
      <c r="BF868" s="204"/>
      <c r="BG868" s="204"/>
      <c r="BH868" s="204"/>
      <c r="BI868" s="204"/>
      <c r="BJ868" s="204"/>
      <c r="BK868" s="204"/>
      <c r="BL868" s="204"/>
      <c r="BM868" s="204"/>
      <c r="BN868" s="204"/>
      <c r="BO868" s="204"/>
      <c r="BP868" s="204"/>
      <c r="BQ868" s="204"/>
      <c r="BR868" s="204"/>
      <c r="BS868" s="204"/>
    </row>
    <row r="869" spans="1:71" s="273" customFormat="1" x14ac:dyDescent="0.25">
      <c r="A869" s="204"/>
      <c r="B869" s="204"/>
      <c r="C869" s="204"/>
      <c r="D869" s="204"/>
      <c r="E869" s="204"/>
      <c r="F869" s="204"/>
      <c r="G869" s="204"/>
      <c r="H869" s="204"/>
      <c r="I869" s="204"/>
      <c r="J869" s="204"/>
      <c r="K869" s="204"/>
      <c r="L869" s="218">
        <f t="shared" si="27"/>
        <v>0</v>
      </c>
      <c r="M869" s="218">
        <f t="shared" si="27"/>
        <v>0</v>
      </c>
      <c r="N869" s="218">
        <f t="shared" si="27"/>
        <v>0</v>
      </c>
      <c r="O869" s="270"/>
      <c r="P869" s="204"/>
      <c r="Q869" s="204"/>
      <c r="R869" s="204"/>
      <c r="S869" s="204"/>
      <c r="T869" s="204"/>
      <c r="U869" s="204"/>
      <c r="V869" s="204"/>
      <c r="W869" s="204"/>
      <c r="X869" s="204"/>
      <c r="Y869" s="204"/>
      <c r="Z869" s="204"/>
      <c r="AA869" s="204"/>
      <c r="AB869" s="204"/>
      <c r="AC869" s="204"/>
      <c r="AD869" s="204"/>
      <c r="AE869" s="204"/>
      <c r="AF869" s="204"/>
      <c r="AG869" s="204"/>
      <c r="AH869" s="204"/>
      <c r="AI869" s="204"/>
      <c r="AJ869" s="204"/>
      <c r="AK869" s="204"/>
      <c r="AL869" s="204"/>
      <c r="AM869" s="204"/>
      <c r="AN869" s="204"/>
      <c r="AO869" s="204"/>
      <c r="AP869" s="204"/>
      <c r="AQ869" s="204"/>
      <c r="AR869" s="204"/>
      <c r="AS869" s="204"/>
      <c r="AT869" s="204"/>
      <c r="AU869" s="204"/>
      <c r="AV869" s="204"/>
      <c r="AW869" s="204"/>
      <c r="AX869" s="204"/>
      <c r="AY869" s="204"/>
      <c r="AZ869" s="204"/>
      <c r="BA869" s="204"/>
      <c r="BB869" s="204"/>
      <c r="BC869" s="204"/>
      <c r="BD869" s="204"/>
      <c r="BE869" s="204"/>
      <c r="BF869" s="204"/>
      <c r="BG869" s="204"/>
      <c r="BH869" s="204"/>
      <c r="BI869" s="204"/>
      <c r="BJ869" s="204"/>
      <c r="BK869" s="204"/>
      <c r="BL869" s="204"/>
      <c r="BM869" s="204"/>
      <c r="BN869" s="204"/>
      <c r="BO869" s="204"/>
      <c r="BP869" s="204"/>
      <c r="BQ869" s="204"/>
      <c r="BR869" s="204"/>
      <c r="BS869" s="204"/>
    </row>
    <row r="870" spans="1:71" s="273" customFormat="1" x14ac:dyDescent="0.25">
      <c r="A870" s="204"/>
      <c r="B870" s="204"/>
      <c r="C870" s="204"/>
      <c r="D870" s="204"/>
      <c r="E870" s="204"/>
      <c r="F870" s="204"/>
      <c r="G870" s="204"/>
      <c r="H870" s="204"/>
      <c r="I870" s="204"/>
      <c r="J870" s="204"/>
      <c r="K870" s="204"/>
      <c r="L870" s="218">
        <f t="shared" si="27"/>
        <v>0</v>
      </c>
      <c r="M870" s="218">
        <f t="shared" si="27"/>
        <v>0</v>
      </c>
      <c r="N870" s="218">
        <f t="shared" si="27"/>
        <v>0</v>
      </c>
      <c r="O870" s="270"/>
      <c r="P870" s="204"/>
      <c r="Q870" s="204"/>
      <c r="R870" s="204"/>
      <c r="S870" s="204"/>
      <c r="T870" s="204"/>
      <c r="U870" s="204"/>
      <c r="V870" s="204"/>
      <c r="W870" s="204"/>
      <c r="X870" s="204"/>
      <c r="Y870" s="204"/>
      <c r="Z870" s="204"/>
      <c r="AA870" s="204"/>
      <c r="AB870" s="204"/>
      <c r="AC870" s="204"/>
      <c r="AD870" s="204"/>
      <c r="AE870" s="204"/>
      <c r="AF870" s="204"/>
      <c r="AG870" s="204"/>
      <c r="AH870" s="204"/>
      <c r="AI870" s="204"/>
      <c r="AJ870" s="204"/>
      <c r="AK870" s="204"/>
      <c r="AL870" s="204"/>
      <c r="AM870" s="204"/>
      <c r="AN870" s="204"/>
      <c r="AO870" s="204"/>
      <c r="AP870" s="204"/>
      <c r="AQ870" s="204"/>
      <c r="AR870" s="204"/>
      <c r="AS870" s="204"/>
      <c r="AT870" s="204"/>
      <c r="AU870" s="204"/>
      <c r="AV870" s="204"/>
      <c r="AW870" s="204"/>
      <c r="AX870" s="204"/>
      <c r="AY870" s="204"/>
      <c r="AZ870" s="204"/>
      <c r="BA870" s="204"/>
      <c r="BB870" s="204"/>
      <c r="BC870" s="204"/>
      <c r="BD870" s="204"/>
      <c r="BE870" s="204"/>
      <c r="BF870" s="204"/>
      <c r="BG870" s="204"/>
      <c r="BH870" s="204"/>
      <c r="BI870" s="204"/>
      <c r="BJ870" s="204"/>
      <c r="BK870" s="204"/>
      <c r="BL870" s="204"/>
      <c r="BM870" s="204"/>
      <c r="BN870" s="204"/>
      <c r="BO870" s="204"/>
      <c r="BP870" s="204"/>
      <c r="BQ870" s="204"/>
      <c r="BR870" s="204"/>
      <c r="BS870" s="204"/>
    </row>
    <row r="871" spans="1:71" s="273" customFormat="1" x14ac:dyDescent="0.25">
      <c r="A871" s="204"/>
      <c r="B871" s="204"/>
      <c r="C871" s="204"/>
      <c r="D871" s="204"/>
      <c r="E871" s="204"/>
      <c r="F871" s="204"/>
      <c r="G871" s="204"/>
      <c r="H871" s="204"/>
      <c r="I871" s="204"/>
      <c r="J871" s="204"/>
      <c r="K871" s="204"/>
      <c r="L871" s="218">
        <f t="shared" si="27"/>
        <v>0</v>
      </c>
      <c r="M871" s="218">
        <f t="shared" si="27"/>
        <v>0</v>
      </c>
      <c r="N871" s="218">
        <f t="shared" si="27"/>
        <v>0</v>
      </c>
      <c r="O871" s="270"/>
      <c r="P871" s="204"/>
      <c r="Q871" s="204"/>
      <c r="R871" s="204"/>
      <c r="S871" s="204"/>
      <c r="T871" s="204"/>
      <c r="U871" s="204"/>
      <c r="V871" s="204"/>
      <c r="W871" s="204"/>
      <c r="X871" s="204"/>
      <c r="Y871" s="204"/>
      <c r="Z871" s="204"/>
      <c r="AA871" s="204"/>
      <c r="AB871" s="204"/>
      <c r="AC871" s="204"/>
      <c r="AD871" s="204"/>
      <c r="AE871" s="204"/>
      <c r="AF871" s="204"/>
      <c r="AG871" s="204"/>
      <c r="AH871" s="204"/>
      <c r="AI871" s="204"/>
      <c r="AJ871" s="204"/>
      <c r="AK871" s="204"/>
      <c r="AL871" s="204"/>
      <c r="AM871" s="204"/>
      <c r="AN871" s="204"/>
      <c r="AO871" s="204"/>
      <c r="AP871" s="204"/>
      <c r="AQ871" s="204"/>
      <c r="AR871" s="204"/>
      <c r="AS871" s="204"/>
      <c r="AT871" s="204"/>
      <c r="AU871" s="204"/>
      <c r="AV871" s="204"/>
      <c r="AW871" s="204"/>
      <c r="AX871" s="204"/>
      <c r="AY871" s="204"/>
      <c r="AZ871" s="204"/>
      <c r="BA871" s="204"/>
      <c r="BB871" s="204"/>
      <c r="BC871" s="204"/>
      <c r="BD871" s="204"/>
      <c r="BE871" s="204"/>
      <c r="BF871" s="204"/>
      <c r="BG871" s="204"/>
      <c r="BH871" s="204"/>
      <c r="BI871" s="204"/>
      <c r="BJ871" s="204"/>
      <c r="BK871" s="204"/>
      <c r="BL871" s="204"/>
      <c r="BM871" s="204"/>
      <c r="BN871" s="204"/>
      <c r="BO871" s="204"/>
      <c r="BP871" s="204"/>
      <c r="BQ871" s="204"/>
      <c r="BR871" s="204"/>
      <c r="BS871" s="204"/>
    </row>
    <row r="872" spans="1:71" s="273" customFormat="1" x14ac:dyDescent="0.25">
      <c r="A872" s="204"/>
      <c r="B872" s="204"/>
      <c r="C872" s="204"/>
      <c r="D872" s="204"/>
      <c r="E872" s="204"/>
      <c r="F872" s="204"/>
      <c r="G872" s="204"/>
      <c r="H872" s="204"/>
      <c r="I872" s="204"/>
      <c r="J872" s="204"/>
      <c r="K872" s="204"/>
      <c r="L872" s="218">
        <f t="shared" si="27"/>
        <v>0</v>
      </c>
      <c r="M872" s="218">
        <f t="shared" si="27"/>
        <v>0</v>
      </c>
      <c r="N872" s="218">
        <f t="shared" si="27"/>
        <v>0</v>
      </c>
      <c r="O872" s="270"/>
      <c r="P872" s="204"/>
      <c r="Q872" s="204"/>
      <c r="R872" s="204"/>
      <c r="S872" s="204"/>
      <c r="T872" s="204"/>
      <c r="U872" s="204"/>
      <c r="V872" s="204"/>
      <c r="W872" s="204"/>
      <c r="X872" s="204"/>
      <c r="Y872" s="204"/>
      <c r="Z872" s="204"/>
      <c r="AA872" s="204"/>
      <c r="AB872" s="204"/>
      <c r="AC872" s="204"/>
      <c r="AD872" s="204"/>
      <c r="AE872" s="204"/>
      <c r="AF872" s="204"/>
      <c r="AG872" s="204"/>
      <c r="AH872" s="204"/>
      <c r="AI872" s="204"/>
      <c r="AJ872" s="204"/>
      <c r="AK872" s="204"/>
      <c r="AL872" s="204"/>
      <c r="AM872" s="204"/>
      <c r="AN872" s="204"/>
      <c r="AO872" s="204"/>
      <c r="AP872" s="204"/>
      <c r="AQ872" s="204"/>
      <c r="AR872" s="204"/>
      <c r="AS872" s="204"/>
      <c r="AT872" s="204"/>
      <c r="AU872" s="204"/>
      <c r="AV872" s="204"/>
      <c r="AW872" s="204"/>
      <c r="AX872" s="204"/>
      <c r="AY872" s="204"/>
      <c r="AZ872" s="204"/>
      <c r="BA872" s="204"/>
      <c r="BB872" s="204"/>
      <c r="BC872" s="204"/>
      <c r="BD872" s="204"/>
      <c r="BE872" s="204"/>
      <c r="BF872" s="204"/>
      <c r="BG872" s="204"/>
      <c r="BH872" s="204"/>
      <c r="BI872" s="204"/>
      <c r="BJ872" s="204"/>
      <c r="BK872" s="204"/>
      <c r="BL872" s="204"/>
      <c r="BM872" s="204"/>
      <c r="BN872" s="204"/>
      <c r="BO872" s="204"/>
      <c r="BP872" s="204"/>
      <c r="BQ872" s="204"/>
      <c r="BR872" s="204"/>
      <c r="BS872" s="204"/>
    </row>
    <row r="873" spans="1:71" s="273" customFormat="1" x14ac:dyDescent="0.25">
      <c r="A873" s="204"/>
      <c r="B873" s="204"/>
      <c r="C873" s="204"/>
      <c r="D873" s="204"/>
      <c r="E873" s="204"/>
      <c r="F873" s="204"/>
      <c r="G873" s="204"/>
      <c r="H873" s="204"/>
      <c r="I873" s="204"/>
      <c r="J873" s="204"/>
      <c r="K873" s="204"/>
      <c r="L873" s="218">
        <f t="shared" si="27"/>
        <v>0</v>
      </c>
      <c r="M873" s="218">
        <f t="shared" si="27"/>
        <v>0</v>
      </c>
      <c r="N873" s="218">
        <f t="shared" si="27"/>
        <v>0</v>
      </c>
      <c r="O873" s="270"/>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04"/>
      <c r="AK873" s="204"/>
      <c r="AL873" s="204"/>
      <c r="AM873" s="204"/>
      <c r="AN873" s="204"/>
      <c r="AO873" s="204"/>
      <c r="AP873" s="204"/>
      <c r="AQ873" s="204"/>
      <c r="AR873" s="204"/>
      <c r="AS873" s="204"/>
      <c r="AT873" s="204"/>
      <c r="AU873" s="204"/>
      <c r="AV873" s="204"/>
      <c r="AW873" s="204"/>
      <c r="AX873" s="204"/>
      <c r="AY873" s="204"/>
      <c r="AZ873" s="204"/>
      <c r="BA873" s="204"/>
      <c r="BB873" s="204"/>
      <c r="BC873" s="204"/>
      <c r="BD873" s="204"/>
      <c r="BE873" s="204"/>
      <c r="BF873" s="204"/>
      <c r="BG873" s="204"/>
      <c r="BH873" s="204"/>
      <c r="BI873" s="204"/>
      <c r="BJ873" s="204"/>
      <c r="BK873" s="204"/>
      <c r="BL873" s="204"/>
      <c r="BM873" s="204"/>
      <c r="BN873" s="204"/>
      <c r="BO873" s="204"/>
      <c r="BP873" s="204"/>
      <c r="BQ873" s="204"/>
      <c r="BR873" s="204"/>
      <c r="BS873" s="204"/>
    </row>
    <row r="874" spans="1:71" s="273" customFormat="1" x14ac:dyDescent="0.25">
      <c r="A874" s="204"/>
      <c r="B874" s="204"/>
      <c r="C874" s="204"/>
      <c r="D874" s="204"/>
      <c r="E874" s="204"/>
      <c r="F874" s="204"/>
      <c r="G874" s="204"/>
      <c r="H874" s="204"/>
      <c r="I874" s="204"/>
      <c r="J874" s="204"/>
      <c r="K874" s="204"/>
      <c r="L874" s="218">
        <f t="shared" si="27"/>
        <v>0</v>
      </c>
      <c r="M874" s="218">
        <f t="shared" si="27"/>
        <v>0</v>
      </c>
      <c r="N874" s="218">
        <f t="shared" si="27"/>
        <v>0</v>
      </c>
      <c r="O874" s="270"/>
      <c r="P874" s="204"/>
      <c r="Q874" s="204"/>
      <c r="R874" s="204"/>
      <c r="S874" s="204"/>
      <c r="T874" s="204"/>
      <c r="U874" s="204"/>
      <c r="V874" s="204"/>
      <c r="W874" s="204"/>
      <c r="X874" s="204"/>
      <c r="Y874" s="204"/>
      <c r="Z874" s="204"/>
      <c r="AA874" s="204"/>
      <c r="AB874" s="204"/>
      <c r="AC874" s="204"/>
      <c r="AD874" s="204"/>
      <c r="AE874" s="204"/>
      <c r="AF874" s="204"/>
      <c r="AG874" s="204"/>
      <c r="AH874" s="204"/>
      <c r="AI874" s="204"/>
      <c r="AJ874" s="204"/>
      <c r="AK874" s="204"/>
      <c r="AL874" s="204"/>
      <c r="AM874" s="204"/>
      <c r="AN874" s="204"/>
      <c r="AO874" s="204"/>
      <c r="AP874" s="204"/>
      <c r="AQ874" s="204"/>
      <c r="AR874" s="204"/>
      <c r="AS874" s="204"/>
      <c r="AT874" s="204"/>
      <c r="AU874" s="204"/>
      <c r="AV874" s="204"/>
      <c r="AW874" s="204"/>
      <c r="AX874" s="204"/>
      <c r="AY874" s="204"/>
      <c r="AZ874" s="204"/>
      <c r="BA874" s="204"/>
      <c r="BB874" s="204"/>
      <c r="BC874" s="204"/>
      <c r="BD874" s="204"/>
      <c r="BE874" s="204"/>
      <c r="BF874" s="204"/>
      <c r="BG874" s="204"/>
      <c r="BH874" s="204"/>
      <c r="BI874" s="204"/>
      <c r="BJ874" s="204"/>
      <c r="BK874" s="204"/>
      <c r="BL874" s="204"/>
      <c r="BM874" s="204"/>
      <c r="BN874" s="204"/>
      <c r="BO874" s="204"/>
      <c r="BP874" s="204"/>
      <c r="BQ874" s="204"/>
      <c r="BR874" s="204"/>
      <c r="BS874" s="204"/>
    </row>
    <row r="875" spans="1:71" s="273" customFormat="1" x14ac:dyDescent="0.25">
      <c r="A875" s="204"/>
      <c r="B875" s="204"/>
      <c r="C875" s="204"/>
      <c r="D875" s="204"/>
      <c r="E875" s="204"/>
      <c r="F875" s="204"/>
      <c r="G875" s="204"/>
      <c r="H875" s="204"/>
      <c r="I875" s="204"/>
      <c r="J875" s="204"/>
      <c r="K875" s="204"/>
      <c r="L875" s="218">
        <f t="shared" si="27"/>
        <v>0</v>
      </c>
      <c r="M875" s="218">
        <f t="shared" si="27"/>
        <v>0</v>
      </c>
      <c r="N875" s="218">
        <f t="shared" si="27"/>
        <v>0</v>
      </c>
      <c r="O875" s="270"/>
      <c r="P875" s="204"/>
      <c r="Q875" s="204"/>
      <c r="R875" s="204"/>
      <c r="S875" s="204"/>
      <c r="T875" s="204"/>
      <c r="U875" s="204"/>
      <c r="V875" s="204"/>
      <c r="W875" s="204"/>
      <c r="X875" s="204"/>
      <c r="Y875" s="204"/>
      <c r="Z875" s="204"/>
      <c r="AA875" s="204"/>
      <c r="AB875" s="204"/>
      <c r="AC875" s="204"/>
      <c r="AD875" s="204"/>
      <c r="AE875" s="204"/>
      <c r="AF875" s="204"/>
      <c r="AG875" s="204"/>
      <c r="AH875" s="204"/>
      <c r="AI875" s="204"/>
      <c r="AJ875" s="204"/>
      <c r="AK875" s="204"/>
      <c r="AL875" s="204"/>
      <c r="AM875" s="204"/>
      <c r="AN875" s="204"/>
      <c r="AO875" s="204"/>
      <c r="AP875" s="204"/>
      <c r="AQ875" s="204"/>
      <c r="AR875" s="204"/>
      <c r="AS875" s="204"/>
      <c r="AT875" s="204"/>
      <c r="AU875" s="204"/>
      <c r="AV875" s="204"/>
      <c r="AW875" s="204"/>
      <c r="AX875" s="204"/>
      <c r="AY875" s="204"/>
      <c r="AZ875" s="204"/>
      <c r="BA875" s="204"/>
      <c r="BB875" s="204"/>
      <c r="BC875" s="204"/>
      <c r="BD875" s="204"/>
      <c r="BE875" s="204"/>
      <c r="BF875" s="204"/>
      <c r="BG875" s="204"/>
      <c r="BH875" s="204"/>
      <c r="BI875" s="204"/>
      <c r="BJ875" s="204"/>
      <c r="BK875" s="204"/>
      <c r="BL875" s="204"/>
      <c r="BM875" s="204"/>
      <c r="BN875" s="204"/>
      <c r="BO875" s="204"/>
      <c r="BP875" s="204"/>
      <c r="BQ875" s="204"/>
      <c r="BR875" s="204"/>
      <c r="BS875" s="204"/>
    </row>
    <row r="876" spans="1:71" s="273" customFormat="1" x14ac:dyDescent="0.25">
      <c r="A876" s="204"/>
      <c r="B876" s="204"/>
      <c r="C876" s="204"/>
      <c r="D876" s="204"/>
      <c r="E876" s="204"/>
      <c r="F876" s="204"/>
      <c r="G876" s="204"/>
      <c r="H876" s="204"/>
      <c r="I876" s="204"/>
      <c r="J876" s="204"/>
      <c r="K876" s="204"/>
      <c r="L876" s="218">
        <f t="shared" si="27"/>
        <v>0</v>
      </c>
      <c r="M876" s="218">
        <f t="shared" si="27"/>
        <v>0</v>
      </c>
      <c r="N876" s="218">
        <f t="shared" si="27"/>
        <v>0</v>
      </c>
      <c r="O876" s="270"/>
      <c r="P876" s="204"/>
      <c r="Q876" s="204"/>
      <c r="R876" s="204"/>
      <c r="S876" s="204"/>
      <c r="T876" s="204"/>
      <c r="U876" s="204"/>
      <c r="V876" s="204"/>
      <c r="W876" s="204"/>
      <c r="X876" s="204"/>
      <c r="Y876" s="204"/>
      <c r="Z876" s="204"/>
      <c r="AA876" s="204"/>
      <c r="AB876" s="204"/>
      <c r="AC876" s="204"/>
      <c r="AD876" s="204"/>
      <c r="AE876" s="204"/>
      <c r="AF876" s="204"/>
      <c r="AG876" s="204"/>
      <c r="AH876" s="204"/>
      <c r="AI876" s="204"/>
      <c r="AJ876" s="204"/>
      <c r="AK876" s="204"/>
      <c r="AL876" s="204"/>
      <c r="AM876" s="204"/>
      <c r="AN876" s="204"/>
      <c r="AO876" s="204"/>
      <c r="AP876" s="204"/>
      <c r="AQ876" s="204"/>
      <c r="AR876" s="204"/>
      <c r="AS876" s="204"/>
      <c r="AT876" s="204"/>
      <c r="AU876" s="204"/>
      <c r="AV876" s="204"/>
      <c r="AW876" s="204"/>
      <c r="AX876" s="204"/>
      <c r="AY876" s="204"/>
      <c r="AZ876" s="204"/>
      <c r="BA876" s="204"/>
      <c r="BB876" s="204"/>
      <c r="BC876" s="204"/>
      <c r="BD876" s="204"/>
      <c r="BE876" s="204"/>
      <c r="BF876" s="204"/>
      <c r="BG876" s="204"/>
      <c r="BH876" s="204"/>
      <c r="BI876" s="204"/>
      <c r="BJ876" s="204"/>
      <c r="BK876" s="204"/>
      <c r="BL876" s="204"/>
      <c r="BM876" s="204"/>
      <c r="BN876" s="204"/>
      <c r="BO876" s="204"/>
      <c r="BP876" s="204"/>
      <c r="BQ876" s="204"/>
      <c r="BR876" s="204"/>
      <c r="BS876" s="204"/>
    </row>
    <row r="877" spans="1:71" s="273" customFormat="1" x14ac:dyDescent="0.25">
      <c r="A877" s="204"/>
      <c r="B877" s="204"/>
      <c r="C877" s="204"/>
      <c r="D877" s="204"/>
      <c r="E877" s="204"/>
      <c r="F877" s="204"/>
      <c r="G877" s="204"/>
      <c r="H877" s="204"/>
      <c r="I877" s="204"/>
      <c r="J877" s="204"/>
      <c r="K877" s="204"/>
      <c r="L877" s="218">
        <f t="shared" si="27"/>
        <v>0</v>
      </c>
      <c r="M877" s="218">
        <f t="shared" si="27"/>
        <v>0</v>
      </c>
      <c r="N877" s="218">
        <f t="shared" si="27"/>
        <v>0</v>
      </c>
      <c r="O877" s="270"/>
      <c r="P877" s="204"/>
      <c r="Q877" s="204"/>
      <c r="R877" s="204"/>
      <c r="S877" s="204"/>
      <c r="T877" s="204"/>
      <c r="U877" s="204"/>
      <c r="V877" s="204"/>
      <c r="W877" s="204"/>
      <c r="X877" s="204"/>
      <c r="Y877" s="204"/>
      <c r="Z877" s="204"/>
      <c r="AA877" s="204"/>
      <c r="AB877" s="204"/>
      <c r="AC877" s="204"/>
      <c r="AD877" s="204"/>
      <c r="AE877" s="204"/>
      <c r="AF877" s="204"/>
      <c r="AG877" s="204"/>
      <c r="AH877" s="204"/>
      <c r="AI877" s="204"/>
      <c r="AJ877" s="204"/>
      <c r="AK877" s="204"/>
      <c r="AL877" s="204"/>
      <c r="AM877" s="204"/>
      <c r="AN877" s="204"/>
      <c r="AO877" s="204"/>
      <c r="AP877" s="204"/>
      <c r="AQ877" s="204"/>
      <c r="AR877" s="204"/>
      <c r="AS877" s="204"/>
      <c r="AT877" s="204"/>
      <c r="AU877" s="204"/>
      <c r="AV877" s="204"/>
      <c r="AW877" s="204"/>
      <c r="AX877" s="204"/>
      <c r="AY877" s="204"/>
      <c r="AZ877" s="204"/>
      <c r="BA877" s="204"/>
      <c r="BB877" s="204"/>
      <c r="BC877" s="204"/>
      <c r="BD877" s="204"/>
      <c r="BE877" s="204"/>
      <c r="BF877" s="204"/>
      <c r="BG877" s="204"/>
      <c r="BH877" s="204"/>
      <c r="BI877" s="204"/>
      <c r="BJ877" s="204"/>
      <c r="BK877" s="204"/>
      <c r="BL877" s="204"/>
      <c r="BM877" s="204"/>
      <c r="BN877" s="204"/>
      <c r="BO877" s="204"/>
      <c r="BP877" s="204"/>
      <c r="BQ877" s="204"/>
      <c r="BR877" s="204"/>
      <c r="BS877" s="204"/>
    </row>
    <row r="878" spans="1:71" s="273" customFormat="1" x14ac:dyDescent="0.25">
      <c r="A878" s="204"/>
      <c r="B878" s="204"/>
      <c r="C878" s="204"/>
      <c r="D878" s="204"/>
      <c r="E878" s="204"/>
      <c r="F878" s="204"/>
      <c r="G878" s="204"/>
      <c r="H878" s="204"/>
      <c r="I878" s="204"/>
      <c r="J878" s="204"/>
      <c r="K878" s="204"/>
      <c r="L878" s="218">
        <f t="shared" si="27"/>
        <v>0</v>
      </c>
      <c r="M878" s="218">
        <f t="shared" si="27"/>
        <v>0</v>
      </c>
      <c r="N878" s="218">
        <f t="shared" si="27"/>
        <v>0</v>
      </c>
      <c r="O878" s="270"/>
      <c r="P878" s="204"/>
      <c r="Q878" s="204"/>
      <c r="R878" s="204"/>
      <c r="S878" s="204"/>
      <c r="T878" s="204"/>
      <c r="U878" s="204"/>
      <c r="V878" s="204"/>
      <c r="W878" s="204"/>
      <c r="X878" s="204"/>
      <c r="Y878" s="204"/>
      <c r="Z878" s="204"/>
      <c r="AA878" s="204"/>
      <c r="AB878" s="204"/>
      <c r="AC878" s="204"/>
      <c r="AD878" s="204"/>
      <c r="AE878" s="204"/>
      <c r="AF878" s="204"/>
      <c r="AG878" s="204"/>
      <c r="AH878" s="204"/>
      <c r="AI878" s="204"/>
      <c r="AJ878" s="204"/>
      <c r="AK878" s="204"/>
      <c r="AL878" s="204"/>
      <c r="AM878" s="204"/>
      <c r="AN878" s="204"/>
      <c r="AO878" s="204"/>
      <c r="AP878" s="204"/>
      <c r="AQ878" s="204"/>
      <c r="AR878" s="204"/>
      <c r="AS878" s="204"/>
      <c r="AT878" s="204"/>
      <c r="AU878" s="204"/>
      <c r="AV878" s="204"/>
      <c r="AW878" s="204"/>
      <c r="AX878" s="204"/>
      <c r="AY878" s="204"/>
      <c r="AZ878" s="204"/>
      <c r="BA878" s="204"/>
      <c r="BB878" s="204"/>
      <c r="BC878" s="204"/>
      <c r="BD878" s="204"/>
      <c r="BE878" s="204"/>
      <c r="BF878" s="204"/>
      <c r="BG878" s="204"/>
      <c r="BH878" s="204"/>
      <c r="BI878" s="204"/>
      <c r="BJ878" s="204"/>
      <c r="BK878" s="204"/>
      <c r="BL878" s="204"/>
      <c r="BM878" s="204"/>
      <c r="BN878" s="204"/>
      <c r="BO878" s="204"/>
      <c r="BP878" s="204"/>
      <c r="BQ878" s="204"/>
      <c r="BR878" s="204"/>
      <c r="BS878" s="204"/>
    </row>
    <row r="879" spans="1:71" s="273" customFormat="1" x14ac:dyDescent="0.25">
      <c r="A879" s="204"/>
      <c r="B879" s="204"/>
      <c r="C879" s="204"/>
      <c r="D879" s="204"/>
      <c r="E879" s="204"/>
      <c r="F879" s="204"/>
      <c r="G879" s="204"/>
      <c r="H879" s="204"/>
      <c r="I879" s="204"/>
      <c r="J879" s="204"/>
      <c r="K879" s="204"/>
      <c r="L879" s="218">
        <f t="shared" si="27"/>
        <v>0</v>
      </c>
      <c r="M879" s="218">
        <f t="shared" si="27"/>
        <v>0</v>
      </c>
      <c r="N879" s="218">
        <f t="shared" si="27"/>
        <v>0</v>
      </c>
      <c r="O879" s="270"/>
      <c r="P879" s="204"/>
      <c r="Q879" s="204"/>
      <c r="R879" s="204"/>
      <c r="S879" s="204"/>
      <c r="T879" s="204"/>
      <c r="U879" s="204"/>
      <c r="V879" s="204"/>
      <c r="W879" s="204"/>
      <c r="X879" s="204"/>
      <c r="Y879" s="204"/>
      <c r="Z879" s="204"/>
      <c r="AA879" s="204"/>
      <c r="AB879" s="204"/>
      <c r="AC879" s="204"/>
      <c r="AD879" s="204"/>
      <c r="AE879" s="204"/>
      <c r="AF879" s="204"/>
      <c r="AG879" s="204"/>
      <c r="AH879" s="204"/>
      <c r="AI879" s="204"/>
      <c r="AJ879" s="204"/>
      <c r="AK879" s="204"/>
      <c r="AL879" s="204"/>
      <c r="AM879" s="204"/>
      <c r="AN879" s="204"/>
      <c r="AO879" s="204"/>
      <c r="AP879" s="204"/>
      <c r="AQ879" s="204"/>
      <c r="AR879" s="204"/>
      <c r="AS879" s="204"/>
      <c r="AT879" s="204"/>
      <c r="AU879" s="204"/>
      <c r="AV879" s="204"/>
      <c r="AW879" s="204"/>
      <c r="AX879" s="204"/>
      <c r="AY879" s="204"/>
      <c r="AZ879" s="204"/>
      <c r="BA879" s="204"/>
      <c r="BB879" s="204"/>
      <c r="BC879" s="204"/>
      <c r="BD879" s="204"/>
      <c r="BE879" s="204"/>
      <c r="BF879" s="204"/>
      <c r="BG879" s="204"/>
      <c r="BH879" s="204"/>
      <c r="BI879" s="204"/>
      <c r="BJ879" s="204"/>
      <c r="BK879" s="204"/>
      <c r="BL879" s="204"/>
      <c r="BM879" s="204"/>
      <c r="BN879" s="204"/>
      <c r="BO879" s="204"/>
      <c r="BP879" s="204"/>
      <c r="BQ879" s="204"/>
      <c r="BR879" s="204"/>
      <c r="BS879" s="204"/>
    </row>
    <row r="880" spans="1:71" s="273" customFormat="1" x14ac:dyDescent="0.25">
      <c r="A880" s="204"/>
      <c r="B880" s="204"/>
      <c r="C880" s="204"/>
      <c r="D880" s="204"/>
      <c r="E880" s="204"/>
      <c r="F880" s="204"/>
      <c r="G880" s="204"/>
      <c r="H880" s="204"/>
      <c r="I880" s="204"/>
      <c r="J880" s="204"/>
      <c r="K880" s="204"/>
      <c r="L880" s="218">
        <f t="shared" si="27"/>
        <v>0</v>
      </c>
      <c r="M880" s="218">
        <f t="shared" si="27"/>
        <v>0</v>
      </c>
      <c r="N880" s="218">
        <f t="shared" si="27"/>
        <v>0</v>
      </c>
      <c r="O880" s="270"/>
      <c r="P880" s="204"/>
      <c r="Q880" s="204"/>
      <c r="R880" s="204"/>
      <c r="S880" s="204"/>
      <c r="T880" s="204"/>
      <c r="U880" s="204"/>
      <c r="V880" s="204"/>
      <c r="W880" s="204"/>
      <c r="X880" s="204"/>
      <c r="Y880" s="204"/>
      <c r="Z880" s="204"/>
      <c r="AA880" s="204"/>
      <c r="AB880" s="204"/>
      <c r="AC880" s="204"/>
      <c r="AD880" s="204"/>
      <c r="AE880" s="204"/>
      <c r="AF880" s="204"/>
      <c r="AG880" s="204"/>
      <c r="AH880" s="204"/>
      <c r="AI880" s="204"/>
      <c r="AJ880" s="204"/>
      <c r="AK880" s="204"/>
      <c r="AL880" s="204"/>
      <c r="AM880" s="204"/>
      <c r="AN880" s="204"/>
      <c r="AO880" s="204"/>
      <c r="AP880" s="204"/>
      <c r="AQ880" s="204"/>
      <c r="AR880" s="204"/>
      <c r="AS880" s="204"/>
      <c r="AT880" s="204"/>
      <c r="AU880" s="204"/>
      <c r="AV880" s="204"/>
      <c r="AW880" s="204"/>
      <c r="AX880" s="204"/>
      <c r="AY880" s="204"/>
      <c r="AZ880" s="204"/>
      <c r="BA880" s="204"/>
      <c r="BB880" s="204"/>
      <c r="BC880" s="204"/>
      <c r="BD880" s="204"/>
      <c r="BE880" s="204"/>
      <c r="BF880" s="204"/>
      <c r="BG880" s="204"/>
      <c r="BH880" s="204"/>
      <c r="BI880" s="204"/>
      <c r="BJ880" s="204"/>
      <c r="BK880" s="204"/>
      <c r="BL880" s="204"/>
      <c r="BM880" s="204"/>
      <c r="BN880" s="204"/>
      <c r="BO880" s="204"/>
      <c r="BP880" s="204"/>
      <c r="BQ880" s="204"/>
      <c r="BR880" s="204"/>
      <c r="BS880" s="204"/>
    </row>
    <row r="881" spans="1:71" s="273" customFormat="1" x14ac:dyDescent="0.25">
      <c r="A881" s="204"/>
      <c r="B881" s="204"/>
      <c r="C881" s="204"/>
      <c r="D881" s="204"/>
      <c r="E881" s="204"/>
      <c r="F881" s="204"/>
      <c r="G881" s="204"/>
      <c r="H881" s="204"/>
      <c r="I881" s="204"/>
      <c r="J881" s="204"/>
      <c r="K881" s="204"/>
      <c r="L881" s="218">
        <f t="shared" si="27"/>
        <v>0</v>
      </c>
      <c r="M881" s="218">
        <f t="shared" si="27"/>
        <v>0</v>
      </c>
      <c r="N881" s="218">
        <f t="shared" si="27"/>
        <v>0</v>
      </c>
      <c r="O881" s="270"/>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04"/>
      <c r="BR881" s="204"/>
      <c r="BS881" s="204"/>
    </row>
    <row r="882" spans="1:71" s="273" customFormat="1" x14ac:dyDescent="0.25">
      <c r="A882" s="204"/>
      <c r="B882" s="204"/>
      <c r="C882" s="204"/>
      <c r="D882" s="204"/>
      <c r="E882" s="204"/>
      <c r="F882" s="204"/>
      <c r="G882" s="204"/>
      <c r="H882" s="204"/>
      <c r="I882" s="204"/>
      <c r="J882" s="204"/>
      <c r="K882" s="204"/>
      <c r="L882" s="218">
        <f t="shared" si="27"/>
        <v>0</v>
      </c>
      <c r="M882" s="218">
        <f t="shared" si="27"/>
        <v>0</v>
      </c>
      <c r="N882" s="218">
        <f t="shared" si="27"/>
        <v>0</v>
      </c>
      <c r="O882" s="270"/>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row>
    <row r="883" spans="1:71" s="273" customFormat="1" x14ac:dyDescent="0.25">
      <c r="A883" s="204"/>
      <c r="B883" s="204"/>
      <c r="C883" s="204"/>
      <c r="D883" s="204"/>
      <c r="E883" s="204"/>
      <c r="F883" s="204"/>
      <c r="G883" s="204"/>
      <c r="H883" s="204"/>
      <c r="I883" s="204"/>
      <c r="J883" s="204"/>
      <c r="K883" s="204"/>
      <c r="L883" s="218">
        <f t="shared" si="27"/>
        <v>0</v>
      </c>
      <c r="M883" s="218">
        <f t="shared" si="27"/>
        <v>0</v>
      </c>
      <c r="N883" s="218">
        <f t="shared" si="27"/>
        <v>0</v>
      </c>
      <c r="O883" s="270"/>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4"/>
      <c r="BR883" s="204"/>
      <c r="BS883" s="204"/>
    </row>
    <row r="884" spans="1:71" s="273" customFormat="1" x14ac:dyDescent="0.25">
      <c r="A884" s="204"/>
      <c r="B884" s="204"/>
      <c r="C884" s="204"/>
      <c r="D884" s="204"/>
      <c r="E884" s="204"/>
      <c r="F884" s="204"/>
      <c r="G884" s="204"/>
      <c r="H884" s="204"/>
      <c r="I884" s="204"/>
      <c r="J884" s="204"/>
      <c r="K884" s="204"/>
      <c r="L884" s="218">
        <f t="shared" si="27"/>
        <v>0</v>
      </c>
      <c r="M884" s="218">
        <f t="shared" si="27"/>
        <v>0</v>
      </c>
      <c r="N884" s="218">
        <f t="shared" si="27"/>
        <v>0</v>
      </c>
      <c r="O884" s="270"/>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row>
    <row r="885" spans="1:71" s="273" customFormat="1" x14ac:dyDescent="0.25">
      <c r="A885" s="204"/>
      <c r="B885" s="204"/>
      <c r="C885" s="204"/>
      <c r="D885" s="204"/>
      <c r="E885" s="204"/>
      <c r="F885" s="204"/>
      <c r="G885" s="204"/>
      <c r="H885" s="204"/>
      <c r="I885" s="204"/>
      <c r="J885" s="204"/>
      <c r="K885" s="204"/>
      <c r="L885" s="218">
        <f t="shared" si="27"/>
        <v>0</v>
      </c>
      <c r="M885" s="218">
        <f t="shared" si="27"/>
        <v>0</v>
      </c>
      <c r="N885" s="218">
        <f t="shared" si="27"/>
        <v>0</v>
      </c>
      <c r="O885" s="270"/>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04"/>
      <c r="AL885" s="204"/>
      <c r="AM885" s="204"/>
      <c r="AN885" s="204"/>
      <c r="AO885" s="204"/>
      <c r="AP885" s="204"/>
      <c r="AQ885" s="204"/>
      <c r="AR885" s="204"/>
      <c r="AS885" s="204"/>
      <c r="AT885" s="204"/>
      <c r="AU885" s="204"/>
      <c r="AV885" s="204"/>
      <c r="AW885" s="204"/>
      <c r="AX885" s="204"/>
      <c r="AY885" s="204"/>
      <c r="AZ885" s="204"/>
      <c r="BA885" s="204"/>
      <c r="BB885" s="204"/>
      <c r="BC885" s="204"/>
      <c r="BD885" s="204"/>
      <c r="BE885" s="204"/>
      <c r="BF885" s="204"/>
      <c r="BG885" s="204"/>
      <c r="BH885" s="204"/>
      <c r="BI885" s="204"/>
      <c r="BJ885" s="204"/>
      <c r="BK885" s="204"/>
      <c r="BL885" s="204"/>
      <c r="BM885" s="204"/>
      <c r="BN885" s="204"/>
      <c r="BO885" s="204"/>
      <c r="BP885" s="204"/>
      <c r="BQ885" s="204"/>
      <c r="BR885" s="204"/>
      <c r="BS885" s="204"/>
    </row>
    <row r="886" spans="1:71" s="273" customFormat="1" x14ac:dyDescent="0.25">
      <c r="A886" s="204"/>
      <c r="B886" s="204"/>
      <c r="C886" s="204"/>
      <c r="D886" s="204"/>
      <c r="E886" s="204"/>
      <c r="F886" s="204"/>
      <c r="G886" s="204"/>
      <c r="H886" s="204"/>
      <c r="I886" s="204"/>
      <c r="J886" s="204"/>
      <c r="K886" s="204"/>
      <c r="L886" s="218">
        <f t="shared" si="27"/>
        <v>0</v>
      </c>
      <c r="M886" s="218">
        <f t="shared" si="27"/>
        <v>0</v>
      </c>
      <c r="N886" s="218">
        <f t="shared" si="27"/>
        <v>0</v>
      </c>
      <c r="O886" s="270"/>
      <c r="P886" s="204"/>
      <c r="Q886" s="204"/>
      <c r="R886" s="204"/>
      <c r="S886" s="204"/>
      <c r="T886" s="204"/>
      <c r="U886" s="204"/>
      <c r="V886" s="204"/>
      <c r="W886" s="204"/>
      <c r="X886" s="204"/>
      <c r="Y886" s="204"/>
      <c r="Z886" s="204"/>
      <c r="AA886" s="204"/>
      <c r="AB886" s="204"/>
      <c r="AC886" s="204"/>
      <c r="AD886" s="204"/>
      <c r="AE886" s="204"/>
      <c r="AF886" s="204"/>
      <c r="AG886" s="204"/>
      <c r="AH886" s="204"/>
      <c r="AI886" s="204"/>
      <c r="AJ886" s="204"/>
      <c r="AK886" s="204"/>
      <c r="AL886" s="204"/>
      <c r="AM886" s="204"/>
      <c r="AN886" s="204"/>
      <c r="AO886" s="204"/>
      <c r="AP886" s="204"/>
      <c r="AQ886" s="204"/>
      <c r="AR886" s="204"/>
      <c r="AS886" s="204"/>
      <c r="AT886" s="204"/>
      <c r="AU886" s="204"/>
      <c r="AV886" s="204"/>
      <c r="AW886" s="204"/>
      <c r="AX886" s="204"/>
      <c r="AY886" s="204"/>
      <c r="AZ886" s="204"/>
      <c r="BA886" s="204"/>
      <c r="BB886" s="204"/>
      <c r="BC886" s="204"/>
      <c r="BD886" s="204"/>
      <c r="BE886" s="204"/>
      <c r="BF886" s="204"/>
      <c r="BG886" s="204"/>
      <c r="BH886" s="204"/>
      <c r="BI886" s="204"/>
      <c r="BJ886" s="204"/>
      <c r="BK886" s="204"/>
      <c r="BL886" s="204"/>
      <c r="BM886" s="204"/>
      <c r="BN886" s="204"/>
      <c r="BO886" s="204"/>
      <c r="BP886" s="204"/>
      <c r="BQ886" s="204"/>
      <c r="BR886" s="204"/>
      <c r="BS886" s="204"/>
    </row>
    <row r="887" spans="1:71" s="273" customFormat="1" x14ac:dyDescent="0.25">
      <c r="A887" s="204"/>
      <c r="B887" s="204"/>
      <c r="C887" s="204"/>
      <c r="D887" s="204"/>
      <c r="E887" s="204"/>
      <c r="F887" s="204"/>
      <c r="G887" s="204"/>
      <c r="H887" s="204"/>
      <c r="I887" s="204"/>
      <c r="J887" s="204"/>
      <c r="K887" s="204"/>
      <c r="L887" s="218">
        <f t="shared" si="27"/>
        <v>0</v>
      </c>
      <c r="M887" s="218">
        <f t="shared" si="27"/>
        <v>0</v>
      </c>
      <c r="N887" s="218">
        <f t="shared" si="27"/>
        <v>0</v>
      </c>
      <c r="O887" s="270"/>
      <c r="P887" s="204"/>
      <c r="Q887" s="204"/>
      <c r="R887" s="204"/>
      <c r="S887" s="204"/>
      <c r="T887" s="204"/>
      <c r="U887" s="204"/>
      <c r="V887" s="204"/>
      <c r="W887" s="204"/>
      <c r="X887" s="204"/>
      <c r="Y887" s="204"/>
      <c r="Z887" s="204"/>
      <c r="AA887" s="204"/>
      <c r="AB887" s="204"/>
      <c r="AC887" s="204"/>
      <c r="AD887" s="204"/>
      <c r="AE887" s="204"/>
      <c r="AF887" s="204"/>
      <c r="AG887" s="204"/>
      <c r="AH887" s="204"/>
      <c r="AI887" s="204"/>
      <c r="AJ887" s="204"/>
      <c r="AK887" s="204"/>
      <c r="AL887" s="204"/>
      <c r="AM887" s="204"/>
      <c r="AN887" s="204"/>
      <c r="AO887" s="204"/>
      <c r="AP887" s="204"/>
      <c r="AQ887" s="204"/>
      <c r="AR887" s="204"/>
      <c r="AS887" s="204"/>
      <c r="AT887" s="204"/>
      <c r="AU887" s="204"/>
      <c r="AV887" s="204"/>
      <c r="AW887" s="204"/>
      <c r="AX887" s="204"/>
      <c r="AY887" s="204"/>
      <c r="AZ887" s="204"/>
      <c r="BA887" s="204"/>
      <c r="BB887" s="204"/>
      <c r="BC887" s="204"/>
      <c r="BD887" s="204"/>
      <c r="BE887" s="204"/>
      <c r="BF887" s="204"/>
      <c r="BG887" s="204"/>
      <c r="BH887" s="204"/>
      <c r="BI887" s="204"/>
      <c r="BJ887" s="204"/>
      <c r="BK887" s="204"/>
      <c r="BL887" s="204"/>
      <c r="BM887" s="204"/>
      <c r="BN887" s="204"/>
      <c r="BO887" s="204"/>
      <c r="BP887" s="204"/>
      <c r="BQ887" s="204"/>
      <c r="BR887" s="204"/>
      <c r="BS887" s="204"/>
    </row>
    <row r="888" spans="1:71" s="273" customFormat="1" x14ac:dyDescent="0.25">
      <c r="A888" s="204"/>
      <c r="B888" s="204"/>
      <c r="C888" s="204"/>
      <c r="D888" s="204"/>
      <c r="E888" s="204"/>
      <c r="F888" s="204"/>
      <c r="G888" s="204"/>
      <c r="H888" s="204"/>
      <c r="I888" s="204"/>
      <c r="J888" s="204"/>
      <c r="K888" s="204"/>
      <c r="L888" s="218">
        <f t="shared" si="27"/>
        <v>0</v>
      </c>
      <c r="M888" s="218">
        <f t="shared" si="27"/>
        <v>0</v>
      </c>
      <c r="N888" s="218">
        <f t="shared" si="27"/>
        <v>0</v>
      </c>
      <c r="O888" s="270"/>
      <c r="P888" s="204"/>
      <c r="Q888" s="204"/>
      <c r="R888" s="204"/>
      <c r="S888" s="204"/>
      <c r="T888" s="204"/>
      <c r="U888" s="204"/>
      <c r="V888" s="204"/>
      <c r="W888" s="204"/>
      <c r="X888" s="204"/>
      <c r="Y888" s="204"/>
      <c r="Z888" s="204"/>
      <c r="AA888" s="204"/>
      <c r="AB888" s="204"/>
      <c r="AC888" s="204"/>
      <c r="AD888" s="204"/>
      <c r="AE888" s="204"/>
      <c r="AF888" s="204"/>
      <c r="AG888" s="204"/>
      <c r="AH888" s="204"/>
      <c r="AI888" s="204"/>
      <c r="AJ888" s="204"/>
      <c r="AK888" s="204"/>
      <c r="AL888" s="204"/>
      <c r="AM888" s="204"/>
      <c r="AN888" s="204"/>
      <c r="AO888" s="204"/>
      <c r="AP888" s="204"/>
      <c r="AQ888" s="204"/>
      <c r="AR888" s="204"/>
      <c r="AS888" s="204"/>
      <c r="AT888" s="204"/>
      <c r="AU888" s="204"/>
      <c r="AV888" s="204"/>
      <c r="AW888" s="204"/>
      <c r="AX888" s="204"/>
      <c r="AY888" s="204"/>
      <c r="AZ888" s="204"/>
      <c r="BA888" s="204"/>
      <c r="BB888" s="204"/>
      <c r="BC888" s="204"/>
      <c r="BD888" s="204"/>
      <c r="BE888" s="204"/>
      <c r="BF888" s="204"/>
      <c r="BG888" s="204"/>
      <c r="BH888" s="204"/>
      <c r="BI888" s="204"/>
      <c r="BJ888" s="204"/>
      <c r="BK888" s="204"/>
      <c r="BL888" s="204"/>
      <c r="BM888" s="204"/>
      <c r="BN888" s="204"/>
      <c r="BO888" s="204"/>
      <c r="BP888" s="204"/>
      <c r="BQ888" s="204"/>
      <c r="BR888" s="204"/>
      <c r="BS888" s="204"/>
    </row>
    <row r="889" spans="1:71" s="273" customFormat="1" x14ac:dyDescent="0.25">
      <c r="A889" s="204"/>
      <c r="B889" s="204"/>
      <c r="C889" s="204"/>
      <c r="D889" s="204"/>
      <c r="E889" s="204"/>
      <c r="F889" s="204"/>
      <c r="G889" s="204"/>
      <c r="H889" s="204"/>
      <c r="I889" s="204"/>
      <c r="J889" s="204"/>
      <c r="K889" s="204"/>
      <c r="L889" s="218">
        <f t="shared" si="27"/>
        <v>0</v>
      </c>
      <c r="M889" s="218">
        <f t="shared" si="27"/>
        <v>0</v>
      </c>
      <c r="N889" s="218">
        <f t="shared" si="27"/>
        <v>0</v>
      </c>
      <c r="O889" s="270"/>
      <c r="P889" s="204"/>
      <c r="Q889" s="204"/>
      <c r="R889" s="204"/>
      <c r="S889" s="204"/>
      <c r="T889" s="204"/>
      <c r="U889" s="204"/>
      <c r="V889" s="204"/>
      <c r="W889" s="204"/>
      <c r="X889" s="204"/>
      <c r="Y889" s="204"/>
      <c r="Z889" s="204"/>
      <c r="AA889" s="204"/>
      <c r="AB889" s="204"/>
      <c r="AC889" s="204"/>
      <c r="AD889" s="204"/>
      <c r="AE889" s="204"/>
      <c r="AF889" s="204"/>
      <c r="AG889" s="204"/>
      <c r="AH889" s="204"/>
      <c r="AI889" s="204"/>
      <c r="AJ889" s="204"/>
      <c r="AK889" s="204"/>
      <c r="AL889" s="204"/>
      <c r="AM889" s="204"/>
      <c r="AN889" s="204"/>
      <c r="AO889" s="204"/>
      <c r="AP889" s="204"/>
      <c r="AQ889" s="204"/>
      <c r="AR889" s="204"/>
      <c r="AS889" s="204"/>
      <c r="AT889" s="204"/>
      <c r="AU889" s="204"/>
      <c r="AV889" s="204"/>
      <c r="AW889" s="204"/>
      <c r="AX889" s="204"/>
      <c r="AY889" s="204"/>
      <c r="AZ889" s="204"/>
      <c r="BA889" s="204"/>
      <c r="BB889" s="204"/>
      <c r="BC889" s="204"/>
      <c r="BD889" s="204"/>
      <c r="BE889" s="204"/>
      <c r="BF889" s="204"/>
      <c r="BG889" s="204"/>
      <c r="BH889" s="204"/>
      <c r="BI889" s="204"/>
      <c r="BJ889" s="204"/>
      <c r="BK889" s="204"/>
      <c r="BL889" s="204"/>
      <c r="BM889" s="204"/>
      <c r="BN889" s="204"/>
      <c r="BO889" s="204"/>
      <c r="BP889" s="204"/>
      <c r="BQ889" s="204"/>
      <c r="BR889" s="204"/>
      <c r="BS889" s="204"/>
    </row>
    <row r="890" spans="1:71" s="273" customFormat="1" x14ac:dyDescent="0.25">
      <c r="A890" s="204"/>
      <c r="B890" s="204"/>
      <c r="C890" s="204"/>
      <c r="D890" s="204"/>
      <c r="E890" s="204"/>
      <c r="F890" s="204"/>
      <c r="G890" s="204"/>
      <c r="H890" s="204"/>
      <c r="I890" s="204"/>
      <c r="J890" s="204"/>
      <c r="K890" s="204"/>
      <c r="L890" s="218">
        <f t="shared" si="27"/>
        <v>0</v>
      </c>
      <c r="M890" s="218">
        <f t="shared" si="27"/>
        <v>0</v>
      </c>
      <c r="N890" s="218">
        <f t="shared" si="27"/>
        <v>0</v>
      </c>
      <c r="O890" s="270"/>
      <c r="P890" s="204"/>
      <c r="Q890" s="204"/>
      <c r="R890" s="204"/>
      <c r="S890" s="204"/>
      <c r="T890" s="204"/>
      <c r="U890" s="204"/>
      <c r="V890" s="204"/>
      <c r="W890" s="204"/>
      <c r="X890" s="204"/>
      <c r="Y890" s="204"/>
      <c r="Z890" s="204"/>
      <c r="AA890" s="204"/>
      <c r="AB890" s="204"/>
      <c r="AC890" s="204"/>
      <c r="AD890" s="204"/>
      <c r="AE890" s="204"/>
      <c r="AF890" s="204"/>
      <c r="AG890" s="204"/>
      <c r="AH890" s="204"/>
      <c r="AI890" s="204"/>
      <c r="AJ890" s="204"/>
      <c r="AK890" s="204"/>
      <c r="AL890" s="204"/>
      <c r="AM890" s="204"/>
      <c r="AN890" s="204"/>
      <c r="AO890" s="204"/>
      <c r="AP890" s="204"/>
      <c r="AQ890" s="204"/>
      <c r="AR890" s="204"/>
      <c r="AS890" s="204"/>
      <c r="AT890" s="204"/>
      <c r="AU890" s="204"/>
      <c r="AV890" s="204"/>
      <c r="AW890" s="204"/>
      <c r="AX890" s="204"/>
      <c r="AY890" s="204"/>
      <c r="AZ890" s="204"/>
      <c r="BA890" s="204"/>
      <c r="BB890" s="204"/>
      <c r="BC890" s="204"/>
      <c r="BD890" s="204"/>
      <c r="BE890" s="204"/>
      <c r="BF890" s="204"/>
      <c r="BG890" s="204"/>
      <c r="BH890" s="204"/>
      <c r="BI890" s="204"/>
      <c r="BJ890" s="204"/>
      <c r="BK890" s="204"/>
      <c r="BL890" s="204"/>
      <c r="BM890" s="204"/>
      <c r="BN890" s="204"/>
      <c r="BO890" s="204"/>
      <c r="BP890" s="204"/>
      <c r="BQ890" s="204"/>
      <c r="BR890" s="204"/>
      <c r="BS890" s="204"/>
    </row>
    <row r="891" spans="1:71" s="273" customFormat="1" x14ac:dyDescent="0.25">
      <c r="A891" s="204"/>
      <c r="B891" s="204"/>
      <c r="C891" s="204"/>
      <c r="D891" s="204"/>
      <c r="E891" s="204"/>
      <c r="F891" s="204"/>
      <c r="G891" s="204"/>
      <c r="H891" s="204"/>
      <c r="I891" s="204"/>
      <c r="J891" s="204"/>
      <c r="K891" s="204"/>
      <c r="L891" s="218">
        <f t="shared" si="27"/>
        <v>0</v>
      </c>
      <c r="M891" s="218">
        <f t="shared" si="27"/>
        <v>0</v>
      </c>
      <c r="N891" s="218">
        <f t="shared" si="27"/>
        <v>0</v>
      </c>
      <c r="O891" s="270"/>
      <c r="P891" s="204"/>
      <c r="Q891" s="204"/>
      <c r="R891" s="204"/>
      <c r="S891" s="204"/>
      <c r="T891" s="204"/>
      <c r="U891" s="204"/>
      <c r="V891" s="204"/>
      <c r="W891" s="204"/>
      <c r="X891" s="204"/>
      <c r="Y891" s="204"/>
      <c r="Z891" s="204"/>
      <c r="AA891" s="204"/>
      <c r="AB891" s="204"/>
      <c r="AC891" s="204"/>
      <c r="AD891" s="204"/>
      <c r="AE891" s="204"/>
      <c r="AF891" s="204"/>
      <c r="AG891" s="204"/>
      <c r="AH891" s="204"/>
      <c r="AI891" s="204"/>
      <c r="AJ891" s="204"/>
      <c r="AK891" s="204"/>
      <c r="AL891" s="204"/>
      <c r="AM891" s="204"/>
      <c r="AN891" s="204"/>
      <c r="AO891" s="204"/>
      <c r="AP891" s="204"/>
      <c r="AQ891" s="204"/>
      <c r="AR891" s="204"/>
      <c r="AS891" s="204"/>
      <c r="AT891" s="204"/>
      <c r="AU891" s="204"/>
      <c r="AV891" s="204"/>
      <c r="AW891" s="204"/>
      <c r="AX891" s="204"/>
      <c r="AY891" s="204"/>
      <c r="AZ891" s="204"/>
      <c r="BA891" s="204"/>
      <c r="BB891" s="204"/>
      <c r="BC891" s="204"/>
      <c r="BD891" s="204"/>
      <c r="BE891" s="204"/>
      <c r="BF891" s="204"/>
      <c r="BG891" s="204"/>
      <c r="BH891" s="204"/>
      <c r="BI891" s="204"/>
      <c r="BJ891" s="204"/>
      <c r="BK891" s="204"/>
      <c r="BL891" s="204"/>
      <c r="BM891" s="204"/>
      <c r="BN891" s="204"/>
      <c r="BO891" s="204"/>
      <c r="BP891" s="204"/>
      <c r="BQ891" s="204"/>
      <c r="BR891" s="204"/>
      <c r="BS891" s="204"/>
    </row>
    <row r="892" spans="1:71" s="273" customFormat="1" x14ac:dyDescent="0.25">
      <c r="A892" s="204"/>
      <c r="B892" s="204"/>
      <c r="C892" s="204"/>
      <c r="D892" s="204"/>
      <c r="E892" s="204"/>
      <c r="F892" s="204"/>
      <c r="G892" s="204"/>
      <c r="H892" s="204"/>
      <c r="I892" s="204"/>
      <c r="J892" s="204"/>
      <c r="K892" s="204"/>
      <c r="L892" s="218">
        <f t="shared" si="27"/>
        <v>0</v>
      </c>
      <c r="M892" s="218">
        <f t="shared" si="27"/>
        <v>0</v>
      </c>
      <c r="N892" s="218">
        <f t="shared" si="27"/>
        <v>0</v>
      </c>
      <c r="O892" s="270"/>
      <c r="P892" s="204"/>
      <c r="Q892" s="204"/>
      <c r="R892" s="204"/>
      <c r="S892" s="204"/>
      <c r="T892" s="204"/>
      <c r="U892" s="204"/>
      <c r="V892" s="204"/>
      <c r="W892" s="204"/>
      <c r="X892" s="204"/>
      <c r="Y892" s="204"/>
      <c r="Z892" s="204"/>
      <c r="AA892" s="204"/>
      <c r="AB892" s="204"/>
      <c r="AC892" s="204"/>
      <c r="AD892" s="204"/>
      <c r="AE892" s="204"/>
      <c r="AF892" s="204"/>
      <c r="AG892" s="204"/>
      <c r="AH892" s="204"/>
      <c r="AI892" s="204"/>
      <c r="AJ892" s="204"/>
      <c r="AK892" s="204"/>
      <c r="AL892" s="204"/>
      <c r="AM892" s="204"/>
      <c r="AN892" s="204"/>
      <c r="AO892" s="204"/>
      <c r="AP892" s="204"/>
      <c r="AQ892" s="204"/>
      <c r="AR892" s="204"/>
      <c r="AS892" s="204"/>
      <c r="AT892" s="204"/>
      <c r="AU892" s="204"/>
      <c r="AV892" s="204"/>
      <c r="AW892" s="204"/>
      <c r="AX892" s="204"/>
      <c r="AY892" s="204"/>
      <c r="AZ892" s="204"/>
      <c r="BA892" s="204"/>
      <c r="BB892" s="204"/>
      <c r="BC892" s="204"/>
      <c r="BD892" s="204"/>
      <c r="BE892" s="204"/>
      <c r="BF892" s="204"/>
      <c r="BG892" s="204"/>
      <c r="BH892" s="204"/>
      <c r="BI892" s="204"/>
      <c r="BJ892" s="204"/>
      <c r="BK892" s="204"/>
      <c r="BL892" s="204"/>
      <c r="BM892" s="204"/>
      <c r="BN892" s="204"/>
      <c r="BO892" s="204"/>
      <c r="BP892" s="204"/>
      <c r="BQ892" s="204"/>
      <c r="BR892" s="204"/>
      <c r="BS892" s="204"/>
    </row>
    <row r="893" spans="1:71" s="273" customFormat="1" x14ac:dyDescent="0.25">
      <c r="A893" s="204"/>
      <c r="B893" s="204"/>
      <c r="C893" s="204"/>
      <c r="D893" s="204"/>
      <c r="E893" s="204"/>
      <c r="F893" s="204"/>
      <c r="G893" s="204"/>
      <c r="H893" s="204"/>
      <c r="I893" s="204"/>
      <c r="J893" s="204"/>
      <c r="K893" s="204"/>
      <c r="L893" s="218">
        <f t="shared" si="27"/>
        <v>0</v>
      </c>
      <c r="M893" s="218">
        <f t="shared" si="27"/>
        <v>0</v>
      </c>
      <c r="N893" s="218">
        <f t="shared" si="27"/>
        <v>0</v>
      </c>
      <c r="O893" s="270"/>
      <c r="P893" s="204"/>
      <c r="Q893" s="204"/>
      <c r="R893" s="204"/>
      <c r="S893" s="204"/>
      <c r="T893" s="204"/>
      <c r="U893" s="204"/>
      <c r="V893" s="204"/>
      <c r="W893" s="204"/>
      <c r="X893" s="204"/>
      <c r="Y893" s="204"/>
      <c r="Z893" s="204"/>
      <c r="AA893" s="204"/>
      <c r="AB893" s="204"/>
      <c r="AC893" s="204"/>
      <c r="AD893" s="204"/>
      <c r="AE893" s="204"/>
      <c r="AF893" s="204"/>
      <c r="AG893" s="204"/>
      <c r="AH893" s="204"/>
      <c r="AI893" s="204"/>
      <c r="AJ893" s="204"/>
      <c r="AK893" s="204"/>
      <c r="AL893" s="204"/>
      <c r="AM893" s="204"/>
      <c r="AN893" s="204"/>
      <c r="AO893" s="204"/>
      <c r="AP893" s="204"/>
      <c r="AQ893" s="204"/>
      <c r="AR893" s="204"/>
      <c r="AS893" s="204"/>
      <c r="AT893" s="204"/>
      <c r="AU893" s="204"/>
      <c r="AV893" s="204"/>
      <c r="AW893" s="204"/>
      <c r="AX893" s="204"/>
      <c r="AY893" s="204"/>
      <c r="AZ893" s="204"/>
      <c r="BA893" s="204"/>
      <c r="BB893" s="204"/>
      <c r="BC893" s="204"/>
      <c r="BD893" s="204"/>
      <c r="BE893" s="204"/>
      <c r="BF893" s="204"/>
      <c r="BG893" s="204"/>
      <c r="BH893" s="204"/>
      <c r="BI893" s="204"/>
      <c r="BJ893" s="204"/>
      <c r="BK893" s="204"/>
      <c r="BL893" s="204"/>
      <c r="BM893" s="204"/>
      <c r="BN893" s="204"/>
      <c r="BO893" s="204"/>
      <c r="BP893" s="204"/>
      <c r="BQ893" s="204"/>
      <c r="BR893" s="204"/>
      <c r="BS893" s="204"/>
    </row>
    <row r="894" spans="1:71" s="273" customFormat="1" x14ac:dyDescent="0.25">
      <c r="A894" s="204"/>
      <c r="B894" s="204"/>
      <c r="C894" s="204"/>
      <c r="D894" s="204"/>
      <c r="E894" s="204"/>
      <c r="F894" s="204"/>
      <c r="G894" s="204"/>
      <c r="H894" s="204"/>
      <c r="I894" s="204"/>
      <c r="J894" s="204"/>
      <c r="K894" s="204"/>
      <c r="L894" s="218">
        <f t="shared" si="27"/>
        <v>0</v>
      </c>
      <c r="M894" s="218">
        <f t="shared" si="27"/>
        <v>0</v>
      </c>
      <c r="N894" s="218">
        <f t="shared" si="27"/>
        <v>0</v>
      </c>
      <c r="O894" s="270"/>
      <c r="P894" s="204"/>
      <c r="Q894" s="204"/>
      <c r="R894" s="204"/>
      <c r="S894" s="204"/>
      <c r="T894" s="204"/>
      <c r="U894" s="204"/>
      <c r="V894" s="204"/>
      <c r="W894" s="204"/>
      <c r="X894" s="204"/>
      <c r="Y894" s="204"/>
      <c r="Z894" s="204"/>
      <c r="AA894" s="204"/>
      <c r="AB894" s="204"/>
      <c r="AC894" s="204"/>
      <c r="AD894" s="204"/>
      <c r="AE894" s="204"/>
      <c r="AF894" s="204"/>
      <c r="AG894" s="204"/>
      <c r="AH894" s="204"/>
      <c r="AI894" s="204"/>
      <c r="AJ894" s="204"/>
      <c r="AK894" s="204"/>
      <c r="AL894" s="204"/>
      <c r="AM894" s="204"/>
      <c r="AN894" s="204"/>
      <c r="AO894" s="204"/>
      <c r="AP894" s="204"/>
      <c r="AQ894" s="204"/>
      <c r="AR894" s="204"/>
      <c r="AS894" s="204"/>
      <c r="AT894" s="204"/>
      <c r="AU894" s="204"/>
      <c r="AV894" s="204"/>
      <c r="AW894" s="204"/>
      <c r="AX894" s="204"/>
      <c r="AY894" s="204"/>
      <c r="AZ894" s="204"/>
      <c r="BA894" s="204"/>
      <c r="BB894" s="204"/>
      <c r="BC894" s="204"/>
      <c r="BD894" s="204"/>
      <c r="BE894" s="204"/>
      <c r="BF894" s="204"/>
      <c r="BG894" s="204"/>
      <c r="BH894" s="204"/>
      <c r="BI894" s="204"/>
      <c r="BJ894" s="204"/>
      <c r="BK894" s="204"/>
      <c r="BL894" s="204"/>
      <c r="BM894" s="204"/>
      <c r="BN894" s="204"/>
      <c r="BO894" s="204"/>
      <c r="BP894" s="204"/>
      <c r="BQ894" s="204"/>
      <c r="BR894" s="204"/>
      <c r="BS894" s="204"/>
    </row>
    <row r="895" spans="1:71" s="273" customFormat="1" x14ac:dyDescent="0.25">
      <c r="A895" s="204"/>
      <c r="B895" s="204"/>
      <c r="C895" s="204"/>
      <c r="D895" s="204"/>
      <c r="E895" s="204"/>
      <c r="F895" s="204"/>
      <c r="G895" s="204"/>
      <c r="H895" s="204"/>
      <c r="I895" s="204"/>
      <c r="J895" s="204"/>
      <c r="K895" s="204"/>
      <c r="L895" s="218">
        <f t="shared" si="27"/>
        <v>0</v>
      </c>
      <c r="M895" s="218">
        <f t="shared" si="27"/>
        <v>0</v>
      </c>
      <c r="N895" s="218">
        <f t="shared" si="27"/>
        <v>0</v>
      </c>
      <c r="O895" s="270"/>
      <c r="P895" s="204"/>
      <c r="Q895" s="204"/>
      <c r="R895" s="204"/>
      <c r="S895" s="204"/>
      <c r="T895" s="204"/>
      <c r="U895" s="204"/>
      <c r="V895" s="204"/>
      <c r="W895" s="204"/>
      <c r="X895" s="204"/>
      <c r="Y895" s="204"/>
      <c r="Z895" s="204"/>
      <c r="AA895" s="204"/>
      <c r="AB895" s="204"/>
      <c r="AC895" s="204"/>
      <c r="AD895" s="204"/>
      <c r="AE895" s="204"/>
      <c r="AF895" s="204"/>
      <c r="AG895" s="204"/>
      <c r="AH895" s="204"/>
      <c r="AI895" s="204"/>
      <c r="AJ895" s="204"/>
      <c r="AK895" s="204"/>
      <c r="AL895" s="204"/>
      <c r="AM895" s="204"/>
      <c r="AN895" s="204"/>
      <c r="AO895" s="204"/>
      <c r="AP895" s="204"/>
      <c r="AQ895" s="204"/>
      <c r="AR895" s="204"/>
      <c r="AS895" s="204"/>
      <c r="AT895" s="204"/>
      <c r="AU895" s="204"/>
      <c r="AV895" s="204"/>
      <c r="AW895" s="204"/>
      <c r="AX895" s="204"/>
      <c r="AY895" s="204"/>
      <c r="AZ895" s="204"/>
      <c r="BA895" s="204"/>
      <c r="BB895" s="204"/>
      <c r="BC895" s="204"/>
      <c r="BD895" s="204"/>
      <c r="BE895" s="204"/>
      <c r="BF895" s="204"/>
      <c r="BG895" s="204"/>
      <c r="BH895" s="204"/>
      <c r="BI895" s="204"/>
      <c r="BJ895" s="204"/>
      <c r="BK895" s="204"/>
      <c r="BL895" s="204"/>
      <c r="BM895" s="204"/>
      <c r="BN895" s="204"/>
      <c r="BO895" s="204"/>
      <c r="BP895" s="204"/>
      <c r="BQ895" s="204"/>
      <c r="BR895" s="204"/>
      <c r="BS895" s="204"/>
    </row>
    <row r="896" spans="1:71" s="273" customFormat="1" x14ac:dyDescent="0.25">
      <c r="A896" s="204"/>
      <c r="B896" s="204"/>
      <c r="C896" s="204"/>
      <c r="D896" s="204"/>
      <c r="E896" s="204"/>
      <c r="F896" s="204"/>
      <c r="G896" s="204"/>
      <c r="H896" s="204"/>
      <c r="I896" s="204"/>
      <c r="J896" s="204"/>
      <c r="K896" s="204"/>
      <c r="L896" s="218">
        <f t="shared" si="27"/>
        <v>0</v>
      </c>
      <c r="M896" s="218">
        <f t="shared" si="27"/>
        <v>0</v>
      </c>
      <c r="N896" s="218">
        <f t="shared" si="27"/>
        <v>0</v>
      </c>
      <c r="O896" s="270"/>
      <c r="P896" s="204"/>
      <c r="Q896" s="204"/>
      <c r="R896" s="204"/>
      <c r="S896" s="204"/>
      <c r="T896" s="204"/>
      <c r="U896" s="204"/>
      <c r="V896" s="204"/>
      <c r="W896" s="204"/>
      <c r="X896" s="204"/>
      <c r="Y896" s="204"/>
      <c r="Z896" s="204"/>
      <c r="AA896" s="204"/>
      <c r="AB896" s="204"/>
      <c r="AC896" s="204"/>
      <c r="AD896" s="204"/>
      <c r="AE896" s="204"/>
      <c r="AF896" s="204"/>
      <c r="AG896" s="204"/>
      <c r="AH896" s="204"/>
      <c r="AI896" s="204"/>
      <c r="AJ896" s="204"/>
      <c r="AK896" s="204"/>
      <c r="AL896" s="204"/>
      <c r="AM896" s="204"/>
      <c r="AN896" s="204"/>
      <c r="AO896" s="204"/>
      <c r="AP896" s="204"/>
      <c r="AQ896" s="204"/>
      <c r="AR896" s="204"/>
      <c r="AS896" s="204"/>
      <c r="AT896" s="204"/>
      <c r="AU896" s="204"/>
      <c r="AV896" s="204"/>
      <c r="AW896" s="204"/>
      <c r="AX896" s="204"/>
      <c r="AY896" s="204"/>
      <c r="AZ896" s="204"/>
      <c r="BA896" s="204"/>
      <c r="BB896" s="204"/>
      <c r="BC896" s="204"/>
      <c r="BD896" s="204"/>
      <c r="BE896" s="204"/>
      <c r="BF896" s="204"/>
      <c r="BG896" s="204"/>
      <c r="BH896" s="204"/>
      <c r="BI896" s="204"/>
      <c r="BJ896" s="204"/>
      <c r="BK896" s="204"/>
      <c r="BL896" s="204"/>
      <c r="BM896" s="204"/>
      <c r="BN896" s="204"/>
      <c r="BO896" s="204"/>
      <c r="BP896" s="204"/>
      <c r="BQ896" s="204"/>
      <c r="BR896" s="204"/>
      <c r="BS896" s="204"/>
    </row>
    <row r="897" spans="1:71" s="273" customFormat="1" x14ac:dyDescent="0.25">
      <c r="A897" s="204"/>
      <c r="B897" s="204"/>
      <c r="C897" s="204"/>
      <c r="D897" s="204"/>
      <c r="E897" s="204"/>
      <c r="F897" s="204"/>
      <c r="G897" s="204"/>
      <c r="H897" s="204"/>
      <c r="I897" s="204"/>
      <c r="J897" s="204"/>
      <c r="K897" s="204"/>
      <c r="L897" s="218">
        <f t="shared" si="27"/>
        <v>0</v>
      </c>
      <c r="M897" s="218">
        <f t="shared" si="27"/>
        <v>0</v>
      </c>
      <c r="N897" s="218">
        <f t="shared" si="27"/>
        <v>0</v>
      </c>
      <c r="O897" s="270"/>
      <c r="P897" s="204"/>
      <c r="Q897" s="204"/>
      <c r="R897" s="204"/>
      <c r="S897" s="204"/>
      <c r="T897" s="204"/>
      <c r="U897" s="204"/>
      <c r="V897" s="204"/>
      <c r="W897" s="204"/>
      <c r="X897" s="204"/>
      <c r="Y897" s="204"/>
      <c r="Z897" s="204"/>
      <c r="AA897" s="204"/>
      <c r="AB897" s="204"/>
      <c r="AC897" s="204"/>
      <c r="AD897" s="204"/>
      <c r="AE897" s="204"/>
      <c r="AF897" s="204"/>
      <c r="AG897" s="204"/>
      <c r="AH897" s="204"/>
      <c r="AI897" s="204"/>
      <c r="AJ897" s="204"/>
      <c r="AK897" s="204"/>
      <c r="AL897" s="204"/>
      <c r="AM897" s="204"/>
      <c r="AN897" s="204"/>
      <c r="AO897" s="204"/>
      <c r="AP897" s="204"/>
      <c r="AQ897" s="204"/>
      <c r="AR897" s="204"/>
      <c r="AS897" s="204"/>
      <c r="AT897" s="204"/>
      <c r="AU897" s="204"/>
      <c r="AV897" s="204"/>
      <c r="AW897" s="204"/>
      <c r="AX897" s="204"/>
      <c r="AY897" s="204"/>
      <c r="AZ897" s="204"/>
      <c r="BA897" s="204"/>
      <c r="BB897" s="204"/>
      <c r="BC897" s="204"/>
      <c r="BD897" s="204"/>
      <c r="BE897" s="204"/>
      <c r="BF897" s="204"/>
      <c r="BG897" s="204"/>
      <c r="BH897" s="204"/>
      <c r="BI897" s="204"/>
      <c r="BJ897" s="204"/>
      <c r="BK897" s="204"/>
      <c r="BL897" s="204"/>
      <c r="BM897" s="204"/>
      <c r="BN897" s="204"/>
      <c r="BO897" s="204"/>
      <c r="BP897" s="204"/>
      <c r="BQ897" s="204"/>
      <c r="BR897" s="204"/>
      <c r="BS897" s="204"/>
    </row>
    <row r="898" spans="1:71" s="273" customFormat="1" x14ac:dyDescent="0.25">
      <c r="A898" s="204"/>
      <c r="B898" s="204"/>
      <c r="C898" s="204"/>
      <c r="D898" s="204"/>
      <c r="E898" s="204"/>
      <c r="F898" s="204"/>
      <c r="G898" s="204"/>
      <c r="H898" s="204"/>
      <c r="I898" s="204"/>
      <c r="J898" s="204"/>
      <c r="K898" s="204"/>
      <c r="L898" s="218">
        <f t="shared" si="27"/>
        <v>0</v>
      </c>
      <c r="M898" s="218">
        <f t="shared" si="27"/>
        <v>0</v>
      </c>
      <c r="N898" s="218">
        <f t="shared" si="27"/>
        <v>0</v>
      </c>
      <c r="O898" s="270"/>
      <c r="P898" s="204"/>
      <c r="Q898" s="204"/>
      <c r="R898" s="204"/>
      <c r="S898" s="204"/>
      <c r="T898" s="204"/>
      <c r="U898" s="204"/>
      <c r="V898" s="204"/>
      <c r="W898" s="204"/>
      <c r="X898" s="204"/>
      <c r="Y898" s="204"/>
      <c r="Z898" s="204"/>
      <c r="AA898" s="204"/>
      <c r="AB898" s="204"/>
      <c r="AC898" s="204"/>
      <c r="AD898" s="204"/>
      <c r="AE898" s="204"/>
      <c r="AF898" s="204"/>
      <c r="AG898" s="204"/>
      <c r="AH898" s="204"/>
      <c r="AI898" s="204"/>
      <c r="AJ898" s="204"/>
      <c r="AK898" s="204"/>
      <c r="AL898" s="204"/>
      <c r="AM898" s="204"/>
      <c r="AN898" s="204"/>
      <c r="AO898" s="204"/>
      <c r="AP898" s="204"/>
      <c r="AQ898" s="204"/>
      <c r="AR898" s="204"/>
      <c r="AS898" s="204"/>
      <c r="AT898" s="204"/>
      <c r="AU898" s="204"/>
      <c r="AV898" s="204"/>
      <c r="AW898" s="204"/>
      <c r="AX898" s="204"/>
      <c r="AY898" s="204"/>
      <c r="AZ898" s="204"/>
      <c r="BA898" s="204"/>
      <c r="BB898" s="204"/>
      <c r="BC898" s="204"/>
      <c r="BD898" s="204"/>
      <c r="BE898" s="204"/>
      <c r="BF898" s="204"/>
      <c r="BG898" s="204"/>
      <c r="BH898" s="204"/>
      <c r="BI898" s="204"/>
      <c r="BJ898" s="204"/>
      <c r="BK898" s="204"/>
      <c r="BL898" s="204"/>
      <c r="BM898" s="204"/>
      <c r="BN898" s="204"/>
      <c r="BO898" s="204"/>
      <c r="BP898" s="204"/>
      <c r="BQ898" s="204"/>
      <c r="BR898" s="204"/>
      <c r="BS898" s="204"/>
    </row>
    <row r="899" spans="1:71" s="273" customFormat="1" x14ac:dyDescent="0.25">
      <c r="A899" s="204"/>
      <c r="B899" s="204"/>
      <c r="C899" s="204"/>
      <c r="D899" s="204"/>
      <c r="E899" s="204"/>
      <c r="F899" s="204"/>
      <c r="G899" s="204"/>
      <c r="H899" s="204"/>
      <c r="I899" s="204"/>
      <c r="J899" s="204"/>
      <c r="K899" s="204"/>
      <c r="L899" s="218">
        <f t="shared" si="27"/>
        <v>0</v>
      </c>
      <c r="M899" s="218">
        <f t="shared" si="27"/>
        <v>0</v>
      </c>
      <c r="N899" s="218">
        <f t="shared" si="27"/>
        <v>0</v>
      </c>
      <c r="O899" s="270"/>
      <c r="P899" s="204"/>
      <c r="Q899" s="204"/>
      <c r="R899" s="204"/>
      <c r="S899" s="204"/>
      <c r="T899" s="204"/>
      <c r="U899" s="204"/>
      <c r="V899" s="204"/>
      <c r="W899" s="204"/>
      <c r="X899" s="204"/>
      <c r="Y899" s="204"/>
      <c r="Z899" s="204"/>
      <c r="AA899" s="204"/>
      <c r="AB899" s="204"/>
      <c r="AC899" s="204"/>
      <c r="AD899" s="204"/>
      <c r="AE899" s="204"/>
      <c r="AF899" s="204"/>
      <c r="AG899" s="204"/>
      <c r="AH899" s="204"/>
      <c r="AI899" s="204"/>
      <c r="AJ899" s="204"/>
      <c r="AK899" s="204"/>
      <c r="AL899" s="204"/>
      <c r="AM899" s="204"/>
      <c r="AN899" s="204"/>
      <c r="AO899" s="204"/>
      <c r="AP899" s="204"/>
      <c r="AQ899" s="204"/>
      <c r="AR899" s="204"/>
      <c r="AS899" s="204"/>
      <c r="AT899" s="204"/>
      <c r="AU899" s="204"/>
      <c r="AV899" s="204"/>
      <c r="AW899" s="204"/>
      <c r="AX899" s="204"/>
      <c r="AY899" s="204"/>
      <c r="AZ899" s="204"/>
      <c r="BA899" s="204"/>
      <c r="BB899" s="204"/>
      <c r="BC899" s="204"/>
      <c r="BD899" s="204"/>
      <c r="BE899" s="204"/>
      <c r="BF899" s="204"/>
      <c r="BG899" s="204"/>
      <c r="BH899" s="204"/>
      <c r="BI899" s="204"/>
      <c r="BJ899" s="204"/>
      <c r="BK899" s="204"/>
      <c r="BL899" s="204"/>
      <c r="BM899" s="204"/>
      <c r="BN899" s="204"/>
      <c r="BO899" s="204"/>
      <c r="BP899" s="204"/>
      <c r="BQ899" s="204"/>
      <c r="BR899" s="204"/>
      <c r="BS899" s="204"/>
    </row>
    <row r="900" spans="1:71" s="273" customFormat="1" x14ac:dyDescent="0.25">
      <c r="A900" s="204"/>
      <c r="B900" s="204"/>
      <c r="C900" s="204"/>
      <c r="D900" s="204"/>
      <c r="E900" s="204"/>
      <c r="F900" s="204"/>
      <c r="G900" s="204"/>
      <c r="H900" s="204"/>
      <c r="I900" s="204"/>
      <c r="J900" s="204"/>
      <c r="K900" s="204"/>
      <c r="L900" s="218">
        <f t="shared" si="27"/>
        <v>0</v>
      </c>
      <c r="M900" s="218">
        <f t="shared" si="27"/>
        <v>0</v>
      </c>
      <c r="N900" s="218">
        <f t="shared" si="27"/>
        <v>0</v>
      </c>
      <c r="O900" s="270"/>
      <c r="P900" s="204"/>
      <c r="Q900" s="204"/>
      <c r="R900" s="204"/>
      <c r="S900" s="204"/>
      <c r="T900" s="204"/>
      <c r="U900" s="204"/>
      <c r="V900" s="204"/>
      <c r="W900" s="204"/>
      <c r="X900" s="204"/>
      <c r="Y900" s="204"/>
      <c r="Z900" s="204"/>
      <c r="AA900" s="204"/>
      <c r="AB900" s="204"/>
      <c r="AC900" s="204"/>
      <c r="AD900" s="204"/>
      <c r="AE900" s="204"/>
      <c r="AF900" s="204"/>
      <c r="AG900" s="204"/>
      <c r="AH900" s="204"/>
      <c r="AI900" s="204"/>
      <c r="AJ900" s="204"/>
      <c r="AK900" s="204"/>
      <c r="AL900" s="204"/>
      <c r="AM900" s="204"/>
      <c r="AN900" s="204"/>
      <c r="AO900" s="204"/>
      <c r="AP900" s="204"/>
      <c r="AQ900" s="204"/>
      <c r="AR900" s="204"/>
      <c r="AS900" s="204"/>
      <c r="AT900" s="204"/>
      <c r="AU900" s="204"/>
      <c r="AV900" s="204"/>
      <c r="AW900" s="204"/>
      <c r="AX900" s="204"/>
      <c r="AY900" s="204"/>
      <c r="AZ900" s="204"/>
      <c r="BA900" s="204"/>
      <c r="BB900" s="204"/>
      <c r="BC900" s="204"/>
      <c r="BD900" s="204"/>
      <c r="BE900" s="204"/>
      <c r="BF900" s="204"/>
      <c r="BG900" s="204"/>
      <c r="BH900" s="204"/>
      <c r="BI900" s="204"/>
      <c r="BJ900" s="204"/>
      <c r="BK900" s="204"/>
      <c r="BL900" s="204"/>
      <c r="BM900" s="204"/>
      <c r="BN900" s="204"/>
      <c r="BO900" s="204"/>
      <c r="BP900" s="204"/>
      <c r="BQ900" s="204"/>
      <c r="BR900" s="204"/>
      <c r="BS900" s="204"/>
    </row>
    <row r="901" spans="1:71" s="273" customFormat="1" x14ac:dyDescent="0.25">
      <c r="A901" s="204"/>
      <c r="B901" s="204"/>
      <c r="C901" s="204"/>
      <c r="D901" s="204"/>
      <c r="E901" s="204"/>
      <c r="F901" s="204"/>
      <c r="G901" s="204"/>
      <c r="H901" s="204"/>
      <c r="I901" s="204"/>
      <c r="J901" s="204"/>
      <c r="K901" s="204"/>
      <c r="L901" s="218">
        <f t="shared" si="27"/>
        <v>0</v>
      </c>
      <c r="M901" s="218">
        <f t="shared" si="27"/>
        <v>0</v>
      </c>
      <c r="N901" s="218">
        <f t="shared" si="27"/>
        <v>0</v>
      </c>
      <c r="O901" s="270"/>
      <c r="P901" s="204"/>
      <c r="Q901" s="204"/>
      <c r="R901" s="204"/>
      <c r="S901" s="204"/>
      <c r="T901" s="204"/>
      <c r="U901" s="204"/>
      <c r="V901" s="204"/>
      <c r="W901" s="204"/>
      <c r="X901" s="204"/>
      <c r="Y901" s="204"/>
      <c r="Z901" s="204"/>
      <c r="AA901" s="204"/>
      <c r="AB901" s="204"/>
      <c r="AC901" s="204"/>
      <c r="AD901" s="204"/>
      <c r="AE901" s="204"/>
      <c r="AF901" s="204"/>
      <c r="AG901" s="204"/>
      <c r="AH901" s="204"/>
      <c r="AI901" s="204"/>
      <c r="AJ901" s="204"/>
      <c r="AK901" s="204"/>
      <c r="AL901" s="204"/>
      <c r="AM901" s="204"/>
      <c r="AN901" s="204"/>
      <c r="AO901" s="204"/>
      <c r="AP901" s="204"/>
      <c r="AQ901" s="204"/>
      <c r="AR901" s="204"/>
      <c r="AS901" s="204"/>
      <c r="AT901" s="204"/>
      <c r="AU901" s="204"/>
      <c r="AV901" s="204"/>
      <c r="AW901" s="204"/>
      <c r="AX901" s="204"/>
      <c r="AY901" s="204"/>
      <c r="AZ901" s="204"/>
      <c r="BA901" s="204"/>
      <c r="BB901" s="204"/>
      <c r="BC901" s="204"/>
      <c r="BD901" s="204"/>
      <c r="BE901" s="204"/>
      <c r="BF901" s="204"/>
      <c r="BG901" s="204"/>
      <c r="BH901" s="204"/>
      <c r="BI901" s="204"/>
      <c r="BJ901" s="204"/>
      <c r="BK901" s="204"/>
      <c r="BL901" s="204"/>
      <c r="BM901" s="204"/>
      <c r="BN901" s="204"/>
      <c r="BO901" s="204"/>
      <c r="BP901" s="204"/>
      <c r="BQ901" s="204"/>
      <c r="BR901" s="204"/>
      <c r="BS901" s="204"/>
    </row>
    <row r="902" spans="1:71" s="273" customFormat="1" x14ac:dyDescent="0.25">
      <c r="A902" s="204"/>
      <c r="B902" s="204"/>
      <c r="C902" s="204"/>
      <c r="D902" s="204"/>
      <c r="E902" s="204"/>
      <c r="F902" s="204"/>
      <c r="G902" s="204"/>
      <c r="H902" s="204"/>
      <c r="I902" s="204"/>
      <c r="J902" s="204"/>
      <c r="K902" s="204"/>
      <c r="L902" s="218">
        <f t="shared" si="27"/>
        <v>0</v>
      </c>
      <c r="M902" s="218">
        <f t="shared" si="27"/>
        <v>0</v>
      </c>
      <c r="N902" s="218">
        <f t="shared" si="27"/>
        <v>0</v>
      </c>
      <c r="O902" s="270"/>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204"/>
      <c r="AL902" s="204"/>
      <c r="AM902" s="204"/>
      <c r="AN902" s="204"/>
      <c r="AO902" s="204"/>
      <c r="AP902" s="204"/>
      <c r="AQ902" s="204"/>
      <c r="AR902" s="204"/>
      <c r="AS902" s="204"/>
      <c r="AT902" s="204"/>
      <c r="AU902" s="204"/>
      <c r="AV902" s="204"/>
      <c r="AW902" s="204"/>
      <c r="AX902" s="204"/>
      <c r="AY902" s="204"/>
      <c r="AZ902" s="204"/>
      <c r="BA902" s="204"/>
      <c r="BB902" s="204"/>
      <c r="BC902" s="204"/>
      <c r="BD902" s="204"/>
      <c r="BE902" s="204"/>
      <c r="BF902" s="204"/>
      <c r="BG902" s="204"/>
      <c r="BH902" s="204"/>
      <c r="BI902" s="204"/>
      <c r="BJ902" s="204"/>
      <c r="BK902" s="204"/>
      <c r="BL902" s="204"/>
      <c r="BM902" s="204"/>
      <c r="BN902" s="204"/>
      <c r="BO902" s="204"/>
      <c r="BP902" s="204"/>
      <c r="BQ902" s="204"/>
      <c r="BR902" s="204"/>
      <c r="BS902" s="204"/>
    </row>
    <row r="903" spans="1:71" s="273" customFormat="1" x14ac:dyDescent="0.25">
      <c r="A903" s="204"/>
      <c r="B903" s="204"/>
      <c r="C903" s="204"/>
      <c r="D903" s="204"/>
      <c r="E903" s="204"/>
      <c r="F903" s="204"/>
      <c r="G903" s="204"/>
      <c r="H903" s="204"/>
      <c r="I903" s="204"/>
      <c r="J903" s="204"/>
      <c r="K903" s="204"/>
      <c r="L903" s="218">
        <f t="shared" si="27"/>
        <v>0</v>
      </c>
      <c r="M903" s="218">
        <f t="shared" si="27"/>
        <v>0</v>
      </c>
      <c r="N903" s="218">
        <f t="shared" si="27"/>
        <v>0</v>
      </c>
      <c r="O903" s="270"/>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04"/>
      <c r="AL903" s="204"/>
      <c r="AM903" s="204"/>
      <c r="AN903" s="204"/>
      <c r="AO903" s="204"/>
      <c r="AP903" s="204"/>
      <c r="AQ903" s="204"/>
      <c r="AR903" s="204"/>
      <c r="AS903" s="204"/>
      <c r="AT903" s="204"/>
      <c r="AU903" s="204"/>
      <c r="AV903" s="204"/>
      <c r="AW903" s="204"/>
      <c r="AX903" s="204"/>
      <c r="AY903" s="204"/>
      <c r="AZ903" s="204"/>
      <c r="BA903" s="204"/>
      <c r="BB903" s="204"/>
      <c r="BC903" s="204"/>
      <c r="BD903" s="204"/>
      <c r="BE903" s="204"/>
      <c r="BF903" s="204"/>
      <c r="BG903" s="204"/>
      <c r="BH903" s="204"/>
      <c r="BI903" s="204"/>
      <c r="BJ903" s="204"/>
      <c r="BK903" s="204"/>
      <c r="BL903" s="204"/>
      <c r="BM903" s="204"/>
      <c r="BN903" s="204"/>
      <c r="BO903" s="204"/>
      <c r="BP903" s="204"/>
      <c r="BQ903" s="204"/>
      <c r="BR903" s="204"/>
      <c r="BS903" s="204"/>
    </row>
    <row r="904" spans="1:71" s="273" customFormat="1" x14ac:dyDescent="0.25">
      <c r="A904" s="204"/>
      <c r="B904" s="204"/>
      <c r="C904" s="204"/>
      <c r="D904" s="204"/>
      <c r="E904" s="204"/>
      <c r="F904" s="204"/>
      <c r="G904" s="204"/>
      <c r="H904" s="204"/>
      <c r="I904" s="204"/>
      <c r="J904" s="204"/>
      <c r="K904" s="204"/>
      <c r="L904" s="218">
        <f t="shared" si="27"/>
        <v>0</v>
      </c>
      <c r="M904" s="218">
        <f t="shared" si="27"/>
        <v>0</v>
      </c>
      <c r="N904" s="218">
        <f t="shared" si="27"/>
        <v>0</v>
      </c>
      <c r="O904" s="270"/>
      <c r="P904" s="204"/>
      <c r="Q904" s="204"/>
      <c r="R904" s="204"/>
      <c r="S904" s="204"/>
      <c r="T904" s="204"/>
      <c r="U904" s="204"/>
      <c r="V904" s="204"/>
      <c r="W904" s="204"/>
      <c r="X904" s="204"/>
      <c r="Y904" s="204"/>
      <c r="Z904" s="204"/>
      <c r="AA904" s="204"/>
      <c r="AB904" s="204"/>
      <c r="AC904" s="204"/>
      <c r="AD904" s="204"/>
      <c r="AE904" s="204"/>
      <c r="AF904" s="204"/>
      <c r="AG904" s="204"/>
      <c r="AH904" s="204"/>
      <c r="AI904" s="204"/>
      <c r="AJ904" s="204"/>
      <c r="AK904" s="204"/>
      <c r="AL904" s="204"/>
      <c r="AM904" s="204"/>
      <c r="AN904" s="204"/>
      <c r="AO904" s="204"/>
      <c r="AP904" s="204"/>
      <c r="AQ904" s="204"/>
      <c r="AR904" s="204"/>
      <c r="AS904" s="204"/>
      <c r="AT904" s="204"/>
      <c r="AU904" s="204"/>
      <c r="AV904" s="204"/>
      <c r="AW904" s="204"/>
      <c r="AX904" s="204"/>
      <c r="AY904" s="204"/>
      <c r="AZ904" s="204"/>
      <c r="BA904" s="204"/>
      <c r="BB904" s="204"/>
      <c r="BC904" s="204"/>
      <c r="BD904" s="204"/>
      <c r="BE904" s="204"/>
      <c r="BF904" s="204"/>
      <c r="BG904" s="204"/>
      <c r="BH904" s="204"/>
      <c r="BI904" s="204"/>
      <c r="BJ904" s="204"/>
      <c r="BK904" s="204"/>
      <c r="BL904" s="204"/>
      <c r="BM904" s="204"/>
      <c r="BN904" s="204"/>
      <c r="BO904" s="204"/>
      <c r="BP904" s="204"/>
      <c r="BQ904" s="204"/>
      <c r="BR904" s="204"/>
      <c r="BS904" s="204"/>
    </row>
    <row r="905" spans="1:71" s="273" customFormat="1" x14ac:dyDescent="0.25">
      <c r="A905" s="204"/>
      <c r="B905" s="204"/>
      <c r="C905" s="204"/>
      <c r="D905" s="204"/>
      <c r="E905" s="204"/>
      <c r="F905" s="204"/>
      <c r="G905" s="204"/>
      <c r="H905" s="204"/>
      <c r="I905" s="204"/>
      <c r="J905" s="204"/>
      <c r="K905" s="204"/>
      <c r="L905" s="218">
        <f t="shared" si="27"/>
        <v>0</v>
      </c>
      <c r="M905" s="218">
        <f t="shared" si="27"/>
        <v>0</v>
      </c>
      <c r="N905" s="218">
        <f t="shared" si="27"/>
        <v>0</v>
      </c>
      <c r="O905" s="270"/>
      <c r="P905" s="204"/>
      <c r="Q905" s="204"/>
      <c r="R905" s="204"/>
      <c r="S905" s="204"/>
      <c r="T905" s="204"/>
      <c r="U905" s="204"/>
      <c r="V905" s="204"/>
      <c r="W905" s="204"/>
      <c r="X905" s="204"/>
      <c r="Y905" s="204"/>
      <c r="Z905" s="204"/>
      <c r="AA905" s="204"/>
      <c r="AB905" s="204"/>
      <c r="AC905" s="204"/>
      <c r="AD905" s="204"/>
      <c r="AE905" s="204"/>
      <c r="AF905" s="204"/>
      <c r="AG905" s="204"/>
      <c r="AH905" s="204"/>
      <c r="AI905" s="204"/>
      <c r="AJ905" s="204"/>
      <c r="AK905" s="204"/>
      <c r="AL905" s="204"/>
      <c r="AM905" s="204"/>
      <c r="AN905" s="204"/>
      <c r="AO905" s="204"/>
      <c r="AP905" s="204"/>
      <c r="AQ905" s="204"/>
      <c r="AR905" s="204"/>
      <c r="AS905" s="204"/>
      <c r="AT905" s="204"/>
      <c r="AU905" s="204"/>
      <c r="AV905" s="204"/>
      <c r="AW905" s="204"/>
      <c r="AX905" s="204"/>
      <c r="AY905" s="204"/>
      <c r="AZ905" s="204"/>
      <c r="BA905" s="204"/>
      <c r="BB905" s="204"/>
      <c r="BC905" s="204"/>
      <c r="BD905" s="204"/>
      <c r="BE905" s="204"/>
      <c r="BF905" s="204"/>
      <c r="BG905" s="204"/>
      <c r="BH905" s="204"/>
      <c r="BI905" s="204"/>
      <c r="BJ905" s="204"/>
      <c r="BK905" s="204"/>
      <c r="BL905" s="204"/>
      <c r="BM905" s="204"/>
      <c r="BN905" s="204"/>
      <c r="BO905" s="204"/>
      <c r="BP905" s="204"/>
      <c r="BQ905" s="204"/>
      <c r="BR905" s="204"/>
      <c r="BS905" s="204"/>
    </row>
    <row r="906" spans="1:71" s="273" customFormat="1" x14ac:dyDescent="0.25">
      <c r="A906" s="204"/>
      <c r="B906" s="204"/>
      <c r="C906" s="204"/>
      <c r="D906" s="204"/>
      <c r="E906" s="204"/>
      <c r="F906" s="204"/>
      <c r="G906" s="204"/>
      <c r="H906" s="204"/>
      <c r="I906" s="204"/>
      <c r="J906" s="204"/>
      <c r="K906" s="204"/>
      <c r="L906" s="218">
        <f t="shared" si="27"/>
        <v>0</v>
      </c>
      <c r="M906" s="218">
        <f t="shared" si="27"/>
        <v>0</v>
      </c>
      <c r="N906" s="218">
        <f t="shared" si="27"/>
        <v>0</v>
      </c>
      <c r="O906" s="270"/>
      <c r="P906" s="204"/>
      <c r="Q906" s="204"/>
      <c r="R906" s="204"/>
      <c r="S906" s="204"/>
      <c r="T906" s="204"/>
      <c r="U906" s="204"/>
      <c r="V906" s="204"/>
      <c r="W906" s="204"/>
      <c r="X906" s="204"/>
      <c r="Y906" s="204"/>
      <c r="Z906" s="204"/>
      <c r="AA906" s="204"/>
      <c r="AB906" s="204"/>
      <c r="AC906" s="204"/>
      <c r="AD906" s="204"/>
      <c r="AE906" s="204"/>
      <c r="AF906" s="204"/>
      <c r="AG906" s="204"/>
      <c r="AH906" s="204"/>
      <c r="AI906" s="204"/>
      <c r="AJ906" s="204"/>
      <c r="AK906" s="204"/>
      <c r="AL906" s="204"/>
      <c r="AM906" s="204"/>
      <c r="AN906" s="204"/>
      <c r="AO906" s="204"/>
      <c r="AP906" s="204"/>
      <c r="AQ906" s="204"/>
      <c r="AR906" s="204"/>
      <c r="AS906" s="204"/>
      <c r="AT906" s="204"/>
      <c r="AU906" s="204"/>
      <c r="AV906" s="204"/>
      <c r="AW906" s="204"/>
      <c r="AX906" s="204"/>
      <c r="AY906" s="204"/>
      <c r="AZ906" s="204"/>
      <c r="BA906" s="204"/>
      <c r="BB906" s="204"/>
      <c r="BC906" s="204"/>
      <c r="BD906" s="204"/>
      <c r="BE906" s="204"/>
      <c r="BF906" s="204"/>
      <c r="BG906" s="204"/>
      <c r="BH906" s="204"/>
      <c r="BI906" s="204"/>
      <c r="BJ906" s="204"/>
      <c r="BK906" s="204"/>
      <c r="BL906" s="204"/>
      <c r="BM906" s="204"/>
      <c r="BN906" s="204"/>
      <c r="BO906" s="204"/>
      <c r="BP906" s="204"/>
      <c r="BQ906" s="204"/>
      <c r="BR906" s="204"/>
      <c r="BS906" s="204"/>
    </row>
    <row r="907" spans="1:71" s="273" customFormat="1" x14ac:dyDescent="0.25">
      <c r="A907" s="204"/>
      <c r="B907" s="204"/>
      <c r="C907" s="204"/>
      <c r="D907" s="204"/>
      <c r="E907" s="204"/>
      <c r="F907" s="204"/>
      <c r="G907" s="204"/>
      <c r="H907" s="204"/>
      <c r="I907" s="204"/>
      <c r="J907" s="204"/>
      <c r="K907" s="204"/>
      <c r="L907" s="218">
        <f t="shared" si="27"/>
        <v>0</v>
      </c>
      <c r="M907" s="218">
        <f t="shared" si="27"/>
        <v>0</v>
      </c>
      <c r="N907" s="218">
        <f t="shared" si="27"/>
        <v>0</v>
      </c>
      <c r="O907" s="270"/>
      <c r="P907" s="204"/>
      <c r="Q907" s="204"/>
      <c r="R907" s="204"/>
      <c r="S907" s="204"/>
      <c r="T907" s="204"/>
      <c r="U907" s="204"/>
      <c r="V907" s="204"/>
      <c r="W907" s="204"/>
      <c r="X907" s="204"/>
      <c r="Y907" s="204"/>
      <c r="Z907" s="204"/>
      <c r="AA907" s="204"/>
      <c r="AB907" s="204"/>
      <c r="AC907" s="204"/>
      <c r="AD907" s="204"/>
      <c r="AE907" s="204"/>
      <c r="AF907" s="204"/>
      <c r="AG907" s="204"/>
      <c r="AH907" s="204"/>
      <c r="AI907" s="204"/>
      <c r="AJ907" s="204"/>
      <c r="AK907" s="204"/>
      <c r="AL907" s="204"/>
      <c r="AM907" s="204"/>
      <c r="AN907" s="204"/>
      <c r="AO907" s="204"/>
      <c r="AP907" s="204"/>
      <c r="AQ907" s="204"/>
      <c r="AR907" s="204"/>
      <c r="AS907" s="204"/>
      <c r="AT907" s="204"/>
      <c r="AU907" s="204"/>
      <c r="AV907" s="204"/>
      <c r="AW907" s="204"/>
      <c r="AX907" s="204"/>
      <c r="AY907" s="204"/>
      <c r="AZ907" s="204"/>
      <c r="BA907" s="204"/>
      <c r="BB907" s="204"/>
      <c r="BC907" s="204"/>
      <c r="BD907" s="204"/>
      <c r="BE907" s="204"/>
      <c r="BF907" s="204"/>
      <c r="BG907" s="204"/>
      <c r="BH907" s="204"/>
      <c r="BI907" s="204"/>
      <c r="BJ907" s="204"/>
      <c r="BK907" s="204"/>
      <c r="BL907" s="204"/>
      <c r="BM907" s="204"/>
      <c r="BN907" s="204"/>
      <c r="BO907" s="204"/>
      <c r="BP907" s="204"/>
      <c r="BQ907" s="204"/>
      <c r="BR907" s="204"/>
      <c r="BS907" s="204"/>
    </row>
    <row r="908" spans="1:71" s="273" customFormat="1" x14ac:dyDescent="0.25">
      <c r="A908" s="204"/>
      <c r="B908" s="204"/>
      <c r="C908" s="204"/>
      <c r="D908" s="204"/>
      <c r="E908" s="204"/>
      <c r="F908" s="204"/>
      <c r="G908" s="204"/>
      <c r="H908" s="204"/>
      <c r="I908" s="204"/>
      <c r="J908" s="204"/>
      <c r="K908" s="204"/>
      <c r="L908" s="218">
        <f t="shared" si="27"/>
        <v>0</v>
      </c>
      <c r="M908" s="218">
        <f t="shared" si="27"/>
        <v>0</v>
      </c>
      <c r="N908" s="218">
        <f t="shared" si="27"/>
        <v>0</v>
      </c>
      <c r="O908" s="270"/>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04"/>
      <c r="AL908" s="204"/>
      <c r="AM908" s="204"/>
      <c r="AN908" s="204"/>
      <c r="AO908" s="204"/>
      <c r="AP908" s="204"/>
      <c r="AQ908" s="204"/>
      <c r="AR908" s="204"/>
      <c r="AS908" s="204"/>
      <c r="AT908" s="204"/>
      <c r="AU908" s="204"/>
      <c r="AV908" s="204"/>
      <c r="AW908" s="204"/>
      <c r="AX908" s="204"/>
      <c r="AY908" s="204"/>
      <c r="AZ908" s="204"/>
      <c r="BA908" s="204"/>
      <c r="BB908" s="204"/>
      <c r="BC908" s="204"/>
      <c r="BD908" s="204"/>
      <c r="BE908" s="204"/>
      <c r="BF908" s="204"/>
      <c r="BG908" s="204"/>
      <c r="BH908" s="204"/>
      <c r="BI908" s="204"/>
      <c r="BJ908" s="204"/>
      <c r="BK908" s="204"/>
      <c r="BL908" s="204"/>
      <c r="BM908" s="204"/>
      <c r="BN908" s="204"/>
      <c r="BO908" s="204"/>
      <c r="BP908" s="204"/>
      <c r="BQ908" s="204"/>
      <c r="BR908" s="204"/>
      <c r="BS908" s="204"/>
    </row>
    <row r="909" spans="1:71" s="273" customFormat="1" x14ac:dyDescent="0.25">
      <c r="A909" s="204"/>
      <c r="B909" s="204"/>
      <c r="C909" s="204"/>
      <c r="D909" s="204"/>
      <c r="E909" s="204"/>
      <c r="F909" s="204"/>
      <c r="G909" s="204"/>
      <c r="H909" s="204"/>
      <c r="I909" s="204"/>
      <c r="J909" s="204"/>
      <c r="K909" s="204"/>
      <c r="L909" s="218">
        <f t="shared" si="27"/>
        <v>0</v>
      </c>
      <c r="M909" s="218">
        <f t="shared" si="27"/>
        <v>0</v>
      </c>
      <c r="N909" s="218">
        <f t="shared" si="27"/>
        <v>0</v>
      </c>
      <c r="O909" s="270"/>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204"/>
      <c r="AL909" s="204"/>
      <c r="AM909" s="204"/>
      <c r="AN909" s="204"/>
      <c r="AO909" s="204"/>
      <c r="AP909" s="204"/>
      <c r="AQ909" s="204"/>
      <c r="AR909" s="204"/>
      <c r="AS909" s="204"/>
      <c r="AT909" s="204"/>
      <c r="AU909" s="204"/>
      <c r="AV909" s="204"/>
      <c r="AW909" s="204"/>
      <c r="AX909" s="204"/>
      <c r="AY909" s="204"/>
      <c r="AZ909" s="204"/>
      <c r="BA909" s="204"/>
      <c r="BB909" s="204"/>
      <c r="BC909" s="204"/>
      <c r="BD909" s="204"/>
      <c r="BE909" s="204"/>
      <c r="BF909" s="204"/>
      <c r="BG909" s="204"/>
      <c r="BH909" s="204"/>
      <c r="BI909" s="204"/>
      <c r="BJ909" s="204"/>
      <c r="BK909" s="204"/>
      <c r="BL909" s="204"/>
      <c r="BM909" s="204"/>
      <c r="BN909" s="204"/>
      <c r="BO909" s="204"/>
      <c r="BP909" s="204"/>
      <c r="BQ909" s="204"/>
      <c r="BR909" s="204"/>
      <c r="BS909" s="204"/>
    </row>
    <row r="910" spans="1:71" s="273" customFormat="1" x14ac:dyDescent="0.25">
      <c r="A910" s="204"/>
      <c r="B910" s="204"/>
      <c r="C910" s="204"/>
      <c r="D910" s="204"/>
      <c r="E910" s="204"/>
      <c r="F910" s="204"/>
      <c r="G910" s="204"/>
      <c r="H910" s="204"/>
      <c r="I910" s="204"/>
      <c r="J910" s="204"/>
      <c r="K910" s="204"/>
      <c r="L910" s="218">
        <f t="shared" si="27"/>
        <v>0</v>
      </c>
      <c r="M910" s="218">
        <f t="shared" si="27"/>
        <v>0</v>
      </c>
      <c r="N910" s="218">
        <f t="shared" si="27"/>
        <v>0</v>
      </c>
      <c r="O910" s="270"/>
      <c r="P910" s="204"/>
      <c r="Q910" s="204"/>
      <c r="R910" s="204"/>
      <c r="S910" s="204"/>
      <c r="T910" s="204"/>
      <c r="U910" s="204"/>
      <c r="V910" s="204"/>
      <c r="W910" s="204"/>
      <c r="X910" s="204"/>
      <c r="Y910" s="204"/>
      <c r="Z910" s="204"/>
      <c r="AA910" s="204"/>
      <c r="AB910" s="204"/>
      <c r="AC910" s="204"/>
      <c r="AD910" s="204"/>
      <c r="AE910" s="204"/>
      <c r="AF910" s="204"/>
      <c r="AG910" s="204"/>
      <c r="AH910" s="204"/>
      <c r="AI910" s="204"/>
      <c r="AJ910" s="204"/>
      <c r="AK910" s="204"/>
      <c r="AL910" s="204"/>
      <c r="AM910" s="204"/>
      <c r="AN910" s="204"/>
      <c r="AO910" s="204"/>
      <c r="AP910" s="204"/>
      <c r="AQ910" s="204"/>
      <c r="AR910" s="204"/>
      <c r="AS910" s="204"/>
      <c r="AT910" s="204"/>
      <c r="AU910" s="204"/>
      <c r="AV910" s="204"/>
      <c r="AW910" s="204"/>
      <c r="AX910" s="204"/>
      <c r="AY910" s="204"/>
      <c r="AZ910" s="204"/>
      <c r="BA910" s="204"/>
      <c r="BB910" s="204"/>
      <c r="BC910" s="204"/>
      <c r="BD910" s="204"/>
      <c r="BE910" s="204"/>
      <c r="BF910" s="204"/>
      <c r="BG910" s="204"/>
      <c r="BH910" s="204"/>
      <c r="BI910" s="204"/>
      <c r="BJ910" s="204"/>
      <c r="BK910" s="204"/>
      <c r="BL910" s="204"/>
      <c r="BM910" s="204"/>
      <c r="BN910" s="204"/>
      <c r="BO910" s="204"/>
      <c r="BP910" s="204"/>
      <c r="BQ910" s="204"/>
      <c r="BR910" s="204"/>
      <c r="BS910" s="204"/>
    </row>
    <row r="911" spans="1:71" s="273" customFormat="1" x14ac:dyDescent="0.25">
      <c r="A911" s="204"/>
      <c r="B911" s="204"/>
      <c r="C911" s="204"/>
      <c r="D911" s="204"/>
      <c r="E911" s="204"/>
      <c r="F911" s="204"/>
      <c r="G911" s="204"/>
      <c r="H911" s="204"/>
      <c r="I911" s="204"/>
      <c r="J911" s="204"/>
      <c r="K911" s="204"/>
      <c r="L911" s="218">
        <f t="shared" si="27"/>
        <v>0</v>
      </c>
      <c r="M911" s="218">
        <f t="shared" si="27"/>
        <v>0</v>
      </c>
      <c r="N911" s="218">
        <f t="shared" si="27"/>
        <v>0</v>
      </c>
      <c r="O911" s="270"/>
      <c r="P911" s="204"/>
      <c r="Q911" s="204"/>
      <c r="R911" s="204"/>
      <c r="S911" s="204"/>
      <c r="T911" s="204"/>
      <c r="U911" s="204"/>
      <c r="V911" s="204"/>
      <c r="W911" s="204"/>
      <c r="X911" s="204"/>
      <c r="Y911" s="204"/>
      <c r="Z911" s="204"/>
      <c r="AA911" s="204"/>
      <c r="AB911" s="204"/>
      <c r="AC911" s="204"/>
      <c r="AD911" s="204"/>
      <c r="AE911" s="204"/>
      <c r="AF911" s="204"/>
      <c r="AG911" s="204"/>
      <c r="AH911" s="204"/>
      <c r="AI911" s="204"/>
      <c r="AJ911" s="204"/>
      <c r="AK911" s="204"/>
      <c r="AL911" s="204"/>
      <c r="AM911" s="204"/>
      <c r="AN911" s="204"/>
      <c r="AO911" s="204"/>
      <c r="AP911" s="204"/>
      <c r="AQ911" s="204"/>
      <c r="AR911" s="204"/>
      <c r="AS911" s="204"/>
      <c r="AT911" s="204"/>
      <c r="AU911" s="204"/>
      <c r="AV911" s="204"/>
      <c r="AW911" s="204"/>
      <c r="AX911" s="204"/>
      <c r="AY911" s="204"/>
      <c r="AZ911" s="204"/>
      <c r="BA911" s="204"/>
      <c r="BB911" s="204"/>
      <c r="BC911" s="204"/>
      <c r="BD911" s="204"/>
      <c r="BE911" s="204"/>
      <c r="BF911" s="204"/>
      <c r="BG911" s="204"/>
      <c r="BH911" s="204"/>
      <c r="BI911" s="204"/>
      <c r="BJ911" s="204"/>
      <c r="BK911" s="204"/>
      <c r="BL911" s="204"/>
      <c r="BM911" s="204"/>
      <c r="BN911" s="204"/>
      <c r="BO911" s="204"/>
      <c r="BP911" s="204"/>
      <c r="BQ911" s="204"/>
      <c r="BR911" s="204"/>
      <c r="BS911" s="204"/>
    </row>
    <row r="912" spans="1:71" s="273" customFormat="1" x14ac:dyDescent="0.25">
      <c r="A912" s="204"/>
      <c r="B912" s="204"/>
      <c r="C912" s="204"/>
      <c r="D912" s="204"/>
      <c r="E912" s="204"/>
      <c r="F912" s="204"/>
      <c r="G912" s="204"/>
      <c r="H912" s="204"/>
      <c r="I912" s="204"/>
      <c r="J912" s="204"/>
      <c r="K912" s="204"/>
      <c r="L912" s="218">
        <f t="shared" si="27"/>
        <v>0</v>
      </c>
      <c r="M912" s="218">
        <f t="shared" si="27"/>
        <v>0</v>
      </c>
      <c r="N912" s="218">
        <f t="shared" si="27"/>
        <v>0</v>
      </c>
      <c r="O912" s="270"/>
      <c r="P912" s="204"/>
      <c r="Q912" s="204"/>
      <c r="R912" s="204"/>
      <c r="S912" s="204"/>
      <c r="T912" s="204"/>
      <c r="U912" s="204"/>
      <c r="V912" s="204"/>
      <c r="W912" s="204"/>
      <c r="X912" s="204"/>
      <c r="Y912" s="204"/>
      <c r="Z912" s="204"/>
      <c r="AA912" s="204"/>
      <c r="AB912" s="204"/>
      <c r="AC912" s="204"/>
      <c r="AD912" s="204"/>
      <c r="AE912" s="204"/>
      <c r="AF912" s="204"/>
      <c r="AG912" s="204"/>
      <c r="AH912" s="204"/>
      <c r="AI912" s="204"/>
      <c r="AJ912" s="204"/>
      <c r="AK912" s="204"/>
      <c r="AL912" s="204"/>
      <c r="AM912" s="204"/>
      <c r="AN912" s="204"/>
      <c r="AO912" s="204"/>
      <c r="AP912" s="204"/>
      <c r="AQ912" s="204"/>
      <c r="AR912" s="204"/>
      <c r="AS912" s="204"/>
      <c r="AT912" s="204"/>
      <c r="AU912" s="204"/>
      <c r="AV912" s="204"/>
      <c r="AW912" s="204"/>
      <c r="AX912" s="204"/>
      <c r="AY912" s="204"/>
      <c r="AZ912" s="204"/>
      <c r="BA912" s="204"/>
      <c r="BB912" s="204"/>
      <c r="BC912" s="204"/>
      <c r="BD912" s="204"/>
      <c r="BE912" s="204"/>
      <c r="BF912" s="204"/>
      <c r="BG912" s="204"/>
      <c r="BH912" s="204"/>
      <c r="BI912" s="204"/>
      <c r="BJ912" s="204"/>
      <c r="BK912" s="204"/>
      <c r="BL912" s="204"/>
      <c r="BM912" s="204"/>
      <c r="BN912" s="204"/>
      <c r="BO912" s="204"/>
      <c r="BP912" s="204"/>
      <c r="BQ912" s="204"/>
      <c r="BR912" s="204"/>
      <c r="BS912" s="204"/>
    </row>
    <row r="913" spans="1:71" s="273" customFormat="1" x14ac:dyDescent="0.25">
      <c r="A913" s="204"/>
      <c r="B913" s="204"/>
      <c r="C913" s="204"/>
      <c r="D913" s="204"/>
      <c r="E913" s="204"/>
      <c r="F913" s="204"/>
      <c r="G913" s="204"/>
      <c r="H913" s="204"/>
      <c r="I913" s="204"/>
      <c r="J913" s="204"/>
      <c r="K913" s="204"/>
      <c r="L913" s="218">
        <f t="shared" si="27"/>
        <v>0</v>
      </c>
      <c r="M913" s="218">
        <f t="shared" si="27"/>
        <v>0</v>
      </c>
      <c r="N913" s="218">
        <f t="shared" si="27"/>
        <v>0</v>
      </c>
      <c r="O913" s="270"/>
      <c r="P913" s="204"/>
      <c r="Q913" s="204"/>
      <c r="R913" s="204"/>
      <c r="S913" s="204"/>
      <c r="T913" s="204"/>
      <c r="U913" s="204"/>
      <c r="V913" s="204"/>
      <c r="W913" s="204"/>
      <c r="X913" s="204"/>
      <c r="Y913" s="204"/>
      <c r="Z913" s="204"/>
      <c r="AA913" s="204"/>
      <c r="AB913" s="204"/>
      <c r="AC913" s="204"/>
      <c r="AD913" s="204"/>
      <c r="AE913" s="204"/>
      <c r="AF913" s="204"/>
      <c r="AG913" s="204"/>
      <c r="AH913" s="204"/>
      <c r="AI913" s="204"/>
      <c r="AJ913" s="204"/>
      <c r="AK913" s="204"/>
      <c r="AL913" s="204"/>
      <c r="AM913" s="204"/>
      <c r="AN913" s="204"/>
      <c r="AO913" s="204"/>
      <c r="AP913" s="204"/>
      <c r="AQ913" s="204"/>
      <c r="AR913" s="204"/>
      <c r="AS913" s="204"/>
      <c r="AT913" s="204"/>
      <c r="AU913" s="204"/>
      <c r="AV913" s="204"/>
      <c r="AW913" s="204"/>
      <c r="AX913" s="204"/>
      <c r="AY913" s="204"/>
      <c r="AZ913" s="204"/>
      <c r="BA913" s="204"/>
      <c r="BB913" s="204"/>
      <c r="BC913" s="204"/>
      <c r="BD913" s="204"/>
      <c r="BE913" s="204"/>
      <c r="BF913" s="204"/>
      <c r="BG913" s="204"/>
      <c r="BH913" s="204"/>
      <c r="BI913" s="204"/>
      <c r="BJ913" s="204"/>
      <c r="BK913" s="204"/>
      <c r="BL913" s="204"/>
      <c r="BM913" s="204"/>
      <c r="BN913" s="204"/>
      <c r="BO913" s="204"/>
      <c r="BP913" s="204"/>
      <c r="BQ913" s="204"/>
      <c r="BR913" s="204"/>
      <c r="BS913" s="204"/>
    </row>
    <row r="914" spans="1:71" s="273" customFormat="1" x14ac:dyDescent="0.25">
      <c r="A914" s="204"/>
      <c r="B914" s="204"/>
      <c r="C914" s="204"/>
      <c r="D914" s="204"/>
      <c r="E914" s="204"/>
      <c r="F914" s="204"/>
      <c r="G914" s="204"/>
      <c r="H914" s="204"/>
      <c r="I914" s="204"/>
      <c r="J914" s="204"/>
      <c r="K914" s="204"/>
      <c r="L914" s="218">
        <f t="shared" si="27"/>
        <v>0</v>
      </c>
      <c r="M914" s="218">
        <f t="shared" si="27"/>
        <v>0</v>
      </c>
      <c r="N914" s="218">
        <f t="shared" si="27"/>
        <v>0</v>
      </c>
      <c r="O914" s="270"/>
      <c r="P914" s="204"/>
      <c r="Q914" s="204"/>
      <c r="R914" s="204"/>
      <c r="S914" s="204"/>
      <c r="T914" s="204"/>
      <c r="U914" s="204"/>
      <c r="V914" s="204"/>
      <c r="W914" s="204"/>
      <c r="X914" s="204"/>
      <c r="Y914" s="204"/>
      <c r="Z914" s="204"/>
      <c r="AA914" s="204"/>
      <c r="AB914" s="204"/>
      <c r="AC914" s="204"/>
      <c r="AD914" s="204"/>
      <c r="AE914" s="204"/>
      <c r="AF914" s="204"/>
      <c r="AG914" s="204"/>
      <c r="AH914" s="204"/>
      <c r="AI914" s="204"/>
      <c r="AJ914" s="204"/>
      <c r="AK914" s="204"/>
      <c r="AL914" s="204"/>
      <c r="AM914" s="204"/>
      <c r="AN914" s="204"/>
      <c r="AO914" s="204"/>
      <c r="AP914" s="204"/>
      <c r="AQ914" s="204"/>
      <c r="AR914" s="204"/>
      <c r="AS914" s="204"/>
      <c r="AT914" s="204"/>
      <c r="AU914" s="204"/>
      <c r="AV914" s="204"/>
      <c r="AW914" s="204"/>
      <c r="AX914" s="204"/>
      <c r="AY914" s="204"/>
      <c r="AZ914" s="204"/>
      <c r="BA914" s="204"/>
      <c r="BB914" s="204"/>
      <c r="BC914" s="204"/>
      <c r="BD914" s="204"/>
      <c r="BE914" s="204"/>
      <c r="BF914" s="204"/>
      <c r="BG914" s="204"/>
      <c r="BH914" s="204"/>
      <c r="BI914" s="204"/>
      <c r="BJ914" s="204"/>
      <c r="BK914" s="204"/>
      <c r="BL914" s="204"/>
      <c r="BM914" s="204"/>
      <c r="BN914" s="204"/>
      <c r="BO914" s="204"/>
      <c r="BP914" s="204"/>
      <c r="BQ914" s="204"/>
      <c r="BR914" s="204"/>
      <c r="BS914" s="204"/>
    </row>
    <row r="915" spans="1:71" s="273" customFormat="1" x14ac:dyDescent="0.25">
      <c r="A915" s="204"/>
      <c r="B915" s="204"/>
      <c r="C915" s="204"/>
      <c r="D915" s="204"/>
      <c r="E915" s="204"/>
      <c r="F915" s="204"/>
      <c r="G915" s="204"/>
      <c r="H915" s="204"/>
      <c r="I915" s="204"/>
      <c r="J915" s="204"/>
      <c r="K915" s="204"/>
      <c r="L915" s="218">
        <f t="shared" si="27"/>
        <v>0</v>
      </c>
      <c r="M915" s="218">
        <f t="shared" si="27"/>
        <v>0</v>
      </c>
      <c r="N915" s="218">
        <f t="shared" si="27"/>
        <v>0</v>
      </c>
      <c r="O915" s="270"/>
      <c r="P915" s="204"/>
      <c r="Q915" s="204"/>
      <c r="R915" s="204"/>
      <c r="S915" s="204"/>
      <c r="T915" s="204"/>
      <c r="U915" s="204"/>
      <c r="V915" s="204"/>
      <c r="W915" s="204"/>
      <c r="X915" s="204"/>
      <c r="Y915" s="204"/>
      <c r="Z915" s="204"/>
      <c r="AA915" s="204"/>
      <c r="AB915" s="204"/>
      <c r="AC915" s="204"/>
      <c r="AD915" s="204"/>
      <c r="AE915" s="204"/>
      <c r="AF915" s="204"/>
      <c r="AG915" s="204"/>
      <c r="AH915" s="204"/>
      <c r="AI915" s="204"/>
      <c r="AJ915" s="204"/>
      <c r="AK915" s="204"/>
      <c r="AL915" s="204"/>
      <c r="AM915" s="204"/>
      <c r="AN915" s="204"/>
      <c r="AO915" s="204"/>
      <c r="AP915" s="204"/>
      <c r="AQ915" s="204"/>
      <c r="AR915" s="204"/>
      <c r="AS915" s="204"/>
      <c r="AT915" s="204"/>
      <c r="AU915" s="204"/>
      <c r="AV915" s="204"/>
      <c r="AW915" s="204"/>
      <c r="AX915" s="204"/>
      <c r="AY915" s="204"/>
      <c r="AZ915" s="204"/>
      <c r="BA915" s="204"/>
      <c r="BB915" s="204"/>
      <c r="BC915" s="204"/>
      <c r="BD915" s="204"/>
      <c r="BE915" s="204"/>
      <c r="BF915" s="204"/>
      <c r="BG915" s="204"/>
      <c r="BH915" s="204"/>
      <c r="BI915" s="204"/>
      <c r="BJ915" s="204"/>
      <c r="BK915" s="204"/>
      <c r="BL915" s="204"/>
      <c r="BM915" s="204"/>
      <c r="BN915" s="204"/>
      <c r="BO915" s="204"/>
      <c r="BP915" s="204"/>
      <c r="BQ915" s="204"/>
      <c r="BR915" s="204"/>
      <c r="BS915" s="204"/>
    </row>
    <row r="916" spans="1:71" s="273" customFormat="1" x14ac:dyDescent="0.25">
      <c r="A916" s="204"/>
      <c r="B916" s="204"/>
      <c r="C916" s="204"/>
      <c r="D916" s="204"/>
      <c r="E916" s="204"/>
      <c r="F916" s="204"/>
      <c r="G916" s="204"/>
      <c r="H916" s="204"/>
      <c r="I916" s="204"/>
      <c r="J916" s="204"/>
      <c r="K916" s="204"/>
      <c r="L916" s="218">
        <f t="shared" si="27"/>
        <v>0</v>
      </c>
      <c r="M916" s="218">
        <f t="shared" si="27"/>
        <v>0</v>
      </c>
      <c r="N916" s="218">
        <f t="shared" si="27"/>
        <v>0</v>
      </c>
      <c r="O916" s="270"/>
      <c r="P916" s="204"/>
      <c r="Q916" s="204"/>
      <c r="R916" s="204"/>
      <c r="S916" s="204"/>
      <c r="T916" s="204"/>
      <c r="U916" s="204"/>
      <c r="V916" s="204"/>
      <c r="W916" s="204"/>
      <c r="X916" s="204"/>
      <c r="Y916" s="204"/>
      <c r="Z916" s="204"/>
      <c r="AA916" s="204"/>
      <c r="AB916" s="204"/>
      <c r="AC916" s="204"/>
      <c r="AD916" s="204"/>
      <c r="AE916" s="204"/>
      <c r="AF916" s="204"/>
      <c r="AG916" s="204"/>
      <c r="AH916" s="204"/>
      <c r="AI916" s="204"/>
      <c r="AJ916" s="204"/>
      <c r="AK916" s="204"/>
      <c r="AL916" s="204"/>
      <c r="AM916" s="204"/>
      <c r="AN916" s="204"/>
      <c r="AO916" s="204"/>
      <c r="AP916" s="204"/>
      <c r="AQ916" s="204"/>
      <c r="AR916" s="204"/>
      <c r="AS916" s="204"/>
      <c r="AT916" s="204"/>
      <c r="AU916" s="204"/>
      <c r="AV916" s="204"/>
      <c r="AW916" s="204"/>
      <c r="AX916" s="204"/>
      <c r="AY916" s="204"/>
      <c r="AZ916" s="204"/>
      <c r="BA916" s="204"/>
      <c r="BB916" s="204"/>
      <c r="BC916" s="204"/>
      <c r="BD916" s="204"/>
      <c r="BE916" s="204"/>
      <c r="BF916" s="204"/>
      <c r="BG916" s="204"/>
      <c r="BH916" s="204"/>
      <c r="BI916" s="204"/>
      <c r="BJ916" s="204"/>
      <c r="BK916" s="204"/>
      <c r="BL916" s="204"/>
      <c r="BM916" s="204"/>
      <c r="BN916" s="204"/>
      <c r="BO916" s="204"/>
      <c r="BP916" s="204"/>
      <c r="BQ916" s="204"/>
      <c r="BR916" s="204"/>
      <c r="BS916" s="204"/>
    </row>
    <row r="917" spans="1:71" s="273" customFormat="1" x14ac:dyDescent="0.25">
      <c r="A917" s="204"/>
      <c r="B917" s="204"/>
      <c r="C917" s="204"/>
      <c r="D917" s="204"/>
      <c r="E917" s="204"/>
      <c r="F917" s="204"/>
      <c r="G917" s="204"/>
      <c r="H917" s="204"/>
      <c r="I917" s="204"/>
      <c r="J917" s="204"/>
      <c r="K917" s="204"/>
      <c r="L917" s="218">
        <f t="shared" si="27"/>
        <v>0</v>
      </c>
      <c r="M917" s="218">
        <f t="shared" si="27"/>
        <v>0</v>
      </c>
      <c r="N917" s="218">
        <f t="shared" si="27"/>
        <v>0</v>
      </c>
      <c r="O917" s="270"/>
      <c r="P917" s="204"/>
      <c r="Q917" s="204"/>
      <c r="R917" s="204"/>
      <c r="S917" s="204"/>
      <c r="T917" s="204"/>
      <c r="U917" s="204"/>
      <c r="V917" s="204"/>
      <c r="W917" s="204"/>
      <c r="X917" s="204"/>
      <c r="Y917" s="204"/>
      <c r="Z917" s="204"/>
      <c r="AA917" s="204"/>
      <c r="AB917" s="204"/>
      <c r="AC917" s="204"/>
      <c r="AD917" s="204"/>
      <c r="AE917" s="204"/>
      <c r="AF917" s="204"/>
      <c r="AG917" s="204"/>
      <c r="AH917" s="204"/>
      <c r="AI917" s="204"/>
      <c r="AJ917" s="204"/>
      <c r="AK917" s="204"/>
      <c r="AL917" s="204"/>
      <c r="AM917" s="204"/>
      <c r="AN917" s="204"/>
      <c r="AO917" s="204"/>
      <c r="AP917" s="204"/>
      <c r="AQ917" s="204"/>
      <c r="AR917" s="204"/>
      <c r="AS917" s="204"/>
      <c r="AT917" s="204"/>
      <c r="AU917" s="204"/>
      <c r="AV917" s="204"/>
      <c r="AW917" s="204"/>
      <c r="AX917" s="204"/>
      <c r="AY917" s="204"/>
      <c r="AZ917" s="204"/>
      <c r="BA917" s="204"/>
      <c r="BB917" s="204"/>
      <c r="BC917" s="204"/>
      <c r="BD917" s="204"/>
      <c r="BE917" s="204"/>
      <c r="BF917" s="204"/>
      <c r="BG917" s="204"/>
      <c r="BH917" s="204"/>
      <c r="BI917" s="204"/>
      <c r="BJ917" s="204"/>
      <c r="BK917" s="204"/>
      <c r="BL917" s="204"/>
      <c r="BM917" s="204"/>
      <c r="BN917" s="204"/>
      <c r="BO917" s="204"/>
      <c r="BP917" s="204"/>
      <c r="BQ917" s="204"/>
      <c r="BR917" s="204"/>
      <c r="BS917" s="204"/>
    </row>
    <row r="918" spans="1:71" s="273" customFormat="1" x14ac:dyDescent="0.25">
      <c r="A918" s="204"/>
      <c r="B918" s="204"/>
      <c r="C918" s="204"/>
      <c r="D918" s="204"/>
      <c r="E918" s="204"/>
      <c r="F918" s="204"/>
      <c r="G918" s="204"/>
      <c r="H918" s="204"/>
      <c r="I918" s="204"/>
      <c r="J918" s="204"/>
      <c r="K918" s="204"/>
      <c r="L918" s="218">
        <f t="shared" si="27"/>
        <v>0</v>
      </c>
      <c r="M918" s="218">
        <f t="shared" si="27"/>
        <v>0</v>
      </c>
      <c r="N918" s="218">
        <f t="shared" si="27"/>
        <v>0</v>
      </c>
      <c r="O918" s="270"/>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204"/>
      <c r="AL918" s="204"/>
      <c r="AM918" s="204"/>
      <c r="AN918" s="204"/>
      <c r="AO918" s="204"/>
      <c r="AP918" s="204"/>
      <c r="AQ918" s="204"/>
      <c r="AR918" s="204"/>
      <c r="AS918" s="204"/>
      <c r="AT918" s="204"/>
      <c r="AU918" s="204"/>
      <c r="AV918" s="204"/>
      <c r="AW918" s="204"/>
      <c r="AX918" s="204"/>
      <c r="AY918" s="204"/>
      <c r="AZ918" s="204"/>
      <c r="BA918" s="204"/>
      <c r="BB918" s="204"/>
      <c r="BC918" s="204"/>
      <c r="BD918" s="204"/>
      <c r="BE918" s="204"/>
      <c r="BF918" s="204"/>
      <c r="BG918" s="204"/>
      <c r="BH918" s="204"/>
      <c r="BI918" s="204"/>
      <c r="BJ918" s="204"/>
      <c r="BK918" s="204"/>
      <c r="BL918" s="204"/>
      <c r="BM918" s="204"/>
      <c r="BN918" s="204"/>
      <c r="BO918" s="204"/>
      <c r="BP918" s="204"/>
      <c r="BQ918" s="204"/>
      <c r="BR918" s="204"/>
      <c r="BS918" s="204"/>
    </row>
    <row r="919" spans="1:71" s="273" customFormat="1" x14ac:dyDescent="0.25">
      <c r="A919" s="204"/>
      <c r="B919" s="204"/>
      <c r="C919" s="204"/>
      <c r="D919" s="204"/>
      <c r="E919" s="204"/>
      <c r="F919" s="204"/>
      <c r="G919" s="204"/>
      <c r="H919" s="204"/>
      <c r="I919" s="204"/>
      <c r="J919" s="204"/>
      <c r="K919" s="204"/>
      <c r="L919" s="218">
        <f t="shared" si="27"/>
        <v>0</v>
      </c>
      <c r="M919" s="218">
        <f t="shared" si="27"/>
        <v>0</v>
      </c>
      <c r="N919" s="218">
        <f t="shared" si="27"/>
        <v>0</v>
      </c>
      <c r="O919" s="270"/>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4"/>
      <c r="AL919" s="204"/>
      <c r="AM919" s="204"/>
      <c r="AN919" s="204"/>
      <c r="AO919" s="204"/>
      <c r="AP919" s="204"/>
      <c r="AQ919" s="204"/>
      <c r="AR919" s="204"/>
      <c r="AS919" s="204"/>
      <c r="AT919" s="204"/>
      <c r="AU919" s="204"/>
      <c r="AV919" s="204"/>
      <c r="AW919" s="204"/>
      <c r="AX919" s="204"/>
      <c r="AY919" s="204"/>
      <c r="AZ919" s="204"/>
      <c r="BA919" s="204"/>
      <c r="BB919" s="204"/>
      <c r="BC919" s="204"/>
      <c r="BD919" s="204"/>
      <c r="BE919" s="204"/>
      <c r="BF919" s="204"/>
      <c r="BG919" s="204"/>
      <c r="BH919" s="204"/>
      <c r="BI919" s="204"/>
      <c r="BJ919" s="204"/>
      <c r="BK919" s="204"/>
      <c r="BL919" s="204"/>
      <c r="BM919" s="204"/>
      <c r="BN919" s="204"/>
      <c r="BO919" s="204"/>
      <c r="BP919" s="204"/>
      <c r="BQ919" s="204"/>
      <c r="BR919" s="204"/>
      <c r="BS919" s="204"/>
    </row>
    <row r="920" spans="1:71" x14ac:dyDescent="0.25">
      <c r="A920" s="269"/>
      <c r="B920" s="269"/>
      <c r="C920" s="269"/>
      <c r="D920" s="269"/>
      <c r="E920" s="269"/>
      <c r="F920" s="269"/>
      <c r="G920" s="269"/>
      <c r="H920" s="269"/>
      <c r="I920" s="269"/>
      <c r="J920" s="269"/>
      <c r="K920" s="269"/>
      <c r="L920" s="269"/>
      <c r="M920" s="269"/>
      <c r="N920" s="269"/>
      <c r="O920" s="274"/>
      <c r="P920" s="269"/>
      <c r="Q920" s="269"/>
      <c r="R920" s="275"/>
      <c r="S920" s="275"/>
      <c r="T920" s="275"/>
      <c r="U920" s="269"/>
      <c r="V920" s="269"/>
      <c r="W920" s="269"/>
      <c r="X920" s="269"/>
      <c r="Y920" s="269"/>
      <c r="Z920" s="269"/>
      <c r="AA920" s="269"/>
      <c r="AB920" s="269"/>
      <c r="AC920" s="269"/>
      <c r="AD920" s="269"/>
      <c r="AE920" s="269"/>
      <c r="AF920" s="269"/>
      <c r="AG920" s="269"/>
      <c r="AH920" s="269"/>
      <c r="AI920" s="269"/>
      <c r="AJ920" s="269"/>
      <c r="AK920" s="269"/>
      <c r="AL920" s="269"/>
      <c r="AM920" s="269"/>
      <c r="AN920" s="269"/>
      <c r="AO920" s="269"/>
      <c r="AP920" s="269"/>
      <c r="AQ920" s="269"/>
      <c r="AR920" s="269"/>
      <c r="AS920" s="269"/>
      <c r="AT920" s="269"/>
      <c r="AU920" s="269"/>
      <c r="AV920" s="269"/>
      <c r="AW920" s="269"/>
      <c r="AX920" s="269"/>
      <c r="AY920" s="269"/>
      <c r="AZ920" s="269"/>
      <c r="BA920" s="269"/>
      <c r="BB920" s="269"/>
      <c r="BC920" s="269"/>
      <c r="BD920" s="269"/>
      <c r="BE920" s="269"/>
      <c r="BF920" s="269"/>
      <c r="BG920" s="269"/>
      <c r="BH920" s="269"/>
      <c r="BI920" s="269"/>
      <c r="BJ920" s="269"/>
      <c r="BK920" s="269"/>
      <c r="BL920" s="269"/>
      <c r="BM920" s="269"/>
      <c r="BN920" s="269"/>
      <c r="BO920" s="269"/>
      <c r="BP920" s="269"/>
      <c r="BQ920" s="269"/>
      <c r="BR920" s="269"/>
      <c r="BS920" s="269"/>
    </row>
    <row r="921" spans="1:71" x14ac:dyDescent="0.25">
      <c r="A921" s="269"/>
      <c r="B921" s="269"/>
      <c r="C921" s="269"/>
      <c r="D921" s="269"/>
      <c r="E921" s="269"/>
      <c r="F921" s="269"/>
      <c r="G921" s="269"/>
      <c r="H921" s="269"/>
      <c r="I921" s="269"/>
      <c r="J921" s="269"/>
      <c r="K921" s="269"/>
      <c r="L921" s="269"/>
      <c r="M921" s="269"/>
      <c r="N921" s="269"/>
      <c r="O921" s="274"/>
      <c r="P921" s="269"/>
      <c r="Q921" s="269"/>
      <c r="R921" s="275"/>
      <c r="S921" s="275"/>
      <c r="T921" s="275"/>
      <c r="U921" s="269"/>
      <c r="V921" s="269"/>
      <c r="W921" s="269"/>
      <c r="X921" s="269"/>
      <c r="Y921" s="269"/>
      <c r="Z921" s="269"/>
      <c r="AA921" s="269"/>
      <c r="AB921" s="269"/>
      <c r="AC921" s="269"/>
      <c r="AD921" s="269"/>
      <c r="AE921" s="269"/>
      <c r="AF921" s="269"/>
      <c r="AG921" s="269"/>
      <c r="AH921" s="269"/>
      <c r="AI921" s="269"/>
      <c r="AJ921" s="269"/>
      <c r="AK921" s="269"/>
      <c r="AL921" s="269"/>
      <c r="AM921" s="269"/>
      <c r="AN921" s="269"/>
      <c r="AO921" s="269"/>
      <c r="AP921" s="269"/>
      <c r="AQ921" s="269"/>
      <c r="AR921" s="269"/>
      <c r="AS921" s="269"/>
      <c r="AT921" s="269"/>
      <c r="AU921" s="269"/>
      <c r="AV921" s="269"/>
      <c r="AW921" s="269"/>
      <c r="AX921" s="269"/>
      <c r="AY921" s="269"/>
      <c r="AZ921" s="269"/>
      <c r="BA921" s="269"/>
      <c r="BB921" s="269"/>
      <c r="BC921" s="269"/>
      <c r="BD921" s="269"/>
      <c r="BE921" s="269"/>
      <c r="BF921" s="269"/>
      <c r="BG921" s="269"/>
      <c r="BH921" s="269"/>
      <c r="BI921" s="269"/>
      <c r="BJ921" s="269"/>
      <c r="BK921" s="269"/>
      <c r="BL921" s="269"/>
      <c r="BM921" s="269"/>
      <c r="BN921" s="269"/>
      <c r="BO921" s="269"/>
      <c r="BP921" s="269"/>
      <c r="BQ921" s="269"/>
      <c r="BR921" s="269"/>
      <c r="BS921" s="269"/>
    </row>
  </sheetData>
  <mergeCells count="24">
    <mergeCell ref="AH5:AS5"/>
    <mergeCell ref="AT5:BE5"/>
    <mergeCell ref="A1:Q1"/>
    <mergeCell ref="A2:Q2"/>
    <mergeCell ref="I3:K3"/>
    <mergeCell ref="L3:N3"/>
    <mergeCell ref="A4:BQ4"/>
    <mergeCell ref="F3:H3"/>
    <mergeCell ref="BF5:BQ5"/>
    <mergeCell ref="R5:T5"/>
    <mergeCell ref="U5:AG5"/>
    <mergeCell ref="A91:AW91"/>
    <mergeCell ref="A14:Q14"/>
    <mergeCell ref="A23:Q23"/>
    <mergeCell ref="A38:Q38"/>
    <mergeCell ref="A61:Q61"/>
    <mergeCell ref="A64:Q64"/>
    <mergeCell ref="A86:Q86"/>
    <mergeCell ref="A7:Q7"/>
    <mergeCell ref="I5:K5"/>
    <mergeCell ref="L5:N5"/>
    <mergeCell ref="O5:O6"/>
    <mergeCell ref="P5:P6"/>
    <mergeCell ref="Q5:Q6"/>
  </mergeCells>
  <pageMargins left="0.7" right="0.7" top="0.75" bottom="0.75" header="0.3" footer="0.3"/>
  <pageSetup scale="3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576"/>
  <sheetViews>
    <sheetView topLeftCell="F1" zoomScale="90" zoomScaleNormal="90" workbookViewId="0">
      <pane ySplit="3" topLeftCell="A4" activePane="bottomLeft" state="frozen"/>
      <selection pane="bottomLeft" activeCell="S10" sqref="S10"/>
    </sheetView>
  </sheetViews>
  <sheetFormatPr defaultColWidth="9.140625" defaultRowHeight="12" x14ac:dyDescent="0.2"/>
  <cols>
    <col min="1" max="1" width="12.7109375" style="6" customWidth="1"/>
    <col min="2" max="2" width="5.28515625" style="18" customWidth="1"/>
    <col min="3" max="3" width="99.140625" style="6" customWidth="1"/>
    <col min="4" max="4" width="20.85546875" style="6" customWidth="1"/>
    <col min="5" max="7" width="14" style="6" customWidth="1"/>
    <col min="8" max="9" width="10.85546875" style="6" customWidth="1"/>
    <col min="10" max="10" width="12.140625" style="6" customWidth="1"/>
    <col min="11" max="11" width="15.7109375" style="6" customWidth="1"/>
    <col min="12" max="12" width="17.140625" style="6" customWidth="1"/>
    <col min="13" max="13" width="16.5703125" style="6" customWidth="1"/>
    <col min="14" max="14" width="10" style="6" customWidth="1"/>
    <col min="15" max="15" width="9.140625" style="566"/>
    <col min="16" max="16" width="14" style="529" customWidth="1"/>
    <col min="17" max="17" width="14.85546875" style="529" customWidth="1"/>
    <col min="18" max="18" width="9.140625" style="6"/>
    <col min="19" max="19" width="10.28515625" style="7" bestFit="1" customWidth="1"/>
    <col min="20" max="21" width="9.140625" style="7"/>
    <col min="22" max="16384" width="9.140625" style="6"/>
  </cols>
  <sheetData>
    <row r="1" spans="1:21" ht="15.75" x14ac:dyDescent="0.25">
      <c r="A1" s="19"/>
      <c r="B1" s="595" t="s">
        <v>13</v>
      </c>
      <c r="C1" s="595"/>
      <c r="D1" s="595"/>
      <c r="E1" s="595"/>
      <c r="F1" s="595"/>
      <c r="G1" s="595"/>
      <c r="H1" s="595"/>
      <c r="I1" s="595"/>
      <c r="J1" s="595"/>
      <c r="K1" s="595"/>
      <c r="L1" s="595"/>
      <c r="M1" s="595"/>
      <c r="N1" s="595"/>
      <c r="O1" s="595"/>
      <c r="P1" s="595"/>
      <c r="Q1" s="595"/>
      <c r="S1" s="7" t="s">
        <v>14</v>
      </c>
    </row>
    <row r="2" spans="1:21" ht="15" customHeight="1" thickBot="1" x14ac:dyDescent="0.25">
      <c r="A2" s="26"/>
      <c r="B2" s="14"/>
      <c r="C2" s="8"/>
      <c r="D2" s="8"/>
      <c r="E2" s="601" t="s">
        <v>213</v>
      </c>
      <c r="F2" s="602"/>
      <c r="G2" s="603"/>
      <c r="H2" s="599" t="s">
        <v>5</v>
      </c>
      <c r="I2" s="599"/>
      <c r="J2" s="599"/>
      <c r="K2" s="599" t="s">
        <v>4</v>
      </c>
      <c r="L2" s="599"/>
      <c r="M2" s="600"/>
      <c r="N2" s="604" t="s">
        <v>693</v>
      </c>
      <c r="O2" s="596" t="s">
        <v>7</v>
      </c>
      <c r="P2" s="604" t="s">
        <v>6</v>
      </c>
      <c r="Q2" s="597" t="s">
        <v>458</v>
      </c>
    </row>
    <row r="3" spans="1:21" ht="12" customHeight="1" x14ac:dyDescent="0.2">
      <c r="A3" s="12" t="s">
        <v>89</v>
      </c>
      <c r="B3" s="15" t="s">
        <v>0</v>
      </c>
      <c r="C3" s="9" t="s">
        <v>1</v>
      </c>
      <c r="D3" s="40" t="s">
        <v>3</v>
      </c>
      <c r="E3" s="280" t="s">
        <v>204</v>
      </c>
      <c r="F3" s="281" t="s">
        <v>205</v>
      </c>
      <c r="G3" s="282" t="s">
        <v>206</v>
      </c>
      <c r="H3" s="44" t="s">
        <v>204</v>
      </c>
      <c r="I3" s="45" t="s">
        <v>205</v>
      </c>
      <c r="J3" s="46" t="s">
        <v>206</v>
      </c>
      <c r="K3" s="44" t="s">
        <v>204</v>
      </c>
      <c r="L3" s="45" t="s">
        <v>205</v>
      </c>
      <c r="M3" s="372" t="s">
        <v>206</v>
      </c>
      <c r="N3" s="604"/>
      <c r="O3" s="596"/>
      <c r="P3" s="604"/>
      <c r="Q3" s="598"/>
      <c r="S3" s="10" t="s">
        <v>8</v>
      </c>
      <c r="T3" s="10" t="s">
        <v>9</v>
      </c>
      <c r="U3" s="10" t="s">
        <v>10</v>
      </c>
    </row>
    <row r="4" spans="1:21" s="394" customFormat="1" ht="16.5" customHeight="1" x14ac:dyDescent="0.25">
      <c r="A4" s="591" t="s">
        <v>94</v>
      </c>
      <c r="B4" s="592"/>
      <c r="C4" s="592"/>
      <c r="D4" s="482"/>
      <c r="E4" s="387"/>
      <c r="F4" s="388"/>
      <c r="G4" s="389"/>
      <c r="H4" s="390"/>
      <c r="I4" s="503"/>
      <c r="J4" s="391"/>
      <c r="K4" s="387">
        <f>K5+K23+K41</f>
        <v>11491671177.280584</v>
      </c>
      <c r="L4" s="388">
        <f>L5+L23</f>
        <v>20247889388.522762</v>
      </c>
      <c r="M4" s="389">
        <f>M5+M23</f>
        <v>29518430092.141235</v>
      </c>
      <c r="N4" s="392"/>
      <c r="O4" s="525"/>
      <c r="P4" s="536"/>
      <c r="Q4" s="393"/>
    </row>
    <row r="5" spans="1:21" s="403" customFormat="1" ht="13.5" customHeight="1" x14ac:dyDescent="0.2">
      <c r="A5" s="593" t="s">
        <v>95</v>
      </c>
      <c r="B5" s="594"/>
      <c r="C5" s="594"/>
      <c r="D5" s="594"/>
      <c r="E5" s="395"/>
      <c r="F5" s="396"/>
      <c r="G5" s="397"/>
      <c r="H5" s="398"/>
      <c r="I5" s="399"/>
      <c r="J5" s="400"/>
      <c r="K5" s="395">
        <f>SUM(K6:K22)</f>
        <v>8754716730.2177048</v>
      </c>
      <c r="L5" s="395">
        <f>SUM(L6:L22)</f>
        <v>18813619824.452141</v>
      </c>
      <c r="M5" s="395">
        <f>SUM(M6:M22)</f>
        <v>28012447049.867081</v>
      </c>
      <c r="N5" s="401"/>
      <c r="O5" s="420"/>
      <c r="P5" s="537"/>
      <c r="Q5" s="402"/>
    </row>
    <row r="6" spans="1:21" s="378" customFormat="1" ht="12.75" x14ac:dyDescent="0.2">
      <c r="A6" s="214" t="s">
        <v>88</v>
      </c>
      <c r="B6" s="210" t="s">
        <v>11</v>
      </c>
      <c r="C6" s="214" t="s">
        <v>27</v>
      </c>
      <c r="D6" s="217" t="s">
        <v>688</v>
      </c>
      <c r="E6" s="374">
        <v>7929365</v>
      </c>
      <c r="F6" s="375">
        <f>E6*(1+4.1%)</f>
        <v>8254468.9649999999</v>
      </c>
      <c r="G6" s="376">
        <f>F6*(1+5%)</f>
        <v>8667192.4132499993</v>
      </c>
      <c r="H6" s="216">
        <f>'Proj Feed'!N191</f>
        <v>80.647336857075672</v>
      </c>
      <c r="I6" s="215">
        <f>'Proj Feed'!O191</f>
        <v>80.647336857075672</v>
      </c>
      <c r="J6" s="215">
        <f>'Proj Feed'!P191</f>
        <v>80.647336857075672</v>
      </c>
      <c r="K6" s="374">
        <f t="shared" ref="K6:K22" si="0">$E6*H6</f>
        <v>639482170.21770585</v>
      </c>
      <c r="L6" s="375">
        <f t="shared" ref="L6:L22" si="1">$F6*I6</f>
        <v>665700939.19663179</v>
      </c>
      <c r="M6" s="376">
        <f t="shared" ref="M6:M22" si="2">$G6*J6</f>
        <v>698985986.15646327</v>
      </c>
      <c r="N6" s="377"/>
      <c r="O6" s="550" t="s">
        <v>863</v>
      </c>
      <c r="P6" s="538"/>
      <c r="Q6" s="520">
        <v>1</v>
      </c>
    </row>
    <row r="7" spans="1:21" s="378" customFormat="1" ht="12.75" x14ac:dyDescent="0.2">
      <c r="A7" s="214" t="s">
        <v>88</v>
      </c>
      <c r="B7" s="210" t="s">
        <v>12</v>
      </c>
      <c r="C7" s="214" t="s">
        <v>27</v>
      </c>
      <c r="D7" s="217" t="s">
        <v>687</v>
      </c>
      <c r="E7" s="374">
        <f>E6</f>
        <v>7929365</v>
      </c>
      <c r="F7" s="374">
        <f>F6</f>
        <v>8254468.9649999999</v>
      </c>
      <c r="G7" s="374">
        <f>G6</f>
        <v>8667192.4132499993</v>
      </c>
      <c r="H7" s="216">
        <v>0</v>
      </c>
      <c r="I7" s="215">
        <f>'Proj Feed'!O197</f>
        <v>1025.573866276025</v>
      </c>
      <c r="J7" s="215">
        <f>'Proj Feed'!P197</f>
        <v>2262.2429040790248</v>
      </c>
      <c r="K7" s="374">
        <f t="shared" si="0"/>
        <v>0</v>
      </c>
      <c r="L7" s="375">
        <f t="shared" si="1"/>
        <v>8465567650.4905081</v>
      </c>
      <c r="M7" s="376">
        <f t="shared" si="2"/>
        <v>19607294535.162369</v>
      </c>
      <c r="N7" s="377"/>
      <c r="O7" s="550" t="s">
        <v>863</v>
      </c>
      <c r="P7" s="538"/>
      <c r="Q7" s="520">
        <v>1</v>
      </c>
    </row>
    <row r="8" spans="1:21" s="378" customFormat="1" ht="12.75" x14ac:dyDescent="0.2">
      <c r="A8" s="1" t="s">
        <v>88</v>
      </c>
      <c r="B8" s="210" t="s">
        <v>700</v>
      </c>
      <c r="C8" s="1" t="s">
        <v>27</v>
      </c>
      <c r="D8" s="217" t="s">
        <v>331</v>
      </c>
      <c r="E8" s="374">
        <v>4175000</v>
      </c>
      <c r="F8" s="375">
        <f>E8*(1+4.1%)</f>
        <v>4346175</v>
      </c>
      <c r="G8" s="376">
        <f>F8*(1+5%)</f>
        <v>4563483.75</v>
      </c>
      <c r="H8" s="216">
        <v>300</v>
      </c>
      <c r="I8" s="215">
        <f>466-(416-363)</f>
        <v>413</v>
      </c>
      <c r="J8" s="441">
        <v>393</v>
      </c>
      <c r="K8" s="374">
        <f t="shared" si="0"/>
        <v>1252500000</v>
      </c>
      <c r="L8" s="375">
        <f t="shared" si="1"/>
        <v>1794970275</v>
      </c>
      <c r="M8" s="376">
        <f t="shared" si="2"/>
        <v>1793449113.75</v>
      </c>
      <c r="N8" s="377"/>
      <c r="O8" s="550" t="s">
        <v>863</v>
      </c>
      <c r="P8" s="538"/>
      <c r="Q8" s="520">
        <v>1</v>
      </c>
    </row>
    <row r="9" spans="1:21" s="3" customFormat="1" ht="12.75" x14ac:dyDescent="0.2">
      <c r="A9" s="1" t="s">
        <v>88</v>
      </c>
      <c r="B9" s="210" t="s">
        <v>701</v>
      </c>
      <c r="C9" s="1" t="s">
        <v>27</v>
      </c>
      <c r="D9" s="217" t="s">
        <v>15</v>
      </c>
      <c r="E9" s="374">
        <v>6860000</v>
      </c>
      <c r="F9" s="375">
        <f t="shared" ref="F9:F22" si="3">E9*(1+4.1%)</f>
        <v>7141259.9999999991</v>
      </c>
      <c r="G9" s="376">
        <f t="shared" ref="G9:G22" si="4">F9*(1+5%)</f>
        <v>7498322.9999999991</v>
      </c>
      <c r="H9" s="216">
        <v>156</v>
      </c>
      <c r="I9" s="215">
        <v>156</v>
      </c>
      <c r="J9" s="222">
        <v>156</v>
      </c>
      <c r="K9" s="374">
        <f t="shared" si="0"/>
        <v>1070160000</v>
      </c>
      <c r="L9" s="375">
        <f t="shared" si="1"/>
        <v>1114036559.9999998</v>
      </c>
      <c r="M9" s="376">
        <f t="shared" si="2"/>
        <v>1169738387.9999998</v>
      </c>
      <c r="N9" s="377"/>
      <c r="O9" s="527" t="s">
        <v>876</v>
      </c>
      <c r="P9" s="539"/>
      <c r="Q9" s="520">
        <v>1</v>
      </c>
      <c r="S9" s="13"/>
      <c r="T9" s="13"/>
      <c r="U9" s="13"/>
    </row>
    <row r="10" spans="1:21" s="3" customFormat="1" ht="12.75" x14ac:dyDescent="0.2">
      <c r="A10" s="1" t="s">
        <v>88</v>
      </c>
      <c r="B10" s="210" t="s">
        <v>702</v>
      </c>
      <c r="C10" s="1" t="s">
        <v>27</v>
      </c>
      <c r="D10" s="217" t="s">
        <v>16</v>
      </c>
      <c r="E10" s="368">
        <v>45000000</v>
      </c>
      <c r="F10" s="375">
        <f t="shared" si="3"/>
        <v>46845000</v>
      </c>
      <c r="G10" s="376">
        <f t="shared" si="4"/>
        <v>49187250</v>
      </c>
      <c r="H10" s="216">
        <v>12</v>
      </c>
      <c r="I10" s="215">
        <v>50</v>
      </c>
      <c r="J10" s="222">
        <v>50</v>
      </c>
      <c r="K10" s="374">
        <f t="shared" si="0"/>
        <v>540000000</v>
      </c>
      <c r="L10" s="375">
        <f t="shared" si="1"/>
        <v>2342250000</v>
      </c>
      <c r="M10" s="376">
        <f t="shared" si="2"/>
        <v>2459362500</v>
      </c>
      <c r="N10" s="377"/>
      <c r="O10" s="527" t="s">
        <v>863</v>
      </c>
      <c r="P10" s="539"/>
      <c r="Q10" s="520">
        <v>1</v>
      </c>
      <c r="S10" s="13"/>
      <c r="T10" s="13"/>
      <c r="U10" s="13"/>
    </row>
    <row r="11" spans="1:21" s="3" customFormat="1" ht="12.75" x14ac:dyDescent="0.2">
      <c r="A11" s="1" t="s">
        <v>88</v>
      </c>
      <c r="B11" s="210" t="s">
        <v>703</v>
      </c>
      <c r="C11" s="1" t="s">
        <v>27</v>
      </c>
      <c r="D11" s="217" t="s">
        <v>17</v>
      </c>
      <c r="E11" s="368">
        <v>95000000</v>
      </c>
      <c r="F11" s="375">
        <f t="shared" si="3"/>
        <v>98895000</v>
      </c>
      <c r="G11" s="376">
        <f t="shared" si="4"/>
        <v>103839750</v>
      </c>
      <c r="H11" s="216">
        <v>3</v>
      </c>
      <c r="I11" s="215"/>
      <c r="J11" s="222"/>
      <c r="K11" s="374">
        <f t="shared" si="0"/>
        <v>285000000</v>
      </c>
      <c r="L11" s="375">
        <f t="shared" si="1"/>
        <v>0</v>
      </c>
      <c r="M11" s="376">
        <f t="shared" si="2"/>
        <v>0</v>
      </c>
      <c r="N11" s="377"/>
      <c r="O11" s="527" t="s">
        <v>863</v>
      </c>
      <c r="P11" s="539"/>
      <c r="Q11" s="520">
        <v>2</v>
      </c>
      <c r="S11" s="13"/>
      <c r="T11" s="13"/>
      <c r="U11" s="13"/>
    </row>
    <row r="12" spans="1:21" s="3" customFormat="1" ht="12.75" x14ac:dyDescent="0.2">
      <c r="A12" s="1" t="s">
        <v>88</v>
      </c>
      <c r="B12" s="210" t="s">
        <v>96</v>
      </c>
      <c r="C12" s="1" t="s">
        <v>27</v>
      </c>
      <c r="D12" s="217" t="s">
        <v>18</v>
      </c>
      <c r="E12" s="368">
        <v>75000000</v>
      </c>
      <c r="F12" s="375">
        <f t="shared" si="3"/>
        <v>78075000</v>
      </c>
      <c r="G12" s="376">
        <f t="shared" si="4"/>
        <v>81978750</v>
      </c>
      <c r="H12" s="216">
        <v>1</v>
      </c>
      <c r="I12" s="215">
        <v>1</v>
      </c>
      <c r="J12" s="222">
        <v>1</v>
      </c>
      <c r="K12" s="374">
        <f t="shared" si="0"/>
        <v>75000000</v>
      </c>
      <c r="L12" s="375">
        <f t="shared" si="1"/>
        <v>78075000</v>
      </c>
      <c r="M12" s="376">
        <f t="shared" si="2"/>
        <v>81978750</v>
      </c>
      <c r="N12" s="377"/>
      <c r="O12" s="527" t="s">
        <v>863</v>
      </c>
      <c r="P12" s="539"/>
      <c r="Q12" s="520">
        <v>2</v>
      </c>
      <c r="S12" s="13"/>
      <c r="T12" s="13"/>
      <c r="U12" s="13"/>
    </row>
    <row r="13" spans="1:21" s="3" customFormat="1" ht="12.75" x14ac:dyDescent="0.2">
      <c r="A13" s="1" t="s">
        <v>88</v>
      </c>
      <c r="B13" s="210" t="s">
        <v>97</v>
      </c>
      <c r="C13" s="1" t="s">
        <v>27</v>
      </c>
      <c r="D13" s="217" t="s">
        <v>19</v>
      </c>
      <c r="E13" s="368">
        <v>65000000</v>
      </c>
      <c r="F13" s="375">
        <f t="shared" si="3"/>
        <v>67665000</v>
      </c>
      <c r="G13" s="376">
        <f t="shared" si="4"/>
        <v>71048250</v>
      </c>
      <c r="H13" s="216">
        <v>2</v>
      </c>
      <c r="I13" s="215">
        <v>2</v>
      </c>
      <c r="J13" s="222">
        <v>2</v>
      </c>
      <c r="K13" s="374">
        <f t="shared" si="0"/>
        <v>130000000</v>
      </c>
      <c r="L13" s="375">
        <f t="shared" si="1"/>
        <v>135330000</v>
      </c>
      <c r="M13" s="376">
        <f t="shared" si="2"/>
        <v>142096500</v>
      </c>
      <c r="N13" s="377"/>
      <c r="O13" s="527" t="s">
        <v>876</v>
      </c>
      <c r="P13" s="539"/>
      <c r="Q13" s="520">
        <v>2</v>
      </c>
      <c r="S13" s="13"/>
      <c r="T13" s="13"/>
      <c r="U13" s="13"/>
    </row>
    <row r="14" spans="1:21" s="3" customFormat="1" ht="12.75" x14ac:dyDescent="0.2">
      <c r="A14" s="1" t="s">
        <v>88</v>
      </c>
      <c r="B14" s="210" t="s">
        <v>98</v>
      </c>
      <c r="C14" s="1" t="s">
        <v>27</v>
      </c>
      <c r="D14" s="217" t="s">
        <v>704</v>
      </c>
      <c r="E14" s="368">
        <v>7929365</v>
      </c>
      <c r="F14" s="375">
        <f t="shared" si="3"/>
        <v>8254468.9649999999</v>
      </c>
      <c r="G14" s="376">
        <f t="shared" si="4"/>
        <v>8667192.4132499993</v>
      </c>
      <c r="H14" s="216">
        <v>544</v>
      </c>
      <c r="I14" s="215">
        <v>273</v>
      </c>
      <c r="J14" s="222">
        <v>0</v>
      </c>
      <c r="K14" s="374">
        <f t="shared" si="0"/>
        <v>4313574560</v>
      </c>
      <c r="L14" s="375">
        <f t="shared" si="1"/>
        <v>2253470027.4450002</v>
      </c>
      <c r="M14" s="376">
        <f t="shared" si="2"/>
        <v>0</v>
      </c>
      <c r="N14" s="377"/>
      <c r="O14" s="527" t="s">
        <v>876</v>
      </c>
      <c r="P14" s="539"/>
      <c r="Q14" s="520">
        <v>1</v>
      </c>
      <c r="S14" s="13"/>
      <c r="T14" s="13"/>
      <c r="U14" s="13"/>
    </row>
    <row r="15" spans="1:21" s="3" customFormat="1" ht="12.75" x14ac:dyDescent="0.2">
      <c r="A15" s="1" t="s">
        <v>88</v>
      </c>
      <c r="B15" s="210" t="s">
        <v>99</v>
      </c>
      <c r="C15" s="1" t="s">
        <v>27</v>
      </c>
      <c r="D15" s="217" t="s">
        <v>23</v>
      </c>
      <c r="E15" s="368">
        <v>7929365</v>
      </c>
      <c r="F15" s="375">
        <f t="shared" si="3"/>
        <v>8254468.9649999999</v>
      </c>
      <c r="G15" s="376">
        <f t="shared" si="4"/>
        <v>8667192.4132499993</v>
      </c>
      <c r="H15" s="215"/>
      <c r="I15" s="222">
        <f>544/3</f>
        <v>181.33333333333334</v>
      </c>
      <c r="J15" s="222">
        <v>181</v>
      </c>
      <c r="K15" s="374">
        <f t="shared" si="0"/>
        <v>0</v>
      </c>
      <c r="L15" s="375">
        <f t="shared" si="1"/>
        <v>1496810372.3199999</v>
      </c>
      <c r="M15" s="376">
        <f t="shared" si="2"/>
        <v>1568761826.79825</v>
      </c>
      <c r="N15" s="377"/>
      <c r="O15" s="527" t="s">
        <v>876</v>
      </c>
      <c r="P15" s="539"/>
      <c r="Q15" s="520">
        <v>2</v>
      </c>
      <c r="S15" s="13"/>
      <c r="T15" s="13"/>
      <c r="U15" s="13"/>
    </row>
    <row r="16" spans="1:21" s="3" customFormat="1" ht="12.75" x14ac:dyDescent="0.2">
      <c r="A16" s="1" t="s">
        <v>88</v>
      </c>
      <c r="B16" s="210" t="s">
        <v>100</v>
      </c>
      <c r="C16" s="1" t="s">
        <v>27</v>
      </c>
      <c r="D16" s="217" t="s">
        <v>20</v>
      </c>
      <c r="E16" s="368">
        <v>165000000</v>
      </c>
      <c r="F16" s="375">
        <f t="shared" si="3"/>
        <v>171765000</v>
      </c>
      <c r="G16" s="376">
        <f t="shared" si="4"/>
        <v>180353250</v>
      </c>
      <c r="H16" s="216">
        <v>1</v>
      </c>
      <c r="I16" s="215">
        <v>1</v>
      </c>
      <c r="J16" s="222">
        <v>1</v>
      </c>
      <c r="K16" s="374">
        <f t="shared" si="0"/>
        <v>165000000</v>
      </c>
      <c r="L16" s="375">
        <f t="shared" si="1"/>
        <v>171765000</v>
      </c>
      <c r="M16" s="376">
        <f t="shared" si="2"/>
        <v>180353250</v>
      </c>
      <c r="N16" s="377"/>
      <c r="O16" s="527" t="s">
        <v>876</v>
      </c>
      <c r="P16" s="539"/>
      <c r="Q16" s="520">
        <v>2</v>
      </c>
      <c r="S16" s="13"/>
      <c r="T16" s="13"/>
      <c r="U16" s="13"/>
    </row>
    <row r="17" spans="1:21" s="3" customFormat="1" ht="12.75" x14ac:dyDescent="0.2">
      <c r="A17" s="1" t="s">
        <v>88</v>
      </c>
      <c r="B17" s="210" t="s">
        <v>101</v>
      </c>
      <c r="C17" s="1" t="s">
        <v>27</v>
      </c>
      <c r="D17" s="217" t="s">
        <v>21</v>
      </c>
      <c r="E17" s="368">
        <v>75000000</v>
      </c>
      <c r="F17" s="375">
        <f t="shared" si="3"/>
        <v>78075000</v>
      </c>
      <c r="G17" s="376">
        <f t="shared" si="4"/>
        <v>81978750</v>
      </c>
      <c r="H17" s="216">
        <v>2</v>
      </c>
      <c r="I17" s="215">
        <v>2</v>
      </c>
      <c r="J17" s="222">
        <v>2</v>
      </c>
      <c r="K17" s="374">
        <f t="shared" si="0"/>
        <v>150000000</v>
      </c>
      <c r="L17" s="375">
        <f t="shared" si="1"/>
        <v>156150000</v>
      </c>
      <c r="M17" s="376">
        <f t="shared" si="2"/>
        <v>163957500</v>
      </c>
      <c r="N17" s="377"/>
      <c r="O17" s="527" t="s">
        <v>863</v>
      </c>
      <c r="P17" s="539"/>
      <c r="Q17" s="520">
        <v>2</v>
      </c>
      <c r="S17" s="13"/>
      <c r="T17" s="13"/>
      <c r="U17" s="13"/>
    </row>
    <row r="18" spans="1:21" s="3" customFormat="1" ht="12.75" x14ac:dyDescent="0.2">
      <c r="A18" s="1" t="s">
        <v>88</v>
      </c>
      <c r="B18" s="210" t="s">
        <v>102</v>
      </c>
      <c r="C18" s="1" t="s">
        <v>27</v>
      </c>
      <c r="D18" s="217" t="s">
        <v>22</v>
      </c>
      <c r="E18" s="368">
        <v>22500000</v>
      </c>
      <c r="F18" s="375">
        <f t="shared" si="3"/>
        <v>23422500</v>
      </c>
      <c r="G18" s="376">
        <f t="shared" si="4"/>
        <v>24593625</v>
      </c>
      <c r="H18" s="216">
        <v>2</v>
      </c>
      <c r="I18" s="215">
        <v>2</v>
      </c>
      <c r="J18" s="222">
        <v>2</v>
      </c>
      <c r="K18" s="374">
        <f t="shared" si="0"/>
        <v>45000000</v>
      </c>
      <c r="L18" s="375">
        <f t="shared" si="1"/>
        <v>46845000</v>
      </c>
      <c r="M18" s="376">
        <f t="shared" si="2"/>
        <v>49187250</v>
      </c>
      <c r="N18" s="377"/>
      <c r="O18" s="527" t="s">
        <v>863</v>
      </c>
      <c r="P18" s="539"/>
      <c r="Q18" s="520">
        <v>2</v>
      </c>
      <c r="S18" s="13"/>
      <c r="T18" s="13"/>
      <c r="U18" s="13"/>
    </row>
    <row r="19" spans="1:21" s="3" customFormat="1" ht="12.75" x14ac:dyDescent="0.2">
      <c r="A19" s="1" t="s">
        <v>88</v>
      </c>
      <c r="B19" s="210" t="s">
        <v>103</v>
      </c>
      <c r="C19" s="1" t="s">
        <v>28</v>
      </c>
      <c r="D19" s="41" t="s">
        <v>17</v>
      </c>
      <c r="E19" s="368">
        <v>25000000</v>
      </c>
      <c r="F19" s="27">
        <f t="shared" si="3"/>
        <v>26024999.999999996</v>
      </c>
      <c r="G19" s="48">
        <f t="shared" si="4"/>
        <v>27326249.999999996</v>
      </c>
      <c r="H19" s="49">
        <v>2</v>
      </c>
      <c r="I19" s="28">
        <v>2</v>
      </c>
      <c r="J19" s="50">
        <v>2</v>
      </c>
      <c r="K19" s="47">
        <f t="shared" si="0"/>
        <v>50000000</v>
      </c>
      <c r="L19" s="27">
        <f t="shared" si="1"/>
        <v>52049999.999999993</v>
      </c>
      <c r="M19" s="48">
        <f t="shared" si="2"/>
        <v>54652499.999999993</v>
      </c>
      <c r="N19" s="195"/>
      <c r="O19" s="527" t="s">
        <v>876</v>
      </c>
      <c r="P19" s="539"/>
      <c r="Q19" s="520">
        <v>2</v>
      </c>
      <c r="S19" s="13"/>
      <c r="T19" s="13"/>
      <c r="U19" s="13"/>
    </row>
    <row r="20" spans="1:21" s="3" customFormat="1" ht="12.75" x14ac:dyDescent="0.2">
      <c r="A20" s="1" t="s">
        <v>88</v>
      </c>
      <c r="B20" s="210" t="s">
        <v>104</v>
      </c>
      <c r="C20" s="1" t="s">
        <v>28</v>
      </c>
      <c r="D20" s="41" t="s">
        <v>18</v>
      </c>
      <c r="E20" s="368">
        <v>15000000</v>
      </c>
      <c r="F20" s="27">
        <f t="shared" si="3"/>
        <v>15614999.999999998</v>
      </c>
      <c r="G20" s="48">
        <f t="shared" si="4"/>
        <v>16395749.999999998</v>
      </c>
      <c r="H20" s="49">
        <v>1</v>
      </c>
      <c r="I20" s="28">
        <v>1</v>
      </c>
      <c r="J20" s="50">
        <v>1</v>
      </c>
      <c r="K20" s="47">
        <f t="shared" si="0"/>
        <v>15000000</v>
      </c>
      <c r="L20" s="27">
        <f t="shared" si="1"/>
        <v>15614999.999999998</v>
      </c>
      <c r="M20" s="48">
        <f t="shared" si="2"/>
        <v>16395749.999999998</v>
      </c>
      <c r="N20" s="195"/>
      <c r="O20" s="527" t="s">
        <v>876</v>
      </c>
      <c r="P20" s="539"/>
      <c r="Q20" s="520">
        <v>2</v>
      </c>
      <c r="S20" s="13"/>
      <c r="T20" s="13"/>
      <c r="U20" s="13"/>
    </row>
    <row r="21" spans="1:21" s="3" customFormat="1" ht="12.75" x14ac:dyDescent="0.2">
      <c r="A21" s="1" t="s">
        <v>88</v>
      </c>
      <c r="B21" s="210" t="s">
        <v>105</v>
      </c>
      <c r="C21" s="1" t="s">
        <v>28</v>
      </c>
      <c r="D21" s="41" t="s">
        <v>21</v>
      </c>
      <c r="E21" s="368">
        <v>7000000</v>
      </c>
      <c r="F21" s="27">
        <f t="shared" si="3"/>
        <v>7286999.9999999991</v>
      </c>
      <c r="G21" s="48">
        <f t="shared" si="4"/>
        <v>7651349.9999999991</v>
      </c>
      <c r="H21" s="49">
        <v>2</v>
      </c>
      <c r="I21" s="28">
        <v>2</v>
      </c>
      <c r="J21" s="50">
        <v>2</v>
      </c>
      <c r="K21" s="47">
        <f t="shared" si="0"/>
        <v>14000000</v>
      </c>
      <c r="L21" s="27">
        <f t="shared" si="1"/>
        <v>14573999.999999998</v>
      </c>
      <c r="M21" s="48">
        <f t="shared" si="2"/>
        <v>15302699.999999998</v>
      </c>
      <c r="N21" s="195"/>
      <c r="O21" s="527" t="s">
        <v>876</v>
      </c>
      <c r="P21" s="539"/>
      <c r="Q21" s="520">
        <v>2</v>
      </c>
      <c r="S21" s="13"/>
      <c r="T21" s="13"/>
      <c r="U21" s="13"/>
    </row>
    <row r="22" spans="1:21" s="3" customFormat="1" ht="12.75" x14ac:dyDescent="0.2">
      <c r="A22" s="1" t="s">
        <v>88</v>
      </c>
      <c r="B22" s="210" t="s">
        <v>106</v>
      </c>
      <c r="C22" s="1" t="s">
        <v>28</v>
      </c>
      <c r="D22" s="41" t="s">
        <v>22</v>
      </c>
      <c r="E22" s="368">
        <v>5000000</v>
      </c>
      <c r="F22" s="27">
        <f t="shared" si="3"/>
        <v>5205000</v>
      </c>
      <c r="G22" s="48">
        <f t="shared" si="4"/>
        <v>5465250</v>
      </c>
      <c r="H22" s="49">
        <v>2</v>
      </c>
      <c r="I22" s="28">
        <v>2</v>
      </c>
      <c r="J22" s="50">
        <v>2</v>
      </c>
      <c r="K22" s="47">
        <f t="shared" si="0"/>
        <v>10000000</v>
      </c>
      <c r="L22" s="27">
        <f t="shared" si="1"/>
        <v>10410000</v>
      </c>
      <c r="M22" s="48">
        <f t="shared" si="2"/>
        <v>10930500</v>
      </c>
      <c r="N22" s="195"/>
      <c r="O22" s="527"/>
      <c r="P22" s="539"/>
      <c r="Q22" s="520">
        <v>2</v>
      </c>
      <c r="S22" s="13"/>
      <c r="T22" s="13"/>
      <c r="U22" s="13"/>
    </row>
    <row r="23" spans="1:21" s="403" customFormat="1" ht="12.75" x14ac:dyDescent="0.2">
      <c r="A23" s="404" t="s">
        <v>107</v>
      </c>
      <c r="B23" s="405"/>
      <c r="C23" s="404"/>
      <c r="D23" s="406"/>
      <c r="E23" s="407"/>
      <c r="F23" s="186"/>
      <c r="G23" s="187"/>
      <c r="H23" s="407"/>
      <c r="I23" s="408"/>
      <c r="J23" s="409"/>
      <c r="K23" s="407">
        <f>SUM(K24:K40)</f>
        <v>2731492561.0668802</v>
      </c>
      <c r="L23" s="408">
        <f>SUM(L24:L40)</f>
        <v>1434269564.070622</v>
      </c>
      <c r="M23" s="410">
        <f>SUM(M24:M40)</f>
        <v>1505983042.274153</v>
      </c>
      <c r="N23" s="411"/>
      <c r="O23" s="420"/>
      <c r="P23" s="540"/>
      <c r="Q23" s="412"/>
    </row>
    <row r="24" spans="1:21" ht="12.75" x14ac:dyDescent="0.2">
      <c r="A24" s="1" t="s">
        <v>92</v>
      </c>
      <c r="B24" s="17" t="s">
        <v>108</v>
      </c>
      <c r="C24" s="214" t="s">
        <v>43</v>
      </c>
      <c r="D24" s="217"/>
      <c r="E24" s="216"/>
      <c r="F24" s="27"/>
      <c r="G24" s="48"/>
      <c r="H24" s="216"/>
      <c r="I24" s="215"/>
      <c r="J24" s="222"/>
      <c r="K24" s="47">
        <f t="shared" ref="K24:K40" si="5">$E24*H24</f>
        <v>0</v>
      </c>
      <c r="L24" s="27">
        <f t="shared" ref="L24:L40" si="6">$F24*I24</f>
        <v>0</v>
      </c>
      <c r="M24" s="48">
        <f t="shared" ref="M24:M40" si="7">$G24*J24</f>
        <v>0</v>
      </c>
      <c r="N24" s="195"/>
      <c r="O24" s="527" t="s">
        <v>876</v>
      </c>
      <c r="P24" s="532"/>
      <c r="Q24" s="521">
        <v>1</v>
      </c>
    </row>
    <row r="25" spans="1:21" ht="12.75" x14ac:dyDescent="0.2">
      <c r="A25" s="1"/>
      <c r="B25" s="17"/>
      <c r="C25" s="214" t="s">
        <v>433</v>
      </c>
      <c r="D25" s="217" t="s">
        <v>429</v>
      </c>
      <c r="E25" s="368">
        <v>90494</v>
      </c>
      <c r="F25" s="27">
        <f t="shared" ref="F25:F40" si="8">E25*(1+4.1%)</f>
        <v>94204.253999999986</v>
      </c>
      <c r="G25" s="48">
        <f t="shared" ref="G25:G40" si="9">F25*(1+5%)</f>
        <v>98914.46669999999</v>
      </c>
      <c r="H25" s="49">
        <v>200</v>
      </c>
      <c r="I25" s="215">
        <v>200</v>
      </c>
      <c r="J25" s="291">
        <v>200</v>
      </c>
      <c r="K25" s="47">
        <f t="shared" si="5"/>
        <v>18098800</v>
      </c>
      <c r="L25" s="27">
        <f t="shared" si="6"/>
        <v>18840850.799999997</v>
      </c>
      <c r="M25" s="48">
        <f t="shared" si="7"/>
        <v>19782893.339999996</v>
      </c>
      <c r="N25" s="195"/>
      <c r="O25" s="527" t="s">
        <v>863</v>
      </c>
      <c r="P25" s="532"/>
      <c r="Q25" s="521">
        <v>1</v>
      </c>
    </row>
    <row r="26" spans="1:21" ht="12.75" x14ac:dyDescent="0.2">
      <c r="A26" s="1"/>
      <c r="B26" s="17"/>
      <c r="C26" s="214" t="s">
        <v>432</v>
      </c>
      <c r="D26" s="217" t="s">
        <v>429</v>
      </c>
      <c r="E26" s="368">
        <v>90494</v>
      </c>
      <c r="F26" s="27">
        <f t="shared" si="8"/>
        <v>94204.253999999986</v>
      </c>
      <c r="G26" s="48">
        <f t="shared" si="9"/>
        <v>98914.46669999999</v>
      </c>
      <c r="H26" s="49">
        <v>500</v>
      </c>
      <c r="I26" s="215">
        <v>500</v>
      </c>
      <c r="J26" s="291">
        <v>500</v>
      </c>
      <c r="K26" s="47">
        <f t="shared" si="5"/>
        <v>45247000</v>
      </c>
      <c r="L26" s="27">
        <f t="shared" si="6"/>
        <v>47102126.999999993</v>
      </c>
      <c r="M26" s="48">
        <f t="shared" si="7"/>
        <v>49457233.349999994</v>
      </c>
      <c r="N26" s="195"/>
      <c r="O26" s="527" t="s">
        <v>863</v>
      </c>
      <c r="P26" s="532"/>
      <c r="Q26" s="521">
        <v>1</v>
      </c>
    </row>
    <row r="27" spans="1:21" ht="12.75" x14ac:dyDescent="0.2">
      <c r="A27" s="1"/>
      <c r="B27" s="17"/>
      <c r="C27" s="214" t="s">
        <v>431</v>
      </c>
      <c r="D27" s="217" t="s">
        <v>429</v>
      </c>
      <c r="E27" s="368">
        <v>103034</v>
      </c>
      <c r="F27" s="27">
        <f t="shared" si="8"/>
        <v>107258.39399999999</v>
      </c>
      <c r="G27" s="48">
        <f t="shared" si="9"/>
        <v>112621.31369999998</v>
      </c>
      <c r="H27" s="49">
        <v>600</v>
      </c>
      <c r="I27" s="215">
        <v>600</v>
      </c>
      <c r="J27" s="291">
        <v>600</v>
      </c>
      <c r="K27" s="47">
        <f t="shared" si="5"/>
        <v>61820400</v>
      </c>
      <c r="L27" s="27">
        <f t="shared" si="6"/>
        <v>64355036.399999991</v>
      </c>
      <c r="M27" s="48">
        <f t="shared" si="7"/>
        <v>67572788.219999984</v>
      </c>
      <c r="N27" s="195"/>
      <c r="O27" s="527" t="s">
        <v>863</v>
      </c>
      <c r="P27" s="532"/>
      <c r="Q27" s="521">
        <v>1</v>
      </c>
    </row>
    <row r="28" spans="1:21" ht="12.75" x14ac:dyDescent="0.2">
      <c r="A28" s="1"/>
      <c r="B28" s="17"/>
      <c r="C28" s="214" t="s">
        <v>430</v>
      </c>
      <c r="D28" s="217" t="s">
        <v>429</v>
      </c>
      <c r="E28" s="368">
        <v>90494</v>
      </c>
      <c r="F28" s="27">
        <f t="shared" si="8"/>
        <v>94204.253999999986</v>
      </c>
      <c r="G28" s="48">
        <f t="shared" si="9"/>
        <v>98914.46669999999</v>
      </c>
      <c r="H28" s="49">
        <v>100</v>
      </c>
      <c r="I28" s="215">
        <v>100</v>
      </c>
      <c r="J28" s="291">
        <v>100</v>
      </c>
      <c r="K28" s="47">
        <f t="shared" si="5"/>
        <v>9049400</v>
      </c>
      <c r="L28" s="27">
        <f t="shared" si="6"/>
        <v>9420425.3999999985</v>
      </c>
      <c r="M28" s="48">
        <f t="shared" si="7"/>
        <v>9891446.6699999981</v>
      </c>
      <c r="N28" s="195"/>
      <c r="O28" s="527" t="s">
        <v>863</v>
      </c>
      <c r="P28" s="532"/>
      <c r="Q28" s="521">
        <v>1</v>
      </c>
    </row>
    <row r="29" spans="1:21" ht="12.75" x14ac:dyDescent="0.2">
      <c r="A29" s="1"/>
      <c r="B29" s="17"/>
      <c r="C29" s="214" t="s">
        <v>434</v>
      </c>
      <c r="D29" s="217" t="s">
        <v>429</v>
      </c>
      <c r="E29" s="368">
        <v>103034</v>
      </c>
      <c r="F29" s="27">
        <f t="shared" si="8"/>
        <v>107258.39399999999</v>
      </c>
      <c r="G29" s="48">
        <f t="shared" si="9"/>
        <v>112621.31369999998</v>
      </c>
      <c r="H29" s="49">
        <v>300</v>
      </c>
      <c r="I29" s="215">
        <v>300</v>
      </c>
      <c r="J29" s="291">
        <v>300</v>
      </c>
      <c r="K29" s="47">
        <f t="shared" si="5"/>
        <v>30910200</v>
      </c>
      <c r="L29" s="27">
        <f t="shared" si="6"/>
        <v>32177518.199999996</v>
      </c>
      <c r="M29" s="48">
        <f t="shared" si="7"/>
        <v>33786394.109999992</v>
      </c>
      <c r="N29" s="195"/>
      <c r="O29" s="527" t="s">
        <v>876</v>
      </c>
      <c r="P29" s="532"/>
      <c r="Q29" s="521">
        <v>1</v>
      </c>
    </row>
    <row r="30" spans="1:21" ht="12.75" x14ac:dyDescent="0.2">
      <c r="A30" s="1"/>
      <c r="B30" s="17"/>
      <c r="C30" s="214" t="s">
        <v>433</v>
      </c>
      <c r="D30" s="217" t="s">
        <v>435</v>
      </c>
      <c r="E30" s="368">
        <v>90494</v>
      </c>
      <c r="F30" s="27">
        <f t="shared" si="8"/>
        <v>94204.253999999986</v>
      </c>
      <c r="G30" s="48">
        <f t="shared" si="9"/>
        <v>98914.46669999999</v>
      </c>
      <c r="H30" s="49">
        <v>120</v>
      </c>
      <c r="I30" s="215">
        <v>120</v>
      </c>
      <c r="J30" s="291">
        <v>120</v>
      </c>
      <c r="K30" s="47">
        <f t="shared" si="5"/>
        <v>10859280</v>
      </c>
      <c r="L30" s="27">
        <f t="shared" si="6"/>
        <v>11304510.479999999</v>
      </c>
      <c r="M30" s="48">
        <f t="shared" si="7"/>
        <v>11869736.003999999</v>
      </c>
      <c r="N30" s="195"/>
      <c r="O30" s="527" t="s">
        <v>876</v>
      </c>
      <c r="P30" s="532"/>
      <c r="Q30" s="521">
        <v>1</v>
      </c>
    </row>
    <row r="31" spans="1:21" ht="12.75" x14ac:dyDescent="0.2">
      <c r="A31" s="1"/>
      <c r="B31" s="17"/>
      <c r="C31" s="214" t="s">
        <v>432</v>
      </c>
      <c r="D31" s="217" t="s">
        <v>435</v>
      </c>
      <c r="E31" s="368">
        <v>90494</v>
      </c>
      <c r="F31" s="375">
        <f t="shared" si="8"/>
        <v>94204.253999999986</v>
      </c>
      <c r="G31" s="376">
        <f t="shared" si="9"/>
        <v>98914.46669999999</v>
      </c>
      <c r="H31" s="216">
        <v>500</v>
      </c>
      <c r="I31" s="215">
        <v>500</v>
      </c>
      <c r="J31" s="292">
        <v>500</v>
      </c>
      <c r="K31" s="374">
        <f t="shared" si="5"/>
        <v>45247000</v>
      </c>
      <c r="L31" s="375">
        <f t="shared" si="6"/>
        <v>47102126.999999993</v>
      </c>
      <c r="M31" s="376">
        <f t="shared" si="7"/>
        <v>49457233.349999994</v>
      </c>
      <c r="N31" s="377"/>
      <c r="O31" s="527" t="s">
        <v>876</v>
      </c>
      <c r="P31" s="532"/>
      <c r="Q31" s="521">
        <v>1</v>
      </c>
    </row>
    <row r="32" spans="1:21" ht="12.75" x14ac:dyDescent="0.2">
      <c r="A32" s="1"/>
      <c r="B32" s="17"/>
      <c r="C32" s="214" t="s">
        <v>431</v>
      </c>
      <c r="D32" s="217" t="s">
        <v>435</v>
      </c>
      <c r="E32" s="368">
        <v>103034</v>
      </c>
      <c r="F32" s="375">
        <f t="shared" si="8"/>
        <v>107258.39399999999</v>
      </c>
      <c r="G32" s="376">
        <f t="shared" si="9"/>
        <v>112621.31369999998</v>
      </c>
      <c r="H32" s="216">
        <v>600</v>
      </c>
      <c r="I32" s="215">
        <v>600</v>
      </c>
      <c r="J32" s="292">
        <v>600</v>
      </c>
      <c r="K32" s="374">
        <f t="shared" si="5"/>
        <v>61820400</v>
      </c>
      <c r="L32" s="375">
        <f t="shared" si="6"/>
        <v>64355036.399999991</v>
      </c>
      <c r="M32" s="376">
        <f t="shared" si="7"/>
        <v>67572788.219999984</v>
      </c>
      <c r="N32" s="377"/>
      <c r="O32" s="527" t="s">
        <v>876</v>
      </c>
      <c r="P32" s="532"/>
      <c r="Q32" s="521">
        <v>1</v>
      </c>
    </row>
    <row r="33" spans="1:17" ht="12.75" x14ac:dyDescent="0.2">
      <c r="A33" s="1"/>
      <c r="B33" s="17"/>
      <c r="C33" s="214" t="s">
        <v>430</v>
      </c>
      <c r="D33" s="217" t="s">
        <v>435</v>
      </c>
      <c r="E33" s="368">
        <v>90494</v>
      </c>
      <c r="F33" s="375">
        <f t="shared" si="8"/>
        <v>94204.253999999986</v>
      </c>
      <c r="G33" s="376">
        <f t="shared" si="9"/>
        <v>98914.46669999999</v>
      </c>
      <c r="H33" s="216">
        <v>100</v>
      </c>
      <c r="I33" s="215">
        <v>100</v>
      </c>
      <c r="J33" s="292">
        <v>100</v>
      </c>
      <c r="K33" s="374">
        <f t="shared" si="5"/>
        <v>9049400</v>
      </c>
      <c r="L33" s="375">
        <f t="shared" si="6"/>
        <v>9420425.3999999985</v>
      </c>
      <c r="M33" s="376">
        <f t="shared" si="7"/>
        <v>9891446.6699999981</v>
      </c>
      <c r="N33" s="377"/>
      <c r="O33" s="527" t="s">
        <v>876</v>
      </c>
      <c r="P33" s="532"/>
      <c r="Q33" s="521">
        <v>1</v>
      </c>
    </row>
    <row r="34" spans="1:17" ht="12.75" x14ac:dyDescent="0.2">
      <c r="A34" s="1"/>
      <c r="B34" s="17"/>
      <c r="C34" s="214" t="s">
        <v>434</v>
      </c>
      <c r="D34" s="217" t="s">
        <v>435</v>
      </c>
      <c r="E34" s="368">
        <v>103034</v>
      </c>
      <c r="F34" s="375">
        <f t="shared" si="8"/>
        <v>107258.39399999999</v>
      </c>
      <c r="G34" s="376">
        <f t="shared" si="9"/>
        <v>112621.31369999998</v>
      </c>
      <c r="H34" s="216">
        <v>300</v>
      </c>
      <c r="I34" s="215">
        <v>300</v>
      </c>
      <c r="J34" s="292">
        <v>300</v>
      </c>
      <c r="K34" s="374">
        <f t="shared" si="5"/>
        <v>30910200</v>
      </c>
      <c r="L34" s="375">
        <f t="shared" si="6"/>
        <v>32177518.199999996</v>
      </c>
      <c r="M34" s="376">
        <f t="shared" si="7"/>
        <v>33786394.109999992</v>
      </c>
      <c r="N34" s="377"/>
      <c r="O34" s="527" t="s">
        <v>876</v>
      </c>
      <c r="P34" s="532"/>
      <c r="Q34" s="521">
        <v>1</v>
      </c>
    </row>
    <row r="35" spans="1:17" ht="12.75" x14ac:dyDescent="0.2">
      <c r="A35" s="1" t="s">
        <v>92</v>
      </c>
      <c r="B35" s="17" t="s">
        <v>109</v>
      </c>
      <c r="C35" s="1" t="s">
        <v>705</v>
      </c>
      <c r="D35" s="217" t="s">
        <v>706</v>
      </c>
      <c r="E35" s="216">
        <v>5000</v>
      </c>
      <c r="F35" s="375">
        <f t="shared" si="8"/>
        <v>5205</v>
      </c>
      <c r="G35" s="376">
        <f t="shared" si="9"/>
        <v>5465.25</v>
      </c>
      <c r="H35" s="216">
        <f>13428*2</f>
        <v>26856</v>
      </c>
      <c r="I35" s="215">
        <f>H35*0.6</f>
        <v>16113.599999999999</v>
      </c>
      <c r="J35" s="215">
        <v>16113.599999999999</v>
      </c>
      <c r="K35" s="374">
        <f t="shared" si="5"/>
        <v>134280000</v>
      </c>
      <c r="L35" s="375">
        <f t="shared" si="6"/>
        <v>83871287.999999985</v>
      </c>
      <c r="M35" s="376">
        <f t="shared" si="7"/>
        <v>88064852.399999991</v>
      </c>
      <c r="N35" s="377"/>
      <c r="O35" s="550" t="s">
        <v>876</v>
      </c>
      <c r="P35" s="532"/>
      <c r="Q35" s="521">
        <v>1</v>
      </c>
    </row>
    <row r="36" spans="1:17" ht="12.75" x14ac:dyDescent="0.2">
      <c r="A36" s="1" t="s">
        <v>92</v>
      </c>
      <c r="B36" s="17" t="s">
        <v>110</v>
      </c>
      <c r="C36" s="1" t="s">
        <v>44</v>
      </c>
      <c r="D36" s="217" t="s">
        <v>181</v>
      </c>
      <c r="E36" s="216">
        <f>224754.3984*3.5/5</f>
        <v>157328.07887999999</v>
      </c>
      <c r="F36" s="375">
        <f t="shared" si="8"/>
        <v>163778.53011407997</v>
      </c>
      <c r="G36" s="376">
        <f t="shared" si="9"/>
        <v>171967.45661978397</v>
      </c>
      <c r="H36" s="216">
        <v>4476</v>
      </c>
      <c r="I36" s="215">
        <v>4476</v>
      </c>
      <c r="J36" s="441">
        <v>4476</v>
      </c>
      <c r="K36" s="374">
        <f t="shared" si="5"/>
        <v>704200481.06687999</v>
      </c>
      <c r="L36" s="375">
        <f t="shared" si="6"/>
        <v>733072700.790622</v>
      </c>
      <c r="M36" s="376">
        <f t="shared" si="7"/>
        <v>769726335.83015311</v>
      </c>
      <c r="N36" s="377"/>
      <c r="O36" s="550" t="s">
        <v>872</v>
      </c>
      <c r="P36" s="532"/>
      <c r="Q36" s="521">
        <v>2</v>
      </c>
    </row>
    <row r="37" spans="1:17" ht="12.75" x14ac:dyDescent="0.2">
      <c r="A37" s="1" t="s">
        <v>92</v>
      </c>
      <c r="B37" s="17" t="s">
        <v>111</v>
      </c>
      <c r="C37" s="1" t="s">
        <v>707</v>
      </c>
      <c r="D37" s="217" t="s">
        <v>80</v>
      </c>
      <c r="E37" s="216">
        <v>1500000000</v>
      </c>
      <c r="F37" s="375">
        <f t="shared" si="8"/>
        <v>1561500000</v>
      </c>
      <c r="G37" s="376">
        <f t="shared" si="9"/>
        <v>1639575000</v>
      </c>
      <c r="H37" s="216">
        <v>1</v>
      </c>
      <c r="I37" s="215">
        <v>0</v>
      </c>
      <c r="J37" s="222">
        <v>0</v>
      </c>
      <c r="K37" s="374">
        <f t="shared" si="5"/>
        <v>1500000000</v>
      </c>
      <c r="L37" s="375">
        <f t="shared" si="6"/>
        <v>0</v>
      </c>
      <c r="M37" s="376">
        <f t="shared" si="7"/>
        <v>0</v>
      </c>
      <c r="N37" s="377"/>
      <c r="O37" s="550" t="s">
        <v>876</v>
      </c>
      <c r="P37" s="532"/>
      <c r="Q37" s="521">
        <v>1</v>
      </c>
    </row>
    <row r="38" spans="1:17" ht="12.75" x14ac:dyDescent="0.2">
      <c r="A38" s="1" t="s">
        <v>92</v>
      </c>
      <c r="B38" s="17" t="s">
        <v>112</v>
      </c>
      <c r="C38" s="1" t="s">
        <v>708</v>
      </c>
      <c r="D38" s="217" t="s">
        <v>80</v>
      </c>
      <c r="E38" s="216">
        <v>200000000</v>
      </c>
      <c r="F38" s="375">
        <f t="shared" si="8"/>
        <v>208199999.99999997</v>
      </c>
      <c r="G38" s="376">
        <f t="shared" si="9"/>
        <v>218609999.99999997</v>
      </c>
      <c r="H38" s="216"/>
      <c r="I38" s="215">
        <v>1</v>
      </c>
      <c r="J38" s="222">
        <v>1</v>
      </c>
      <c r="K38" s="374">
        <f t="shared" si="5"/>
        <v>0</v>
      </c>
      <c r="L38" s="375">
        <f t="shared" si="6"/>
        <v>208199999.99999997</v>
      </c>
      <c r="M38" s="376">
        <f t="shared" si="7"/>
        <v>218609999.99999997</v>
      </c>
      <c r="N38" s="377"/>
      <c r="O38" s="550" t="s">
        <v>863</v>
      </c>
      <c r="P38" s="532"/>
      <c r="Q38" s="521">
        <v>1</v>
      </c>
    </row>
    <row r="39" spans="1:17" s="440" customFormat="1" ht="12.75" x14ac:dyDescent="0.2">
      <c r="A39" s="214" t="s">
        <v>92</v>
      </c>
      <c r="B39" s="211" t="s">
        <v>113</v>
      </c>
      <c r="C39" s="214" t="s">
        <v>333</v>
      </c>
      <c r="D39" s="217" t="s">
        <v>80</v>
      </c>
      <c r="E39" s="216">
        <v>20000000</v>
      </c>
      <c r="F39" s="375">
        <f t="shared" si="8"/>
        <v>20820000</v>
      </c>
      <c r="G39" s="376">
        <f t="shared" si="9"/>
        <v>21861000</v>
      </c>
      <c r="H39" s="216">
        <v>1</v>
      </c>
      <c r="I39" s="215">
        <v>1</v>
      </c>
      <c r="J39" s="222">
        <v>1</v>
      </c>
      <c r="K39" s="374">
        <f t="shared" si="5"/>
        <v>20000000</v>
      </c>
      <c r="L39" s="375">
        <f t="shared" si="6"/>
        <v>20820000</v>
      </c>
      <c r="M39" s="376">
        <f t="shared" si="7"/>
        <v>21861000</v>
      </c>
      <c r="N39" s="377"/>
      <c r="O39" s="550" t="s">
        <v>876</v>
      </c>
      <c r="P39" s="541"/>
      <c r="Q39" s="520">
        <v>1</v>
      </c>
    </row>
    <row r="40" spans="1:17" s="440" customFormat="1" ht="12.75" x14ac:dyDescent="0.2">
      <c r="A40" s="214" t="s">
        <v>92</v>
      </c>
      <c r="B40" s="211" t="s">
        <v>694</v>
      </c>
      <c r="C40" s="214" t="s">
        <v>334</v>
      </c>
      <c r="D40" s="217" t="s">
        <v>80</v>
      </c>
      <c r="E40" s="216">
        <v>50000000</v>
      </c>
      <c r="F40" s="375">
        <f t="shared" si="8"/>
        <v>52049999.999999993</v>
      </c>
      <c r="G40" s="376">
        <f t="shared" si="9"/>
        <v>54652499.999999993</v>
      </c>
      <c r="H40" s="216">
        <v>1</v>
      </c>
      <c r="I40" s="215">
        <v>1</v>
      </c>
      <c r="J40" s="222">
        <v>1</v>
      </c>
      <c r="K40" s="374">
        <f t="shared" si="5"/>
        <v>50000000</v>
      </c>
      <c r="L40" s="375">
        <f t="shared" si="6"/>
        <v>52049999.999999993</v>
      </c>
      <c r="M40" s="376">
        <f t="shared" si="7"/>
        <v>54652499.999999993</v>
      </c>
      <c r="N40" s="377"/>
      <c r="O40" s="550" t="s">
        <v>876</v>
      </c>
      <c r="P40" s="541"/>
      <c r="Q40" s="520">
        <v>2</v>
      </c>
    </row>
    <row r="41" spans="1:17" s="189" customFormat="1" ht="12.75" x14ac:dyDescent="0.2">
      <c r="A41" s="404" t="s">
        <v>579</v>
      </c>
      <c r="B41" s="413"/>
      <c r="C41" s="184"/>
      <c r="D41" s="414"/>
      <c r="E41" s="415"/>
      <c r="F41" s="186">
        <f t="shared" ref="F41:F77" si="10">E41*(1+4.1%)</f>
        <v>0</v>
      </c>
      <c r="G41" s="187">
        <f t="shared" ref="G41:G77" si="11">F41*(1+5%)</f>
        <v>0</v>
      </c>
      <c r="H41" s="415"/>
      <c r="I41" s="416"/>
      <c r="J41" s="417"/>
      <c r="K41" s="395">
        <f>SUM(K42:K47)</f>
        <v>5461885.9960000003</v>
      </c>
      <c r="L41" s="395">
        <f>SUM(L42:L47)</f>
        <v>4900000</v>
      </c>
      <c r="M41" s="395">
        <f>SUM(M42:M47)</f>
        <v>20300000</v>
      </c>
      <c r="N41" s="196"/>
      <c r="O41" s="558"/>
      <c r="P41" s="542"/>
      <c r="Q41" s="188"/>
    </row>
    <row r="42" spans="1:17" ht="12.75" x14ac:dyDescent="0.2">
      <c r="A42" s="1" t="s">
        <v>92</v>
      </c>
      <c r="B42" s="17" t="s">
        <v>634</v>
      </c>
      <c r="C42" s="1" t="str">
        <f>'Curriculum Impl Plan'!B92</f>
        <v>Establish Monitoring and Evaluation Unit across REB departments.</v>
      </c>
      <c r="D42" s="49" t="str">
        <f>'Curriculum Impl Plan'!E92</f>
        <v>Unit established</v>
      </c>
      <c r="E42" s="49">
        <f>'Curriculum Impl Plan'!F92</f>
        <v>0</v>
      </c>
      <c r="F42" s="27">
        <f t="shared" si="10"/>
        <v>0</v>
      </c>
      <c r="G42" s="48">
        <f t="shared" si="11"/>
        <v>0</v>
      </c>
      <c r="H42" s="49">
        <f>'Curriculum Impl Plan'!I92</f>
        <v>1</v>
      </c>
      <c r="I42" s="215">
        <f>'Curriculum Impl Plan'!J92</f>
        <v>0</v>
      </c>
      <c r="J42" s="291">
        <f>'Curriculum Impl Plan'!K92</f>
        <v>0</v>
      </c>
      <c r="K42" s="207">
        <f t="shared" ref="K42:K47" si="12">E42*H42</f>
        <v>0</v>
      </c>
      <c r="L42" s="198">
        <f t="shared" ref="L42:L47" si="13">E42*I42</f>
        <v>0</v>
      </c>
      <c r="M42" s="199">
        <f t="shared" ref="M42:M47" si="14">E42*J42</f>
        <v>0</v>
      </c>
      <c r="N42" s="208">
        <v>42308</v>
      </c>
      <c r="O42" s="559" t="s">
        <v>876</v>
      </c>
      <c r="P42" s="530"/>
      <c r="Q42" s="521">
        <v>2</v>
      </c>
    </row>
    <row r="43" spans="1:17" s="440" customFormat="1" ht="12.75" x14ac:dyDescent="0.2">
      <c r="A43" s="214" t="s">
        <v>92</v>
      </c>
      <c r="B43" s="211" t="s">
        <v>635</v>
      </c>
      <c r="C43" s="214" t="str">
        <f>'Curriculum Impl Plan'!B93</f>
        <v>Revise national quality standards to better align with new curriculum</v>
      </c>
      <c r="D43" s="217" t="s">
        <v>80</v>
      </c>
      <c r="E43" s="216">
        <v>561885.99599999993</v>
      </c>
      <c r="F43" s="375">
        <f>E43*(1+4.1%)</f>
        <v>584923.32183599984</v>
      </c>
      <c r="G43" s="376">
        <f>F43*(1+5%)</f>
        <v>614169.48792779981</v>
      </c>
      <c r="H43" s="216">
        <v>1</v>
      </c>
      <c r="I43" s="215"/>
      <c r="J43" s="222"/>
      <c r="K43" s="374">
        <f>$E43*H43</f>
        <v>561885.99599999993</v>
      </c>
      <c r="L43" s="375">
        <f>$F43*I43</f>
        <v>0</v>
      </c>
      <c r="M43" s="376">
        <f>$G43*J43</f>
        <v>0</v>
      </c>
      <c r="N43" s="488">
        <v>42369</v>
      </c>
      <c r="O43" s="560" t="s">
        <v>871</v>
      </c>
      <c r="P43" s="543"/>
      <c r="Q43" s="520">
        <v>1</v>
      </c>
    </row>
    <row r="44" spans="1:17" ht="12.75" x14ac:dyDescent="0.2">
      <c r="A44" s="1" t="s">
        <v>92</v>
      </c>
      <c r="B44" s="17" t="s">
        <v>636</v>
      </c>
      <c r="C44" s="1" t="str">
        <f>'Curriculum Impl Plan'!B94</f>
        <v xml:space="preserve">Monitor the training and implementation of the new curriculum and assessment and  inform the next year’s work. </v>
      </c>
      <c r="D44" s="216" t="str">
        <f>'Curriculum Impl Plan'!E94</f>
        <v>Monitoring visit</v>
      </c>
      <c r="E44" s="216">
        <f>'Curriculum Impl Plan'!F94</f>
        <v>30000</v>
      </c>
      <c r="F44" s="375">
        <f t="shared" si="10"/>
        <v>31229.999999999996</v>
      </c>
      <c r="G44" s="376">
        <f t="shared" si="11"/>
        <v>32791.5</v>
      </c>
      <c r="H44" s="216">
        <f>'Curriculum Impl Plan'!I94</f>
        <v>0</v>
      </c>
      <c r="I44" s="215">
        <f>'Curriculum Impl Plan'!J94</f>
        <v>0</v>
      </c>
      <c r="J44" s="292">
        <f>'Curriculum Impl Plan'!K94</f>
        <v>0</v>
      </c>
      <c r="K44" s="552">
        <f t="shared" si="12"/>
        <v>0</v>
      </c>
      <c r="L44" s="553">
        <f t="shared" si="13"/>
        <v>0</v>
      </c>
      <c r="M44" s="554">
        <f t="shared" si="14"/>
        <v>0</v>
      </c>
      <c r="N44" s="488">
        <v>42247</v>
      </c>
      <c r="O44" s="560" t="s">
        <v>876</v>
      </c>
      <c r="P44" s="530"/>
      <c r="Q44" s="521">
        <v>1</v>
      </c>
    </row>
    <row r="45" spans="1:17" ht="12.75" x14ac:dyDescent="0.2">
      <c r="A45" s="1" t="s">
        <v>92</v>
      </c>
      <c r="B45" s="17" t="s">
        <v>637</v>
      </c>
      <c r="C45" s="1" t="str">
        <f>'Curriculum Impl Plan'!B95</f>
        <v xml:space="preserve">Establish the routines for ongoing and regular monitoring of curriculum and assessment using available data and additional research </v>
      </c>
      <c r="D45" s="49" t="str">
        <f>'Curriculum Impl Plan'!E95</f>
        <v>Days of work</v>
      </c>
      <c r="E45" s="49">
        <f>'Curriculum Impl Plan'!F95</f>
        <v>700000</v>
      </c>
      <c r="F45" s="27">
        <f t="shared" si="10"/>
        <v>728700</v>
      </c>
      <c r="G45" s="48">
        <f t="shared" si="11"/>
        <v>765135</v>
      </c>
      <c r="H45" s="49">
        <f>'Curriculum Impl Plan'!I95</f>
        <v>7</v>
      </c>
      <c r="I45" s="215">
        <f>'Curriculum Impl Plan'!J95</f>
        <v>7</v>
      </c>
      <c r="J45" s="291">
        <f>'Curriculum Impl Plan'!K95</f>
        <v>7</v>
      </c>
      <c r="K45" s="207">
        <f t="shared" si="12"/>
        <v>4900000</v>
      </c>
      <c r="L45" s="198">
        <f t="shared" si="13"/>
        <v>4900000</v>
      </c>
      <c r="M45" s="199">
        <f t="shared" si="14"/>
        <v>4900000</v>
      </c>
      <c r="N45" s="208">
        <v>42674</v>
      </c>
      <c r="O45" s="560" t="s">
        <v>876</v>
      </c>
      <c r="P45" s="530"/>
      <c r="Q45" s="521">
        <v>1</v>
      </c>
    </row>
    <row r="46" spans="1:17" ht="12.75" x14ac:dyDescent="0.2">
      <c r="A46" s="1" t="s">
        <v>92</v>
      </c>
      <c r="B46" s="17" t="s">
        <v>638</v>
      </c>
      <c r="C46" s="1" t="str">
        <f>'Curriculum Impl Plan'!B96</f>
        <v>Consider the potential and costs of developing the capability to undertake sampling assessment to moniter progress in reforms, uncover trends and investigate issues</v>
      </c>
      <c r="D46" s="49" t="str">
        <f>'Curriculum Impl Plan'!E96</f>
        <v>Days of work</v>
      </c>
      <c r="E46" s="49">
        <f>'Curriculum Impl Plan'!F96</f>
        <v>700000</v>
      </c>
      <c r="F46" s="27">
        <f t="shared" si="10"/>
        <v>728700</v>
      </c>
      <c r="G46" s="48">
        <f t="shared" si="11"/>
        <v>765135</v>
      </c>
      <c r="H46" s="49">
        <f>'Curriculum Impl Plan'!I96</f>
        <v>0</v>
      </c>
      <c r="I46" s="215">
        <f>'Curriculum Impl Plan'!J96</f>
        <v>0</v>
      </c>
      <c r="J46" s="291">
        <f>'Curriculum Impl Plan'!K96</f>
        <v>7</v>
      </c>
      <c r="K46" s="207">
        <f t="shared" si="12"/>
        <v>0</v>
      </c>
      <c r="L46" s="198">
        <f t="shared" si="13"/>
        <v>0</v>
      </c>
      <c r="M46" s="199">
        <f t="shared" si="14"/>
        <v>4900000</v>
      </c>
      <c r="N46" s="208">
        <v>42916</v>
      </c>
      <c r="O46" s="560" t="s">
        <v>876</v>
      </c>
      <c r="P46" s="530"/>
      <c r="Q46" s="521">
        <v>2</v>
      </c>
    </row>
    <row r="47" spans="1:17" ht="12.75" x14ac:dyDescent="0.2">
      <c r="A47" s="1" t="s">
        <v>92</v>
      </c>
      <c r="B47" s="17" t="s">
        <v>639</v>
      </c>
      <c r="C47" s="1" t="str">
        <f>'Curriculum Impl Plan'!B97</f>
        <v>Analysis of how Rwanda's national standards compare with other internationally</v>
      </c>
      <c r="D47" s="49" t="str">
        <f>'Curriculum Impl Plan'!E97</f>
        <v>Days of work</v>
      </c>
      <c r="E47" s="49">
        <f>'Curriculum Impl Plan'!F97</f>
        <v>700000</v>
      </c>
      <c r="F47" s="27">
        <f t="shared" si="10"/>
        <v>728700</v>
      </c>
      <c r="G47" s="48">
        <f t="shared" si="11"/>
        <v>765135</v>
      </c>
      <c r="H47" s="49">
        <f>'Curriculum Impl Plan'!I97</f>
        <v>0</v>
      </c>
      <c r="I47" s="215">
        <f>'Curriculum Impl Plan'!J97</f>
        <v>0</v>
      </c>
      <c r="J47" s="291">
        <f>'Curriculum Impl Plan'!K97</f>
        <v>15</v>
      </c>
      <c r="K47" s="207">
        <f t="shared" si="12"/>
        <v>0</v>
      </c>
      <c r="L47" s="198">
        <f t="shared" si="13"/>
        <v>0</v>
      </c>
      <c r="M47" s="199">
        <f t="shared" si="14"/>
        <v>10500000</v>
      </c>
      <c r="N47" s="209"/>
      <c r="O47" s="560" t="s">
        <v>876</v>
      </c>
      <c r="P47" s="530"/>
      <c r="Q47" s="521">
        <v>2</v>
      </c>
    </row>
    <row r="48" spans="1:17" ht="12.75" x14ac:dyDescent="0.2">
      <c r="A48" s="1"/>
      <c r="B48" s="16"/>
      <c r="C48" s="1"/>
      <c r="D48" s="42"/>
      <c r="E48" s="49"/>
      <c r="F48" s="27"/>
      <c r="G48" s="48"/>
      <c r="H48" s="49"/>
      <c r="I48" s="28"/>
      <c r="J48" s="50"/>
      <c r="K48" s="47"/>
      <c r="L48" s="27"/>
      <c r="M48" s="48"/>
      <c r="N48" s="195"/>
      <c r="O48" s="527"/>
      <c r="P48" s="544"/>
      <c r="Q48" s="30"/>
    </row>
    <row r="49" spans="1:17" s="394" customFormat="1" ht="18.75" customHeight="1" x14ac:dyDescent="0.25">
      <c r="A49" s="591" t="s">
        <v>114</v>
      </c>
      <c r="B49" s="592"/>
      <c r="C49" s="592"/>
      <c r="D49" s="592"/>
      <c r="E49" s="466"/>
      <c r="F49" s="467"/>
      <c r="G49" s="468"/>
      <c r="H49" s="466"/>
      <c r="I49" s="470"/>
      <c r="J49" s="476"/>
      <c r="K49" s="477">
        <f>K50+K56+K63+K67+K72+K80+K87</f>
        <v>9082098739.650486</v>
      </c>
      <c r="L49" s="477">
        <f>L50+L56+L63+L67+L72+L80+L87</f>
        <v>8924713340.09235</v>
      </c>
      <c r="M49" s="477">
        <f>M50+M56+M63+M67+M72+M80+M87</f>
        <v>8839495354.7042503</v>
      </c>
      <c r="N49" s="392"/>
      <c r="O49" s="525"/>
      <c r="P49" s="536"/>
      <c r="Q49" s="393"/>
    </row>
    <row r="50" spans="1:17" s="403" customFormat="1" ht="12.75" x14ac:dyDescent="0.2">
      <c r="A50" s="404" t="s">
        <v>115</v>
      </c>
      <c r="B50" s="418"/>
      <c r="C50" s="404"/>
      <c r="D50" s="419"/>
      <c r="E50" s="407"/>
      <c r="F50" s="186"/>
      <c r="G50" s="187"/>
      <c r="H50" s="407"/>
      <c r="I50" s="408"/>
      <c r="J50" s="409"/>
      <c r="K50" s="407">
        <f>SUM(K51:K55)</f>
        <v>44640000</v>
      </c>
      <c r="L50" s="407">
        <f>SUM(L51:L55)</f>
        <v>139598099.99999997</v>
      </c>
      <c r="M50" s="407">
        <f>SUM(M51:M55)</f>
        <v>200574675</v>
      </c>
      <c r="N50" s="411"/>
      <c r="O50" s="420"/>
      <c r="P50" s="537"/>
      <c r="Q50" s="402"/>
    </row>
    <row r="51" spans="1:17" ht="12.75" x14ac:dyDescent="0.2">
      <c r="A51" s="11" t="s">
        <v>91</v>
      </c>
      <c r="B51" s="210" t="s">
        <v>118</v>
      </c>
      <c r="C51" s="214" t="s">
        <v>782</v>
      </c>
      <c r="D51" s="217" t="s">
        <v>80</v>
      </c>
      <c r="E51" s="216">
        <v>5000000</v>
      </c>
      <c r="F51" s="375">
        <f>E51*(1+4.1%)</f>
        <v>5205000</v>
      </c>
      <c r="G51" s="376">
        <f>F51*(1+5%)</f>
        <v>5465250</v>
      </c>
      <c r="H51" s="216">
        <v>1</v>
      </c>
      <c r="I51" s="28">
        <v>1</v>
      </c>
      <c r="J51" s="50">
        <v>1</v>
      </c>
      <c r="K51" s="47">
        <f>$E51*H51</f>
        <v>5000000</v>
      </c>
      <c r="L51" s="27">
        <f>$F51*I51</f>
        <v>5205000</v>
      </c>
      <c r="M51" s="48">
        <f>$G51*J51</f>
        <v>5465250</v>
      </c>
      <c r="N51" s="195"/>
      <c r="O51" s="527" t="s">
        <v>876</v>
      </c>
      <c r="P51" s="544"/>
      <c r="Q51" s="520">
        <v>1</v>
      </c>
    </row>
    <row r="52" spans="1:17" ht="17.25" customHeight="1" x14ac:dyDescent="0.2">
      <c r="A52" s="11" t="s">
        <v>91</v>
      </c>
      <c r="B52" s="210" t="s">
        <v>783</v>
      </c>
      <c r="C52" s="214" t="s">
        <v>784</v>
      </c>
      <c r="D52" s="555" t="s">
        <v>785</v>
      </c>
      <c r="E52" s="216">
        <v>247000</v>
      </c>
      <c r="F52" s="375">
        <f>E52*(1+4.1%)</f>
        <v>257126.99999999997</v>
      </c>
      <c r="G52" s="376">
        <f>F52*(1+5%)</f>
        <v>269983.34999999998</v>
      </c>
      <c r="H52" s="216">
        <v>120</v>
      </c>
      <c r="I52" s="28">
        <v>300</v>
      </c>
      <c r="J52" s="50">
        <v>500</v>
      </c>
      <c r="K52" s="47">
        <f>$E52*H52</f>
        <v>29640000</v>
      </c>
      <c r="L52" s="27">
        <f>$F52*I52</f>
        <v>77138099.999999985</v>
      </c>
      <c r="M52" s="48">
        <f>$G52*J52</f>
        <v>134991675</v>
      </c>
      <c r="N52" s="195"/>
      <c r="O52" s="527" t="s">
        <v>863</v>
      </c>
      <c r="P52" s="544"/>
      <c r="Q52" s="520">
        <v>2</v>
      </c>
    </row>
    <row r="53" spans="1:17" ht="12.75" x14ac:dyDescent="0.2">
      <c r="A53" s="11" t="s">
        <v>91</v>
      </c>
      <c r="B53" s="210" t="s">
        <v>786</v>
      </c>
      <c r="C53" s="214" t="s">
        <v>787</v>
      </c>
      <c r="D53" s="217" t="s">
        <v>80</v>
      </c>
      <c r="E53" s="216">
        <v>5000000</v>
      </c>
      <c r="F53" s="375">
        <f>E53*(1+4.1%)</f>
        <v>5205000</v>
      </c>
      <c r="G53" s="376">
        <f>F53*(1+5%)</f>
        <v>5465250</v>
      </c>
      <c r="H53" s="216">
        <v>1</v>
      </c>
      <c r="I53" s="28"/>
      <c r="J53" s="50"/>
      <c r="K53" s="47">
        <f>$E53*H53</f>
        <v>5000000</v>
      </c>
      <c r="L53" s="27">
        <f>$F53*I53</f>
        <v>0</v>
      </c>
      <c r="M53" s="48">
        <f>$G53*J53</f>
        <v>0</v>
      </c>
      <c r="N53" s="195"/>
      <c r="O53" s="527" t="s">
        <v>876</v>
      </c>
      <c r="P53" s="544"/>
      <c r="Q53" s="520">
        <v>2</v>
      </c>
    </row>
    <row r="54" spans="1:17" ht="13.5" customHeight="1" x14ac:dyDescent="0.2">
      <c r="A54" s="11" t="s">
        <v>91</v>
      </c>
      <c r="B54" s="210" t="s">
        <v>788</v>
      </c>
      <c r="C54" s="214" t="s">
        <v>789</v>
      </c>
      <c r="D54" s="555" t="s">
        <v>790</v>
      </c>
      <c r="E54" s="216">
        <v>50000</v>
      </c>
      <c r="F54" s="375">
        <f>E54*(1+4.1%)</f>
        <v>52049.999999999993</v>
      </c>
      <c r="G54" s="376">
        <f>F54*(1+5%)</f>
        <v>54652.499999999993</v>
      </c>
      <c r="H54" s="216"/>
      <c r="I54" s="28">
        <v>1000</v>
      </c>
      <c r="J54" s="50">
        <v>1000</v>
      </c>
      <c r="K54" s="47">
        <f>$E54*H54</f>
        <v>0</v>
      </c>
      <c r="L54" s="27">
        <f>$F54*I54</f>
        <v>52049999.999999993</v>
      </c>
      <c r="M54" s="48">
        <f>$G54*J54</f>
        <v>54652499.999999993</v>
      </c>
      <c r="N54" s="195"/>
      <c r="O54" s="527" t="s">
        <v>863</v>
      </c>
      <c r="P54" s="544"/>
      <c r="Q54" s="520">
        <v>1</v>
      </c>
    </row>
    <row r="55" spans="1:17" ht="12.75" x14ac:dyDescent="0.2">
      <c r="A55" s="11" t="s">
        <v>91</v>
      </c>
      <c r="B55" s="210" t="s">
        <v>791</v>
      </c>
      <c r="C55" s="214" t="s">
        <v>29</v>
      </c>
      <c r="D55" s="217" t="s">
        <v>80</v>
      </c>
      <c r="E55" s="216">
        <v>5000000</v>
      </c>
      <c r="F55" s="375">
        <f t="shared" si="10"/>
        <v>5205000</v>
      </c>
      <c r="G55" s="376">
        <f t="shared" si="11"/>
        <v>5465250</v>
      </c>
      <c r="H55" s="216">
        <v>1</v>
      </c>
      <c r="I55" s="28">
        <v>1</v>
      </c>
      <c r="J55" s="50">
        <v>1</v>
      </c>
      <c r="K55" s="47">
        <f>$E55*H55</f>
        <v>5000000</v>
      </c>
      <c r="L55" s="27">
        <f>$F55*I55</f>
        <v>5205000</v>
      </c>
      <c r="M55" s="48">
        <f>$G55*J55</f>
        <v>5465250</v>
      </c>
      <c r="N55" s="195"/>
      <c r="O55" s="527" t="s">
        <v>876</v>
      </c>
      <c r="P55" s="544"/>
      <c r="Q55" s="520">
        <v>1</v>
      </c>
    </row>
    <row r="56" spans="1:17" s="403" customFormat="1" ht="12.75" x14ac:dyDescent="0.2">
      <c r="A56" s="404" t="s">
        <v>116</v>
      </c>
      <c r="B56" s="418"/>
      <c r="C56" s="404"/>
      <c r="D56" s="419"/>
      <c r="E56" s="407"/>
      <c r="F56" s="186"/>
      <c r="G56" s="187"/>
      <c r="H56" s="407"/>
      <c r="I56" s="408"/>
      <c r="J56" s="409"/>
      <c r="K56" s="427">
        <f>SUM(K57:K62)</f>
        <v>518797659.36000001</v>
      </c>
      <c r="L56" s="408">
        <f>SUM(L57:L62)</f>
        <v>540068363.39375997</v>
      </c>
      <c r="M56" s="436">
        <f>SUM(M57:M62)</f>
        <v>567071781.56344795</v>
      </c>
      <c r="N56" s="411"/>
      <c r="O56" s="420"/>
      <c r="P56" s="537"/>
      <c r="Q56" s="420"/>
    </row>
    <row r="57" spans="1:17" ht="12.75" x14ac:dyDescent="0.2">
      <c r="A57" s="11" t="s">
        <v>90</v>
      </c>
      <c r="B57" s="16" t="s">
        <v>119</v>
      </c>
      <c r="C57" s="1" t="s">
        <v>30</v>
      </c>
      <c r="D57" s="41" t="s">
        <v>42</v>
      </c>
      <c r="E57" s="216">
        <v>112377.19919999999</v>
      </c>
      <c r="F57" s="27">
        <f t="shared" si="10"/>
        <v>116984.66436719998</v>
      </c>
      <c r="G57" s="48">
        <f t="shared" si="11"/>
        <v>122833.89758555999</v>
      </c>
      <c r="H57" s="49">
        <v>600</v>
      </c>
      <c r="I57" s="28">
        <v>600</v>
      </c>
      <c r="J57" s="51">
        <v>600</v>
      </c>
      <c r="K57" s="47">
        <f t="shared" ref="K57:K62" si="15">$E57*H57</f>
        <v>67426319.519999996</v>
      </c>
      <c r="L57" s="27">
        <f t="shared" ref="L57:L62" si="16">$F57*I57</f>
        <v>70190798.620319992</v>
      </c>
      <c r="M57" s="48">
        <f t="shared" ref="M57:M62" si="17">$G57*J57</f>
        <v>73700338.55133599</v>
      </c>
      <c r="N57" s="195"/>
      <c r="O57" s="527" t="s">
        <v>876</v>
      </c>
      <c r="P57" s="532"/>
      <c r="Q57" s="521">
        <v>2</v>
      </c>
    </row>
    <row r="58" spans="1:17" ht="12.75" x14ac:dyDescent="0.2">
      <c r="A58" s="11" t="s">
        <v>90</v>
      </c>
      <c r="B58" s="16" t="s">
        <v>120</v>
      </c>
      <c r="C58" s="1" t="s">
        <v>31</v>
      </c>
      <c r="D58" s="41" t="s">
        <v>182</v>
      </c>
      <c r="E58" s="216">
        <v>224754.39839999998</v>
      </c>
      <c r="F58" s="27">
        <f t="shared" si="10"/>
        <v>233969.32873439995</v>
      </c>
      <c r="G58" s="48">
        <f t="shared" si="11"/>
        <v>245667.79517111997</v>
      </c>
      <c r="H58" s="49">
        <v>100</v>
      </c>
      <c r="I58" s="28">
        <v>100</v>
      </c>
      <c r="J58" s="51">
        <v>100</v>
      </c>
      <c r="K58" s="47">
        <f t="shared" si="15"/>
        <v>22475439.839999996</v>
      </c>
      <c r="L58" s="27">
        <f t="shared" si="16"/>
        <v>23396932.873439994</v>
      </c>
      <c r="M58" s="48">
        <f t="shared" si="17"/>
        <v>24566779.517111998</v>
      </c>
      <c r="N58" s="195"/>
      <c r="O58" s="527" t="s">
        <v>876</v>
      </c>
      <c r="P58" s="29" t="s">
        <v>862</v>
      </c>
      <c r="Q58" s="521">
        <v>2</v>
      </c>
    </row>
    <row r="59" spans="1:17" ht="12.75" x14ac:dyDescent="0.2">
      <c r="A59" s="11" t="s">
        <v>90</v>
      </c>
      <c r="B59" s="16" t="s">
        <v>121</v>
      </c>
      <c r="C59" s="1" t="s">
        <v>447</v>
      </c>
      <c r="D59" s="41"/>
      <c r="E59" s="216"/>
      <c r="F59" s="27">
        <f t="shared" si="10"/>
        <v>0</v>
      </c>
      <c r="G59" s="48">
        <f t="shared" si="11"/>
        <v>0</v>
      </c>
      <c r="H59" s="49"/>
      <c r="I59" s="28"/>
      <c r="J59" s="51"/>
      <c r="K59" s="47">
        <f t="shared" si="15"/>
        <v>0</v>
      </c>
      <c r="L59" s="27">
        <f t="shared" si="16"/>
        <v>0</v>
      </c>
      <c r="M59" s="48">
        <f t="shared" si="17"/>
        <v>0</v>
      </c>
      <c r="N59" s="195"/>
      <c r="O59" s="527" t="s">
        <v>876</v>
      </c>
      <c r="P59" s="532"/>
      <c r="Q59" s="521">
        <v>1</v>
      </c>
    </row>
    <row r="60" spans="1:17" ht="12.75" x14ac:dyDescent="0.2">
      <c r="A60" s="11"/>
      <c r="B60" s="210"/>
      <c r="C60" s="1" t="s">
        <v>436</v>
      </c>
      <c r="D60" s="41" t="s">
        <v>181</v>
      </c>
      <c r="E60" s="216">
        <v>66900</v>
      </c>
      <c r="F60" s="27">
        <f t="shared" si="10"/>
        <v>69642.899999999994</v>
      </c>
      <c r="G60" s="48">
        <f t="shared" si="11"/>
        <v>73125.044999999998</v>
      </c>
      <c r="H60" s="49">
        <v>1500</v>
      </c>
      <c r="I60" s="28">
        <v>1500</v>
      </c>
      <c r="J60" s="291">
        <v>1500</v>
      </c>
      <c r="K60" s="47">
        <f t="shared" si="15"/>
        <v>100350000</v>
      </c>
      <c r="L60" s="27">
        <f t="shared" si="16"/>
        <v>104464349.99999999</v>
      </c>
      <c r="M60" s="48">
        <f t="shared" si="17"/>
        <v>109687567.5</v>
      </c>
      <c r="N60" s="195"/>
      <c r="O60" s="527" t="s">
        <v>876</v>
      </c>
      <c r="P60" s="532"/>
      <c r="Q60" s="520">
        <v>1</v>
      </c>
    </row>
    <row r="61" spans="1:17" ht="12.75" x14ac:dyDescent="0.2">
      <c r="A61" s="11"/>
      <c r="B61" s="210"/>
      <c r="C61" s="1" t="s">
        <v>431</v>
      </c>
      <c r="D61" s="41" t="s">
        <v>181</v>
      </c>
      <c r="E61" s="216">
        <v>66900</v>
      </c>
      <c r="F61" s="27">
        <f t="shared" si="10"/>
        <v>69642.899999999994</v>
      </c>
      <c r="G61" s="48">
        <f t="shared" si="11"/>
        <v>73125.044999999998</v>
      </c>
      <c r="H61" s="49">
        <v>1500</v>
      </c>
      <c r="I61" s="28">
        <v>1500</v>
      </c>
      <c r="J61" s="291">
        <v>1500</v>
      </c>
      <c r="K61" s="47">
        <f t="shared" si="15"/>
        <v>100350000</v>
      </c>
      <c r="L61" s="27">
        <f t="shared" si="16"/>
        <v>104464349.99999999</v>
      </c>
      <c r="M61" s="48">
        <f t="shared" si="17"/>
        <v>109687567.5</v>
      </c>
      <c r="N61" s="195"/>
      <c r="O61" s="527" t="s">
        <v>876</v>
      </c>
      <c r="P61" s="532"/>
      <c r="Q61" s="520">
        <v>1</v>
      </c>
    </row>
    <row r="62" spans="1:17" ht="12.75" x14ac:dyDescent="0.2">
      <c r="A62" s="11"/>
      <c r="B62" s="210"/>
      <c r="C62" s="1" t="s">
        <v>437</v>
      </c>
      <c r="D62" s="41" t="s">
        <v>181</v>
      </c>
      <c r="E62" s="216">
        <v>66900</v>
      </c>
      <c r="F62" s="27">
        <f t="shared" si="10"/>
        <v>69642.899999999994</v>
      </c>
      <c r="G62" s="48">
        <f t="shared" si="11"/>
        <v>73125.044999999998</v>
      </c>
      <c r="H62" s="49">
        <v>3411</v>
      </c>
      <c r="I62" s="28">
        <v>3411</v>
      </c>
      <c r="J62" s="291">
        <v>3411</v>
      </c>
      <c r="K62" s="47">
        <f t="shared" si="15"/>
        <v>228195900</v>
      </c>
      <c r="L62" s="27">
        <f t="shared" si="16"/>
        <v>237551931.89999998</v>
      </c>
      <c r="M62" s="48">
        <f t="shared" si="17"/>
        <v>249429528.495</v>
      </c>
      <c r="N62" s="195"/>
      <c r="O62" s="527" t="s">
        <v>876</v>
      </c>
      <c r="P62" s="532"/>
      <c r="Q62" s="520">
        <v>1</v>
      </c>
    </row>
    <row r="63" spans="1:17" s="403" customFormat="1" ht="12" customHeight="1" x14ac:dyDescent="0.2">
      <c r="A63" s="404" t="s">
        <v>792</v>
      </c>
      <c r="B63" s="405"/>
      <c r="C63" s="404"/>
      <c r="D63" s="406"/>
      <c r="E63" s="407"/>
      <c r="F63" s="186"/>
      <c r="G63" s="187"/>
      <c r="H63" s="407"/>
      <c r="I63" s="408"/>
      <c r="J63" s="409"/>
      <c r="K63" s="407">
        <f>SUM(K64:K66)</f>
        <v>1685657.9879999999</v>
      </c>
      <c r="L63" s="408">
        <f>SUM(L64:L66)</f>
        <v>70892706.606523186</v>
      </c>
      <c r="M63" s="410">
        <f>SUM(M64:M66)</f>
        <v>73700338.55133599</v>
      </c>
      <c r="N63" s="411"/>
      <c r="O63" s="420"/>
      <c r="P63" s="540"/>
      <c r="Q63" s="412"/>
    </row>
    <row r="64" spans="1:17" ht="12.75" x14ac:dyDescent="0.2">
      <c r="A64" s="11" t="s">
        <v>793</v>
      </c>
      <c r="B64" s="211" t="s">
        <v>122</v>
      </c>
      <c r="C64" s="1" t="s">
        <v>794</v>
      </c>
      <c r="D64" s="41" t="s">
        <v>785</v>
      </c>
      <c r="E64" s="216">
        <v>56188.599599999994</v>
      </c>
      <c r="F64" s="27">
        <f>E64*(1+4.1%)</f>
        <v>58492.332183599989</v>
      </c>
      <c r="G64" s="48">
        <f>F64*(1+5%)</f>
        <v>61416.948792779993</v>
      </c>
      <c r="H64" s="49">
        <v>30</v>
      </c>
      <c r="I64" s="49"/>
      <c r="J64" s="487"/>
      <c r="K64" s="47">
        <f>$E64*H64</f>
        <v>1685657.9879999999</v>
      </c>
      <c r="L64" s="27">
        <f>$F64*I64</f>
        <v>0</v>
      </c>
      <c r="M64" s="48">
        <f>$G64*J64</f>
        <v>0</v>
      </c>
      <c r="N64" s="195"/>
      <c r="O64" s="527" t="s">
        <v>873</v>
      </c>
      <c r="P64" s="29" t="s">
        <v>873</v>
      </c>
      <c r="Q64" s="520">
        <v>1</v>
      </c>
    </row>
    <row r="65" spans="1:17" ht="12.75" x14ac:dyDescent="0.2">
      <c r="A65" s="11" t="s">
        <v>793</v>
      </c>
      <c r="B65" s="211" t="s">
        <v>123</v>
      </c>
      <c r="C65" s="1" t="s">
        <v>795</v>
      </c>
      <c r="D65" s="41" t="s">
        <v>181</v>
      </c>
      <c r="E65" s="216">
        <v>22475.439839999999</v>
      </c>
      <c r="F65" s="27">
        <f>E65*(1+4.1%)</f>
        <v>23396.932873439997</v>
      </c>
      <c r="G65" s="48">
        <f>F65*(1+5%)</f>
        <v>24566.779517111998</v>
      </c>
      <c r="H65" s="49"/>
      <c r="I65" s="28">
        <v>30</v>
      </c>
      <c r="J65" s="50"/>
      <c r="K65" s="47">
        <f>$E65*H65</f>
        <v>0</v>
      </c>
      <c r="L65" s="27">
        <f>$F65*I65</f>
        <v>701907.98620319995</v>
      </c>
      <c r="M65" s="48">
        <f>$G65*J65</f>
        <v>0</v>
      </c>
      <c r="N65" s="195"/>
      <c r="O65" s="527" t="s">
        <v>873</v>
      </c>
      <c r="P65" s="29" t="s">
        <v>873</v>
      </c>
      <c r="Q65" s="520">
        <v>2</v>
      </c>
    </row>
    <row r="66" spans="1:17" ht="12.75" x14ac:dyDescent="0.2">
      <c r="A66" s="11" t="s">
        <v>793</v>
      </c>
      <c r="B66" s="211" t="s">
        <v>796</v>
      </c>
      <c r="C66" s="1" t="s">
        <v>797</v>
      </c>
      <c r="D66" s="41" t="s">
        <v>181</v>
      </c>
      <c r="E66" s="216">
        <v>22475.439839999999</v>
      </c>
      <c r="F66" s="27">
        <f>E66*(1+4.1%)</f>
        <v>23396.932873439997</v>
      </c>
      <c r="G66" s="48">
        <f>F66*(1+5%)</f>
        <v>24566.779517111998</v>
      </c>
      <c r="H66" s="49"/>
      <c r="I66" s="28">
        <v>3000</v>
      </c>
      <c r="J66" s="50">
        <v>3000</v>
      </c>
      <c r="K66" s="47">
        <f>$E66*H66</f>
        <v>0</v>
      </c>
      <c r="L66" s="27">
        <f>$F66*I66</f>
        <v>70190798.620319992</v>
      </c>
      <c r="M66" s="48">
        <f>$G66*J66</f>
        <v>73700338.55133599</v>
      </c>
      <c r="N66" s="195"/>
      <c r="O66" s="527" t="s">
        <v>875</v>
      </c>
      <c r="P66" s="29" t="s">
        <v>873</v>
      </c>
      <c r="Q66" s="520">
        <v>1</v>
      </c>
    </row>
    <row r="67" spans="1:17" s="403" customFormat="1" ht="12.75" x14ac:dyDescent="0.2">
      <c r="A67" s="404" t="s">
        <v>798</v>
      </c>
      <c r="B67" s="405"/>
      <c r="C67" s="404"/>
      <c r="D67" s="421"/>
      <c r="E67" s="407"/>
      <c r="F67" s="186"/>
      <c r="G67" s="187"/>
      <c r="H67" s="407"/>
      <c r="I67" s="408"/>
      <c r="J67" s="409"/>
      <c r="K67" s="407">
        <f>SUM(K68:K71)</f>
        <v>1737689142.6600347</v>
      </c>
      <c r="L67" s="408">
        <f>SUM(L68:L71)</f>
        <v>1920170660.709096</v>
      </c>
      <c r="M67" s="410">
        <f>SUM(M68:M71)</f>
        <v>2165488074.8645506</v>
      </c>
      <c r="N67" s="411"/>
      <c r="O67" s="420"/>
      <c r="P67" s="540"/>
      <c r="Q67" s="412"/>
    </row>
    <row r="68" spans="1:17" ht="12.75" x14ac:dyDescent="0.2">
      <c r="A68" s="11" t="s">
        <v>93</v>
      </c>
      <c r="B68" s="17" t="s">
        <v>124</v>
      </c>
      <c r="C68" s="1" t="s">
        <v>63</v>
      </c>
      <c r="D68" s="41" t="s">
        <v>181</v>
      </c>
      <c r="E68" s="216">
        <v>22475.439839999999</v>
      </c>
      <c r="F68" s="375">
        <f t="shared" si="10"/>
        <v>23396.932873439997</v>
      </c>
      <c r="G68" s="376">
        <f t="shared" si="11"/>
        <v>24566.779517111998</v>
      </c>
      <c r="H68" s="216">
        <v>100</v>
      </c>
      <c r="I68" s="215">
        <v>100</v>
      </c>
      <c r="J68" s="222">
        <v>100</v>
      </c>
      <c r="K68" s="47">
        <f>$E68*H68</f>
        <v>2247543.9839999997</v>
      </c>
      <c r="L68" s="27">
        <f>$F68*I68</f>
        <v>2339693.2873439998</v>
      </c>
      <c r="M68" s="48">
        <f>$G68*J68</f>
        <v>2456677.9517111997</v>
      </c>
      <c r="N68" s="195"/>
      <c r="O68" s="527" t="s">
        <v>875</v>
      </c>
      <c r="P68" s="532"/>
      <c r="Q68" s="521">
        <v>2</v>
      </c>
    </row>
    <row r="69" spans="1:17" ht="12.75" x14ac:dyDescent="0.2">
      <c r="A69" s="11" t="s">
        <v>93</v>
      </c>
      <c r="B69" s="17" t="s">
        <v>128</v>
      </c>
      <c r="C69" s="1" t="s">
        <v>64</v>
      </c>
      <c r="D69" s="41" t="s">
        <v>183</v>
      </c>
      <c r="E69" s="216">
        <v>280942.99799999996</v>
      </c>
      <c r="F69" s="375">
        <f t="shared" si="10"/>
        <v>292461.66091799992</v>
      </c>
      <c r="G69" s="376">
        <f t="shared" si="11"/>
        <v>307084.74396389991</v>
      </c>
      <c r="H69" s="216">
        <v>200</v>
      </c>
      <c r="I69" s="215">
        <v>200</v>
      </c>
      <c r="J69" s="222">
        <v>200</v>
      </c>
      <c r="K69" s="47">
        <f>$E69*H69</f>
        <v>56188599.599999994</v>
      </c>
      <c r="L69" s="27">
        <f>$F69*I69</f>
        <v>58492332.183599986</v>
      </c>
      <c r="M69" s="48">
        <f>$G69*J69</f>
        <v>61416948.792779982</v>
      </c>
      <c r="N69" s="195"/>
      <c r="O69" s="527" t="s">
        <v>875</v>
      </c>
      <c r="P69" s="532"/>
      <c r="Q69" s="521">
        <v>1</v>
      </c>
    </row>
    <row r="70" spans="1:17" s="440" customFormat="1" ht="12.75" x14ac:dyDescent="0.2">
      <c r="A70" s="213" t="s">
        <v>93</v>
      </c>
      <c r="B70" s="17" t="s">
        <v>129</v>
      </c>
      <c r="C70" s="214" t="s">
        <v>755</v>
      </c>
      <c r="D70" s="217" t="s">
        <v>337</v>
      </c>
      <c r="E70" s="216">
        <v>1101600</v>
      </c>
      <c r="F70" s="375">
        <f t="shared" si="10"/>
        <v>1146765.5999999999</v>
      </c>
      <c r="G70" s="376">
        <f t="shared" si="11"/>
        <v>1204103.8799999999</v>
      </c>
      <c r="H70" s="289">
        <f>Targets!C65</f>
        <v>624.17913859480268</v>
      </c>
      <c r="I70" s="215">
        <f>Targets!D65</f>
        <v>640.17913859480291</v>
      </c>
      <c r="J70" s="441">
        <f>Targets!E65</f>
        <v>643.17913859480268</v>
      </c>
      <c r="K70" s="374">
        <f>$E70*H70</f>
        <v>687595739.07603467</v>
      </c>
      <c r="L70" s="375">
        <f>$F70*I70</f>
        <v>734135413.97815228</v>
      </c>
      <c r="M70" s="376">
        <f>$G70*J70</f>
        <v>774454496.31705964</v>
      </c>
      <c r="N70" s="377"/>
      <c r="O70" s="527" t="s">
        <v>875</v>
      </c>
      <c r="P70" s="541"/>
      <c r="Q70" s="520">
        <v>2</v>
      </c>
    </row>
    <row r="71" spans="1:17" s="440" customFormat="1" ht="12.75" x14ac:dyDescent="0.2">
      <c r="A71" s="213" t="s">
        <v>93</v>
      </c>
      <c r="B71" s="17" t="s">
        <v>711</v>
      </c>
      <c r="C71" s="214" t="s">
        <v>756</v>
      </c>
      <c r="D71" s="217" t="s">
        <v>337</v>
      </c>
      <c r="E71" s="216">
        <f>E70</f>
        <v>1101600</v>
      </c>
      <c r="F71" s="375">
        <f t="shared" si="10"/>
        <v>1146765.5999999999</v>
      </c>
      <c r="G71" s="376">
        <f t="shared" si="11"/>
        <v>1204103.8799999999</v>
      </c>
      <c r="H71" s="289">
        <f>Targets!C77</f>
        <v>900.19722222222231</v>
      </c>
      <c r="I71" s="215">
        <f>Targets!D77</f>
        <v>981.19722222222208</v>
      </c>
      <c r="J71" s="441">
        <f>Targets!E77</f>
        <v>1102.1972222222221</v>
      </c>
      <c r="K71" s="374">
        <f>$E71*H71</f>
        <v>991657260.00000012</v>
      </c>
      <c r="L71" s="375">
        <f>$F71*I71</f>
        <v>1125203221.2599998</v>
      </c>
      <c r="M71" s="376">
        <f>$G71*J71</f>
        <v>1327159951.8029997</v>
      </c>
      <c r="N71" s="377"/>
      <c r="O71" s="527" t="s">
        <v>876</v>
      </c>
      <c r="P71" s="541"/>
      <c r="Q71" s="520">
        <v>2</v>
      </c>
    </row>
    <row r="72" spans="1:17" s="403" customFormat="1" ht="12.75" x14ac:dyDescent="0.2">
      <c r="A72" s="404" t="s">
        <v>835</v>
      </c>
      <c r="B72" s="405"/>
      <c r="C72" s="404"/>
      <c r="D72" s="406"/>
      <c r="E72" s="407"/>
      <c r="F72" s="186"/>
      <c r="G72" s="187"/>
      <c r="H72" s="407"/>
      <c r="I72" s="408"/>
      <c r="J72" s="409"/>
      <c r="K72" s="407">
        <f>SUM(K73:K79)</f>
        <v>707011835.35738158</v>
      </c>
      <c r="L72" s="408">
        <f>SUM(L73:L79)</f>
        <v>796009058.02798605</v>
      </c>
      <c r="M72" s="410">
        <f>SUM(M73:M79)</f>
        <v>898899443.03381145</v>
      </c>
      <c r="N72" s="411"/>
      <c r="O72" s="420"/>
      <c r="P72" s="540"/>
      <c r="Q72" s="412"/>
    </row>
    <row r="73" spans="1:17" ht="12.75" x14ac:dyDescent="0.2">
      <c r="A73" s="11" t="s">
        <v>175</v>
      </c>
      <c r="B73" s="17" t="s">
        <v>130</v>
      </c>
      <c r="C73" s="214" t="s">
        <v>70</v>
      </c>
      <c r="D73" s="217" t="s">
        <v>184</v>
      </c>
      <c r="E73" s="216">
        <v>5618.8599599999998</v>
      </c>
      <c r="F73" s="27">
        <f t="shared" si="10"/>
        <v>5849.2332183599992</v>
      </c>
      <c r="G73" s="48">
        <f t="shared" si="11"/>
        <v>6141.6948792779995</v>
      </c>
      <c r="H73" s="49">
        <f>'Proj Adult Lit'!F8+'Proj Adult Lit'!F9+'Proj Adult Lit'!F10</f>
        <v>5188.3424734759792</v>
      </c>
      <c r="I73" s="28">
        <f>'Proj Adult Lit'!G8+'Proj Adult Lit'!G9+'Proj Adult Lit'!G10</f>
        <v>5447.7619872319028</v>
      </c>
      <c r="J73" s="291">
        <f>'Proj Adult Lit'!H8+'Proj Adult Lit'!H9+'Proj Adult Lit'!H10</f>
        <v>5720.1596469219958</v>
      </c>
      <c r="K73" s="47">
        <f t="shared" ref="K73:K79" si="18">$E73*H73</f>
        <v>29152569.782981541</v>
      </c>
      <c r="L73" s="27">
        <f t="shared" ref="L73:L109" si="19">$F73*I73</f>
        <v>31865230.38143573</v>
      </c>
      <c r="M73" s="48">
        <f t="shared" ref="M73:M109" si="20">$G73*J73</f>
        <v>35131475.212153472</v>
      </c>
      <c r="N73" s="195"/>
      <c r="O73" s="527" t="s">
        <v>876</v>
      </c>
      <c r="P73" s="532"/>
      <c r="Q73" s="521">
        <v>2</v>
      </c>
    </row>
    <row r="74" spans="1:17" ht="12.75" x14ac:dyDescent="0.2">
      <c r="A74" s="11" t="s">
        <v>175</v>
      </c>
      <c r="B74" s="17" t="s">
        <v>131</v>
      </c>
      <c r="C74" s="214" t="s">
        <v>71</v>
      </c>
      <c r="D74" s="217" t="s">
        <v>181</v>
      </c>
      <c r="E74" s="216">
        <v>224754.39839999998</v>
      </c>
      <c r="F74" s="27">
        <f t="shared" si="10"/>
        <v>233969.32873439995</v>
      </c>
      <c r="G74" s="48">
        <f t="shared" si="11"/>
        <v>245667.79517111997</v>
      </c>
      <c r="H74" s="49">
        <v>300</v>
      </c>
      <c r="I74" s="28">
        <v>300</v>
      </c>
      <c r="J74" s="50">
        <v>300</v>
      </c>
      <c r="K74" s="47">
        <f t="shared" si="18"/>
        <v>67426319.519999996</v>
      </c>
      <c r="L74" s="27">
        <f t="shared" si="19"/>
        <v>70190798.620319992</v>
      </c>
      <c r="M74" s="48">
        <f t="shared" si="20"/>
        <v>73700338.55133599</v>
      </c>
      <c r="N74" s="195"/>
      <c r="O74" s="527" t="s">
        <v>876</v>
      </c>
      <c r="P74" s="532"/>
      <c r="Q74" s="521">
        <v>2</v>
      </c>
    </row>
    <row r="75" spans="1:17" ht="12.75" x14ac:dyDescent="0.2">
      <c r="A75" s="11" t="s">
        <v>175</v>
      </c>
      <c r="B75" s="17" t="s">
        <v>132</v>
      </c>
      <c r="C75" s="214" t="s">
        <v>72</v>
      </c>
      <c r="D75" s="217"/>
      <c r="E75" s="216">
        <v>22475.439839999999</v>
      </c>
      <c r="F75" s="27">
        <f t="shared" si="10"/>
        <v>23396.932873439997</v>
      </c>
      <c r="G75" s="48">
        <f t="shared" si="11"/>
        <v>24566.779517111998</v>
      </c>
      <c r="H75" s="49">
        <v>10</v>
      </c>
      <c r="I75" s="28">
        <v>10</v>
      </c>
      <c r="J75" s="50">
        <v>10</v>
      </c>
      <c r="K75" s="47">
        <f t="shared" si="18"/>
        <v>224754.39840000001</v>
      </c>
      <c r="L75" s="27">
        <f t="shared" si="19"/>
        <v>233969.32873439998</v>
      </c>
      <c r="M75" s="48">
        <f t="shared" si="20"/>
        <v>245667.79517111997</v>
      </c>
      <c r="N75" s="195"/>
      <c r="O75" s="527" t="s">
        <v>876</v>
      </c>
      <c r="P75" s="532"/>
      <c r="Q75" s="521">
        <v>2</v>
      </c>
    </row>
    <row r="76" spans="1:17" ht="12.75" x14ac:dyDescent="0.2">
      <c r="A76" s="11" t="s">
        <v>175</v>
      </c>
      <c r="B76" s="17" t="s">
        <v>133</v>
      </c>
      <c r="C76" s="214" t="s">
        <v>73</v>
      </c>
      <c r="D76" s="217" t="s">
        <v>184</v>
      </c>
      <c r="E76" s="216">
        <v>5618.8599599999998</v>
      </c>
      <c r="F76" s="27">
        <f t="shared" si="10"/>
        <v>5849.2332183599992</v>
      </c>
      <c r="G76" s="48">
        <f t="shared" si="11"/>
        <v>6141.6948792779995</v>
      </c>
      <c r="H76" s="49">
        <v>90000</v>
      </c>
      <c r="I76" s="28">
        <v>100000</v>
      </c>
      <c r="J76" s="50">
        <v>110000</v>
      </c>
      <c r="K76" s="47">
        <f t="shared" si="18"/>
        <v>505697396.39999998</v>
      </c>
      <c r="L76" s="27">
        <f t="shared" si="19"/>
        <v>584923321.83599997</v>
      </c>
      <c r="M76" s="48">
        <f t="shared" si="20"/>
        <v>675586436.72057998</v>
      </c>
      <c r="N76" s="195"/>
      <c r="O76" s="527" t="s">
        <v>876</v>
      </c>
      <c r="P76" s="532"/>
      <c r="Q76" s="521">
        <v>2</v>
      </c>
    </row>
    <row r="77" spans="1:17" ht="12.75" x14ac:dyDescent="0.2">
      <c r="A77" s="11" t="s">
        <v>175</v>
      </c>
      <c r="B77" s="17" t="s">
        <v>134</v>
      </c>
      <c r="C77" s="214" t="s">
        <v>74</v>
      </c>
      <c r="D77" s="217" t="s">
        <v>181</v>
      </c>
      <c r="E77" s="216">
        <v>22475.439839999999</v>
      </c>
      <c r="F77" s="27">
        <f t="shared" si="10"/>
        <v>23396.932873439997</v>
      </c>
      <c r="G77" s="48">
        <f t="shared" si="11"/>
        <v>24566.779517111998</v>
      </c>
      <c r="H77" s="49">
        <v>600</v>
      </c>
      <c r="I77" s="28">
        <v>600</v>
      </c>
      <c r="J77" s="50">
        <v>600</v>
      </c>
      <c r="K77" s="47">
        <f t="shared" si="18"/>
        <v>13485263.903999999</v>
      </c>
      <c r="L77" s="27">
        <f t="shared" si="19"/>
        <v>14038159.724063998</v>
      </c>
      <c r="M77" s="48">
        <f t="shared" si="20"/>
        <v>14740067.710267199</v>
      </c>
      <c r="N77" s="195"/>
      <c r="O77" s="527" t="s">
        <v>876</v>
      </c>
      <c r="P77" s="532"/>
      <c r="Q77" s="521">
        <v>2</v>
      </c>
    </row>
    <row r="78" spans="1:17" ht="12.75" x14ac:dyDescent="0.2">
      <c r="A78" s="11" t="s">
        <v>175</v>
      </c>
      <c r="B78" s="17" t="s">
        <v>135</v>
      </c>
      <c r="C78" s="214" t="s">
        <v>75</v>
      </c>
      <c r="D78" s="217" t="s">
        <v>181</v>
      </c>
      <c r="E78" s="216">
        <v>22475.439839999999</v>
      </c>
      <c r="F78" s="27">
        <f>E78*(1+4.1%)</f>
        <v>23396.932873439997</v>
      </c>
      <c r="G78" s="48">
        <f>F78*(1+5%)</f>
        <v>24566.779517111998</v>
      </c>
      <c r="H78" s="49">
        <v>300</v>
      </c>
      <c r="I78" s="28">
        <v>300</v>
      </c>
      <c r="J78" s="50">
        <v>300</v>
      </c>
      <c r="K78" s="47">
        <f t="shared" si="18"/>
        <v>6742631.9519999996</v>
      </c>
      <c r="L78" s="27">
        <f t="shared" si="19"/>
        <v>7019079.862031999</v>
      </c>
      <c r="M78" s="48">
        <f t="shared" si="20"/>
        <v>7370033.8551335996</v>
      </c>
      <c r="N78" s="195"/>
      <c r="O78" s="527" t="s">
        <v>876</v>
      </c>
      <c r="P78" s="532"/>
      <c r="Q78" s="521">
        <v>2</v>
      </c>
    </row>
    <row r="79" spans="1:17" ht="12.75" x14ac:dyDescent="0.2">
      <c r="A79" s="11" t="s">
        <v>175</v>
      </c>
      <c r="B79" s="17" t="s">
        <v>836</v>
      </c>
      <c r="C79" s="214" t="s">
        <v>76</v>
      </c>
      <c r="D79" s="217" t="s">
        <v>185</v>
      </c>
      <c r="E79" s="216">
        <v>2809429.98</v>
      </c>
      <c r="F79" s="27">
        <f>E79*(1+4.1%)</f>
        <v>2924616.6091799997</v>
      </c>
      <c r="G79" s="48">
        <f>F79*(1+5%)</f>
        <v>3070847.4396389998</v>
      </c>
      <c r="H79" s="49">
        <v>30</v>
      </c>
      <c r="I79" s="28">
        <v>30</v>
      </c>
      <c r="J79" s="50">
        <v>30</v>
      </c>
      <c r="K79" s="47">
        <f t="shared" si="18"/>
        <v>84282899.400000006</v>
      </c>
      <c r="L79" s="27">
        <f t="shared" si="19"/>
        <v>87738498.275399983</v>
      </c>
      <c r="M79" s="48">
        <f t="shared" si="20"/>
        <v>92125423.189169988</v>
      </c>
      <c r="N79" s="195"/>
      <c r="O79" s="527" t="s">
        <v>873</v>
      </c>
      <c r="P79" s="29" t="s">
        <v>873</v>
      </c>
      <c r="Q79" s="521">
        <v>1</v>
      </c>
    </row>
    <row r="80" spans="1:17" s="189" customFormat="1" ht="12.75" x14ac:dyDescent="0.2">
      <c r="A80" s="404" t="s">
        <v>837</v>
      </c>
      <c r="B80" s="413"/>
      <c r="C80" s="183"/>
      <c r="D80" s="422"/>
      <c r="E80" s="415"/>
      <c r="F80" s="186">
        <f t="shared" ref="F80:F109" si="21">E80*(1+4.1%)</f>
        <v>0</v>
      </c>
      <c r="G80" s="187">
        <f t="shared" ref="G80:G109" si="22">F80*(1+5%)</f>
        <v>0</v>
      </c>
      <c r="H80" s="415"/>
      <c r="I80" s="416"/>
      <c r="J80" s="423"/>
      <c r="K80" s="395">
        <f>SUM(K81:K86)</f>
        <v>14027000</v>
      </c>
      <c r="L80" s="395">
        <f>SUM(L81:L86)</f>
        <v>6246000</v>
      </c>
      <c r="M80" s="395">
        <f>SUM(M81:M86)</f>
        <v>6558300</v>
      </c>
      <c r="N80" s="196"/>
      <c r="O80" s="558"/>
      <c r="P80" s="542"/>
      <c r="Q80" s="188"/>
    </row>
    <row r="81" spans="1:22" ht="12.75" x14ac:dyDescent="0.2">
      <c r="A81" s="11" t="s">
        <v>90</v>
      </c>
      <c r="B81" s="193" t="s">
        <v>628</v>
      </c>
      <c r="C81" s="371" t="str">
        <f>'Curriculum Impl Plan'!B8</f>
        <v>Hosting of website; Maintenance and updating of web site application</v>
      </c>
      <c r="D81" s="278" t="str">
        <f>'Curriculum Impl Plan'!E8</f>
        <v>Year of web site hosting</v>
      </c>
      <c r="E81" s="278">
        <f>'Curriculum Impl Plan'!F8</f>
        <v>6000000</v>
      </c>
      <c r="F81" s="27">
        <f t="shared" si="21"/>
        <v>6246000</v>
      </c>
      <c r="G81" s="48">
        <f t="shared" si="22"/>
        <v>6558300</v>
      </c>
      <c r="H81" s="49">
        <f>'Curriculum Impl Plan'!I8</f>
        <v>0</v>
      </c>
      <c r="I81" s="28">
        <f>'Curriculum Impl Plan'!J8</f>
        <v>1</v>
      </c>
      <c r="J81" s="50">
        <f>'Curriculum Impl Plan'!K8</f>
        <v>1</v>
      </c>
      <c r="K81" s="207">
        <f t="shared" ref="K81:K86" si="23">E81*H81</f>
        <v>0</v>
      </c>
      <c r="L81" s="27">
        <f t="shared" si="19"/>
        <v>6246000</v>
      </c>
      <c r="M81" s="48">
        <f t="shared" si="20"/>
        <v>6558300</v>
      </c>
      <c r="N81" s="522">
        <v>42216</v>
      </c>
      <c r="O81" s="561" t="s">
        <v>869</v>
      </c>
      <c r="P81" s="545"/>
      <c r="Q81" s="533">
        <v>1</v>
      </c>
    </row>
    <row r="82" spans="1:22" ht="12.75" x14ac:dyDescent="0.2">
      <c r="A82" s="11" t="s">
        <v>90</v>
      </c>
      <c r="B82" s="193" t="s">
        <v>629</v>
      </c>
      <c r="C82" s="371" t="str">
        <f>'Curriculum Impl Plan'!B9</f>
        <v>Print and distribute posters for the launch and for all schools with key messages from the curriculum</v>
      </c>
      <c r="D82" s="278" t="str">
        <f>'Curriculum Impl Plan'!E9</f>
        <v>Printed poster</v>
      </c>
      <c r="E82" s="278">
        <f>'Curriculum Impl Plan'!F9</f>
        <v>1000</v>
      </c>
      <c r="F82" s="27">
        <f t="shared" si="21"/>
        <v>1041</v>
      </c>
      <c r="G82" s="48">
        <f t="shared" si="22"/>
        <v>1093.05</v>
      </c>
      <c r="H82" s="49">
        <f>'Curriculum Impl Plan'!I9</f>
        <v>10000</v>
      </c>
      <c r="I82" s="28">
        <f>'Curriculum Impl Plan'!J9</f>
        <v>0</v>
      </c>
      <c r="J82" s="50">
        <f>'Curriculum Impl Plan'!K9</f>
        <v>0</v>
      </c>
      <c r="K82" s="207">
        <f t="shared" si="23"/>
        <v>10000000</v>
      </c>
      <c r="L82" s="27">
        <f t="shared" si="19"/>
        <v>0</v>
      </c>
      <c r="M82" s="48">
        <f t="shared" si="20"/>
        <v>0</v>
      </c>
      <c r="N82" s="522">
        <v>42369</v>
      </c>
      <c r="O82" s="561" t="s">
        <v>869</v>
      </c>
      <c r="P82" s="545"/>
      <c r="Q82" s="533">
        <v>1</v>
      </c>
      <c r="T82" s="201"/>
      <c r="U82" s="201"/>
      <c r="V82" s="202"/>
    </row>
    <row r="83" spans="1:22" ht="12.75" x14ac:dyDescent="0.2">
      <c r="A83" s="11" t="s">
        <v>90</v>
      </c>
      <c r="B83" s="193" t="s">
        <v>630</v>
      </c>
      <c r="C83" s="371" t="str">
        <f>'Curriculum Impl Plan'!B10</f>
        <v>Pilot interactive forum on website for teachers, including discussion forum, support resources and mechanisms for sharing good practice</v>
      </c>
      <c r="D83" s="278" t="str">
        <f>'Curriculum Impl Plan'!E10</f>
        <v>Year of web site hosting</v>
      </c>
      <c r="E83" s="278">
        <f>'Curriculum Impl Plan'!F10</f>
        <v>0</v>
      </c>
      <c r="F83" s="27">
        <f t="shared" si="21"/>
        <v>0</v>
      </c>
      <c r="G83" s="48">
        <f t="shared" si="22"/>
        <v>0</v>
      </c>
      <c r="H83" s="49">
        <f>'Curriculum Impl Plan'!I10</f>
        <v>0</v>
      </c>
      <c r="I83" s="28">
        <f>'Curriculum Impl Plan'!J10</f>
        <v>1</v>
      </c>
      <c r="J83" s="50">
        <f>'Curriculum Impl Plan'!K10</f>
        <v>0</v>
      </c>
      <c r="K83" s="207">
        <f t="shared" si="23"/>
        <v>0</v>
      </c>
      <c r="L83" s="27">
        <f t="shared" si="19"/>
        <v>0</v>
      </c>
      <c r="M83" s="48">
        <f t="shared" si="20"/>
        <v>0</v>
      </c>
      <c r="N83" s="522">
        <v>42551</v>
      </c>
      <c r="O83" s="561" t="s">
        <v>876</v>
      </c>
      <c r="P83" s="545"/>
      <c r="Q83" s="533">
        <v>1</v>
      </c>
    </row>
    <row r="84" spans="1:22" ht="12.75" x14ac:dyDescent="0.2">
      <c r="A84" s="11" t="s">
        <v>90</v>
      </c>
      <c r="B84" s="193" t="s">
        <v>631</v>
      </c>
      <c r="C84" s="371" t="str">
        <f>'Curriculum Impl Plan'!B11</f>
        <v>Expansion promotion and maintenance of new online resources</v>
      </c>
      <c r="D84" s="278" t="str">
        <f>'Curriculum Impl Plan'!E11</f>
        <v>Year of web site hosting</v>
      </c>
      <c r="E84" s="278">
        <f>'Curriculum Impl Plan'!F11</f>
        <v>0</v>
      </c>
      <c r="F84" s="27">
        <f t="shared" si="21"/>
        <v>0</v>
      </c>
      <c r="G84" s="48">
        <f t="shared" si="22"/>
        <v>0</v>
      </c>
      <c r="H84" s="49">
        <f>'Curriculum Impl Plan'!I11</f>
        <v>0</v>
      </c>
      <c r="I84" s="28">
        <f>'Curriculum Impl Plan'!J11</f>
        <v>1</v>
      </c>
      <c r="J84" s="50">
        <f>'Curriculum Impl Plan'!K11</f>
        <v>1</v>
      </c>
      <c r="K84" s="207">
        <f t="shared" si="23"/>
        <v>0</v>
      </c>
      <c r="L84" s="27">
        <f t="shared" si="19"/>
        <v>0</v>
      </c>
      <c r="M84" s="48">
        <f t="shared" si="20"/>
        <v>0</v>
      </c>
      <c r="N84" s="522">
        <v>42460</v>
      </c>
      <c r="O84" s="561" t="s">
        <v>876</v>
      </c>
      <c r="P84" s="545"/>
      <c r="Q84" s="533">
        <v>1</v>
      </c>
    </row>
    <row r="85" spans="1:22" ht="12.75" x14ac:dyDescent="0.2">
      <c r="A85" s="11" t="s">
        <v>90</v>
      </c>
      <c r="B85" s="193" t="s">
        <v>632</v>
      </c>
      <c r="C85" s="371" t="str">
        <f>'Curriculum Impl Plan'!B12</f>
        <v>Print floor and wall banners for the launch in Jan 2016</v>
      </c>
      <c r="D85" s="278" t="str">
        <f>'Curriculum Impl Plan'!E12</f>
        <v>Printed banner</v>
      </c>
      <c r="E85" s="278">
        <f>'Curriculum Impl Plan'!F12</f>
        <v>1000</v>
      </c>
      <c r="F85" s="27">
        <f t="shared" si="21"/>
        <v>1041</v>
      </c>
      <c r="G85" s="48">
        <f t="shared" si="22"/>
        <v>1093.05</v>
      </c>
      <c r="H85" s="49">
        <f>'Curriculum Impl Plan'!I12</f>
        <v>12</v>
      </c>
      <c r="I85" s="28">
        <f>'Curriculum Impl Plan'!J12</f>
        <v>0</v>
      </c>
      <c r="J85" s="50">
        <f>'Curriculum Impl Plan'!K12</f>
        <v>0</v>
      </c>
      <c r="K85" s="207">
        <f t="shared" si="23"/>
        <v>12000</v>
      </c>
      <c r="L85" s="27">
        <f t="shared" si="19"/>
        <v>0</v>
      </c>
      <c r="M85" s="48">
        <f t="shared" si="20"/>
        <v>0</v>
      </c>
      <c r="N85" s="522">
        <v>42369</v>
      </c>
      <c r="O85" s="561" t="s">
        <v>869</v>
      </c>
      <c r="P85" s="545"/>
      <c r="Q85" s="533">
        <v>1</v>
      </c>
      <c r="T85" s="201"/>
      <c r="U85" s="201"/>
      <c r="V85" s="202"/>
    </row>
    <row r="86" spans="1:22" ht="12.75" x14ac:dyDescent="0.2">
      <c r="A86" s="11" t="s">
        <v>90</v>
      </c>
      <c r="B86" s="193" t="s">
        <v>633</v>
      </c>
      <c r="C86" s="371" t="str">
        <f>'Curriculum Impl Plan'!B13</f>
        <v>Organise second launch in January 2016</v>
      </c>
      <c r="D86" s="278" t="str">
        <f>'Curriculum Impl Plan'!E13</f>
        <v>Day of launch</v>
      </c>
      <c r="E86" s="278">
        <f>'Curriculum Impl Plan'!F13</f>
        <v>4015000</v>
      </c>
      <c r="F86" s="27">
        <f t="shared" si="21"/>
        <v>4179614.9999999995</v>
      </c>
      <c r="G86" s="48">
        <f t="shared" si="22"/>
        <v>4388595.75</v>
      </c>
      <c r="H86" s="49">
        <f>'Curriculum Impl Plan'!I13</f>
        <v>1</v>
      </c>
      <c r="I86" s="28">
        <f>'Curriculum Impl Plan'!J13</f>
        <v>0</v>
      </c>
      <c r="J86" s="50">
        <f>'Curriculum Impl Plan'!K13</f>
        <v>0</v>
      </c>
      <c r="K86" s="207">
        <f t="shared" si="23"/>
        <v>4015000</v>
      </c>
      <c r="L86" s="27">
        <f t="shared" si="19"/>
        <v>0</v>
      </c>
      <c r="M86" s="48">
        <f t="shared" si="20"/>
        <v>0</v>
      </c>
      <c r="N86" s="522">
        <v>42379</v>
      </c>
      <c r="O86" s="561" t="s">
        <v>869</v>
      </c>
      <c r="P86" s="545"/>
      <c r="Q86" s="533">
        <v>1</v>
      </c>
      <c r="T86" s="201"/>
      <c r="U86" s="201"/>
      <c r="V86" s="202"/>
    </row>
    <row r="87" spans="1:22" s="189" customFormat="1" ht="12.75" x14ac:dyDescent="0.2">
      <c r="A87" s="421" t="s">
        <v>838</v>
      </c>
      <c r="B87" s="424"/>
      <c r="C87" s="425"/>
      <c r="D87" s="422"/>
      <c r="E87" s="415"/>
      <c r="F87" s="186">
        <f t="shared" si="21"/>
        <v>0</v>
      </c>
      <c r="G87" s="187">
        <f t="shared" si="22"/>
        <v>0</v>
      </c>
      <c r="H87" s="415"/>
      <c r="I87" s="416"/>
      <c r="J87" s="423"/>
      <c r="K87" s="395">
        <f>SUM(K88:K109)</f>
        <v>6058247444.2850704</v>
      </c>
      <c r="L87" s="395">
        <f>SUM(L88:L109)</f>
        <v>5451728451.3549852</v>
      </c>
      <c r="M87" s="395">
        <f>SUM(M88:M109)</f>
        <v>4927202741.6911039</v>
      </c>
      <c r="N87" s="196"/>
      <c r="O87" s="558"/>
      <c r="P87" s="542"/>
      <c r="Q87" s="188"/>
    </row>
    <row r="88" spans="1:22" ht="12.75" x14ac:dyDescent="0.2">
      <c r="A88" s="11" t="s">
        <v>90</v>
      </c>
      <c r="B88" s="203" t="s">
        <v>839</v>
      </c>
      <c r="C88" s="371" t="str">
        <f>'Curriculum Impl Plan'!B39</f>
        <v>Schools provided with approved textbook titles, catalogue and order form</v>
      </c>
      <c r="D88" s="41" t="str">
        <f>'Curriculum Impl Plan'!E39</f>
        <v>Distributed textbook catalogue</v>
      </c>
      <c r="E88" s="49">
        <f>'Curriculum Impl Plan'!F39</f>
        <v>0</v>
      </c>
      <c r="F88" s="27">
        <f t="shared" si="21"/>
        <v>0</v>
      </c>
      <c r="G88" s="48">
        <f t="shared" si="22"/>
        <v>0</v>
      </c>
      <c r="H88" s="49">
        <v>3000</v>
      </c>
      <c r="I88" s="28">
        <v>3000</v>
      </c>
      <c r="J88" s="51">
        <v>3000</v>
      </c>
      <c r="K88" s="207">
        <f t="shared" ref="K88:K109" si="24">E88*H88</f>
        <v>0</v>
      </c>
      <c r="L88" s="27">
        <f t="shared" si="19"/>
        <v>0</v>
      </c>
      <c r="M88" s="48">
        <f t="shared" si="20"/>
        <v>0</v>
      </c>
      <c r="N88" s="208">
        <v>42216</v>
      </c>
      <c r="O88" s="559" t="s">
        <v>869</v>
      </c>
      <c r="P88" s="530" t="s">
        <v>355</v>
      </c>
      <c r="Q88" s="534">
        <v>1</v>
      </c>
    </row>
    <row r="89" spans="1:22" ht="12.75" x14ac:dyDescent="0.2">
      <c r="A89" s="11" t="s">
        <v>90</v>
      </c>
      <c r="B89" s="203" t="s">
        <v>840</v>
      </c>
      <c r="C89" s="371" t="str">
        <f>'Curriculum Impl Plan'!B40</f>
        <v>Develop briefing materials for DEOs/SEOs, head teachers and teachers on selection of books</v>
      </c>
      <c r="D89" s="41" t="str">
        <f>'Curriculum Impl Plan'!E40</f>
        <v>Head teacher benefitting from briefing materials</v>
      </c>
      <c r="E89" s="49">
        <f>'Curriculum Impl Plan'!F40</f>
        <v>0</v>
      </c>
      <c r="F89" s="27">
        <f t="shared" si="21"/>
        <v>0</v>
      </c>
      <c r="G89" s="48">
        <f t="shared" si="22"/>
        <v>0</v>
      </c>
      <c r="H89" s="49">
        <v>1</v>
      </c>
      <c r="I89" s="28">
        <v>1</v>
      </c>
      <c r="J89" s="51">
        <v>1</v>
      </c>
      <c r="K89" s="207">
        <f t="shared" si="24"/>
        <v>0</v>
      </c>
      <c r="L89" s="27">
        <f t="shared" si="19"/>
        <v>0</v>
      </c>
      <c r="M89" s="48">
        <f t="shared" si="20"/>
        <v>0</v>
      </c>
      <c r="N89" s="208">
        <v>42216</v>
      </c>
      <c r="O89" s="559" t="s">
        <v>869</v>
      </c>
      <c r="P89" s="530" t="s">
        <v>874</v>
      </c>
      <c r="Q89" s="534">
        <v>1</v>
      </c>
    </row>
    <row r="90" spans="1:22" ht="12.75" x14ac:dyDescent="0.2">
      <c r="A90" s="11" t="s">
        <v>90</v>
      </c>
      <c r="B90" s="203" t="s">
        <v>841</v>
      </c>
      <c r="C90" s="371" t="str">
        <f>'Curriculum Impl Plan'!B41</f>
        <v>Revised school ordering handbook to be produced</v>
      </c>
      <c r="D90" s="41" t="str">
        <f>'Curriculum Impl Plan'!E41</f>
        <v>Handbook produced</v>
      </c>
      <c r="E90" s="49">
        <f>'Curriculum Impl Plan'!F41</f>
        <v>0</v>
      </c>
      <c r="F90" s="27">
        <f t="shared" si="21"/>
        <v>0</v>
      </c>
      <c r="G90" s="48">
        <f t="shared" si="22"/>
        <v>0</v>
      </c>
      <c r="H90" s="49">
        <v>1</v>
      </c>
      <c r="I90" s="28">
        <v>1</v>
      </c>
      <c r="J90" s="51">
        <v>1</v>
      </c>
      <c r="K90" s="207">
        <f t="shared" si="24"/>
        <v>0</v>
      </c>
      <c r="L90" s="27">
        <f t="shared" si="19"/>
        <v>0</v>
      </c>
      <c r="M90" s="48">
        <f t="shared" si="20"/>
        <v>0</v>
      </c>
      <c r="N90" s="208">
        <v>42216</v>
      </c>
      <c r="O90" s="559" t="s">
        <v>876</v>
      </c>
      <c r="P90" s="530" t="s">
        <v>874</v>
      </c>
      <c r="Q90" s="534">
        <v>1</v>
      </c>
      <c r="S90" s="7" t="s">
        <v>394</v>
      </c>
    </row>
    <row r="91" spans="1:22" ht="12.75" x14ac:dyDescent="0.2">
      <c r="A91" s="11" t="s">
        <v>90</v>
      </c>
      <c r="B91" s="203" t="s">
        <v>842</v>
      </c>
      <c r="C91" s="371" t="str">
        <f>'Curriculum Impl Plan'!B42</f>
        <v>School order collection, bulking of school orders and publishers contracts</v>
      </c>
      <c r="D91" s="41" t="str">
        <f>'Curriculum Impl Plan'!E42</f>
        <v>Signed contract with publisher</v>
      </c>
      <c r="E91" s="49">
        <f>'Curriculum Impl Plan'!F42</f>
        <v>0</v>
      </c>
      <c r="F91" s="27">
        <f t="shared" si="21"/>
        <v>0</v>
      </c>
      <c r="G91" s="48">
        <f t="shared" si="22"/>
        <v>0</v>
      </c>
      <c r="H91" s="216">
        <v>1</v>
      </c>
      <c r="I91" s="215">
        <v>1</v>
      </c>
      <c r="J91" s="556">
        <v>1</v>
      </c>
      <c r="K91" s="552">
        <f t="shared" si="24"/>
        <v>0</v>
      </c>
      <c r="L91" s="27">
        <f t="shared" si="19"/>
        <v>0</v>
      </c>
      <c r="M91" s="48">
        <f t="shared" si="20"/>
        <v>0</v>
      </c>
      <c r="N91" s="208">
        <v>42247</v>
      </c>
      <c r="O91" s="559" t="s">
        <v>869</v>
      </c>
      <c r="P91" s="530" t="s">
        <v>355</v>
      </c>
      <c r="Q91" s="534">
        <v>1</v>
      </c>
    </row>
    <row r="92" spans="1:22" ht="12.75" x14ac:dyDescent="0.2">
      <c r="A92" s="11" t="s">
        <v>90</v>
      </c>
      <c r="B92" s="203" t="s">
        <v>843</v>
      </c>
      <c r="C92" s="371" t="str">
        <f>'Curriculum Impl Plan'!B43</f>
        <v>Textbook procured for preprimary</v>
      </c>
      <c r="D92" s="41" t="str">
        <f>'Curriculum Impl Plan'!E43</f>
        <v>Textbook printed and delivered</v>
      </c>
      <c r="E92" s="49">
        <f>'Curriculum Impl Plan'!F43</f>
        <v>1500</v>
      </c>
      <c r="F92" s="27">
        <f t="shared" si="21"/>
        <v>1561.5</v>
      </c>
      <c r="G92" s="48">
        <f t="shared" si="22"/>
        <v>1639.575</v>
      </c>
      <c r="H92" s="289">
        <f>(Proj!E6*Targets!$B$3)/Targets!$C$10</f>
        <v>60070.016471908151</v>
      </c>
      <c r="I92" s="215">
        <f>((Proj!F6-Proj!E6)*Targets!$B$3)/Targets!$C$10</f>
        <v>9291.877847625321</v>
      </c>
      <c r="J92" s="292">
        <f>((Proj!G6-Proj!F6)*Targets!$B$3)/Targets!$C$10</f>
        <v>9580.6381804665289</v>
      </c>
      <c r="K92" s="552">
        <f t="shared" si="24"/>
        <v>90105024.707862228</v>
      </c>
      <c r="L92" s="27">
        <f t="shared" si="19"/>
        <v>14509267.259066939</v>
      </c>
      <c r="M92" s="48">
        <f t="shared" si="20"/>
        <v>15708174.844738409</v>
      </c>
      <c r="N92" s="208">
        <v>42369</v>
      </c>
      <c r="O92" s="560" t="s">
        <v>870</v>
      </c>
      <c r="P92" s="530" t="s">
        <v>355</v>
      </c>
      <c r="Q92" s="534">
        <v>1</v>
      </c>
    </row>
    <row r="93" spans="1:22" ht="12.75" x14ac:dyDescent="0.2">
      <c r="A93" s="11" t="s">
        <v>90</v>
      </c>
      <c r="B93" s="203" t="s">
        <v>844</v>
      </c>
      <c r="C93" s="371" t="str">
        <f>'Curriculum Impl Plan'!B44</f>
        <v>Textbook procured for P1 (Kinyarwanda, English, Maths, Social Studies, Sciences)</v>
      </c>
      <c r="D93" s="41" t="str">
        <f>'Curriculum Impl Plan'!E44</f>
        <v>Textbook printed and delivered</v>
      </c>
      <c r="E93" s="49">
        <f>'Curriculum Impl Plan'!F44</f>
        <v>2000</v>
      </c>
      <c r="F93" s="27">
        <f t="shared" si="21"/>
        <v>2082</v>
      </c>
      <c r="G93" s="48">
        <f t="shared" si="22"/>
        <v>2186.1</v>
      </c>
      <c r="H93" s="289">
        <f>(Proj!E14*Targets!$B$4)/Targets!C11</f>
        <v>781419.5170260265</v>
      </c>
      <c r="I93" s="215">
        <f>(Proj!F15*Targets!$B$4)/Targets!D11</f>
        <v>717856.74143185606</v>
      </c>
      <c r="J93" s="292">
        <f>(Proj!G16*Targets!$B$4)/Targets!E11</f>
        <v>634799.78097173548</v>
      </c>
      <c r="K93" s="552">
        <f t="shared" si="24"/>
        <v>1562839034.052053</v>
      </c>
      <c r="L93" s="27">
        <f t="shared" si="19"/>
        <v>1494577735.6611242</v>
      </c>
      <c r="M93" s="48">
        <f t="shared" si="20"/>
        <v>1387735801.1823108</v>
      </c>
      <c r="N93" s="208">
        <v>42369</v>
      </c>
      <c r="O93" s="560" t="s">
        <v>863</v>
      </c>
      <c r="P93" s="530" t="s">
        <v>355</v>
      </c>
      <c r="Q93" s="534">
        <v>1</v>
      </c>
    </row>
    <row r="94" spans="1:22" ht="12.75" x14ac:dyDescent="0.2">
      <c r="A94" s="11" t="s">
        <v>90</v>
      </c>
      <c r="B94" s="203" t="s">
        <v>845</v>
      </c>
      <c r="C94" s="371" t="str">
        <f>'Curriculum Impl Plan'!B45</f>
        <v>Textbook procured for P4 (Kinyarwanda, English, Maths, Social Studies, Sciences, French)</v>
      </c>
      <c r="D94" s="41" t="str">
        <f>'Curriculum Impl Plan'!E45</f>
        <v>Textbook printed and delivered</v>
      </c>
      <c r="E94" s="49">
        <f>'Curriculum Impl Plan'!F45</f>
        <v>2500</v>
      </c>
      <c r="F94" s="27">
        <f t="shared" si="21"/>
        <v>2602.5</v>
      </c>
      <c r="G94" s="48">
        <f t="shared" si="22"/>
        <v>2732.625</v>
      </c>
      <c r="H94" s="289">
        <f>(Proj!E17*Targets!$B$5)/Targets!C12</f>
        <v>651356.21351156267</v>
      </c>
      <c r="I94" s="215">
        <f>(Proj!F18*Targets!$B$4)/Targets!D12</f>
        <v>490993.52171206882</v>
      </c>
      <c r="J94" s="292">
        <f>(Proj!G19*Targets!$B$4)/Targets!E12</f>
        <v>360668.24730314949</v>
      </c>
      <c r="K94" s="552">
        <f t="shared" si="24"/>
        <v>1628390533.7789066</v>
      </c>
      <c r="L94" s="27">
        <f t="shared" si="19"/>
        <v>1277810640.2556591</v>
      </c>
      <c r="M94" s="48">
        <f t="shared" si="20"/>
        <v>985571069.28676891</v>
      </c>
      <c r="N94" s="208">
        <v>42369</v>
      </c>
      <c r="O94" s="560" t="s">
        <v>871</v>
      </c>
      <c r="P94" s="530" t="s">
        <v>355</v>
      </c>
      <c r="Q94" s="534">
        <v>1</v>
      </c>
    </row>
    <row r="95" spans="1:22" ht="12.75" x14ac:dyDescent="0.2">
      <c r="A95" s="11" t="s">
        <v>90</v>
      </c>
      <c r="B95" s="203" t="s">
        <v>846</v>
      </c>
      <c r="C95" s="371" t="str">
        <f>'Curriculum Impl Plan'!B46</f>
        <v>Textbook procured for S1 (Kinyarwanda, English, Maths, Physics, Chemistry, Biology &amp; Health Sciences, ICT, History and Citizenship, Geography and Environment, Entrepreneurship, French, English Literature)</v>
      </c>
      <c r="D95" s="41" t="str">
        <f>'Curriculum Impl Plan'!E46</f>
        <v>Textbook printed and delivered</v>
      </c>
      <c r="E95" s="49">
        <f>'Curriculum Impl Plan'!F46</f>
        <v>3000</v>
      </c>
      <c r="F95" s="27">
        <f t="shared" si="21"/>
        <v>3123</v>
      </c>
      <c r="G95" s="48">
        <f t="shared" si="22"/>
        <v>3279.15</v>
      </c>
      <c r="H95" s="289">
        <f>(Proj!E34*Targets!$B$6)/Targets!C13</f>
        <v>660278.04735961324</v>
      </c>
      <c r="I95" s="215">
        <f>(Proj!F35*Targets!$B$6)/Targets!D13</f>
        <v>593073.24927492312</v>
      </c>
      <c r="J95" s="292">
        <f>(Proj!G36*Targets!$B$6)/Targets!E13</f>
        <v>528876.61143992376</v>
      </c>
      <c r="K95" s="552">
        <f t="shared" si="24"/>
        <v>1980834142.0788398</v>
      </c>
      <c r="L95" s="27">
        <f t="shared" si="19"/>
        <v>1852167757.485585</v>
      </c>
      <c r="M95" s="48">
        <f t="shared" si="20"/>
        <v>1734265740.4032261</v>
      </c>
      <c r="N95" s="208">
        <v>42369</v>
      </c>
      <c r="O95" s="560" t="s">
        <v>863</v>
      </c>
      <c r="P95" s="530" t="s">
        <v>355</v>
      </c>
      <c r="Q95" s="534">
        <v>1</v>
      </c>
    </row>
    <row r="96" spans="1:22" ht="12.75" x14ac:dyDescent="0.2">
      <c r="A96" s="11" t="s">
        <v>90</v>
      </c>
      <c r="B96" s="203" t="s">
        <v>847</v>
      </c>
      <c r="C96" s="371" t="str">
        <f>'Curriculum Impl Plan'!B47</f>
        <v>Textbooks procured for S4</v>
      </c>
      <c r="D96" s="41" t="str">
        <f>'Curriculum Impl Plan'!E47</f>
        <v>Textbook printed and delivered</v>
      </c>
      <c r="E96" s="49">
        <f>'Curriculum Impl Plan'!F47</f>
        <v>5000</v>
      </c>
      <c r="F96" s="27">
        <f t="shared" si="21"/>
        <v>5205</v>
      </c>
      <c r="G96" s="48">
        <f t="shared" si="22"/>
        <v>5465.25</v>
      </c>
      <c r="H96" s="289">
        <f>(Proj!E37*Targets!$B$7)/Targets!C14</f>
        <v>85652.030856470781</v>
      </c>
      <c r="I96" s="215">
        <f>(Proj!F38*Targets!$B$7)/Targets!D14</f>
        <v>82017.830652358083</v>
      </c>
      <c r="J96" s="292">
        <f>(Proj!G39*Targets!$B$7)/Targets!E14</f>
        <v>78727.179111647856</v>
      </c>
      <c r="K96" s="552">
        <f t="shared" si="24"/>
        <v>428260154.28235388</v>
      </c>
      <c r="L96" s="27">
        <f t="shared" si="19"/>
        <v>426902808.54552382</v>
      </c>
      <c r="M96" s="48">
        <f t="shared" si="20"/>
        <v>430263715.63993347</v>
      </c>
      <c r="N96" s="208">
        <v>42369</v>
      </c>
      <c r="O96" s="560" t="s">
        <v>863</v>
      </c>
      <c r="P96" s="530" t="s">
        <v>355</v>
      </c>
      <c r="Q96" s="534">
        <v>1</v>
      </c>
    </row>
    <row r="97" spans="1:17" ht="12.75" x14ac:dyDescent="0.2">
      <c r="A97" s="11" t="s">
        <v>90</v>
      </c>
      <c r="B97" s="203" t="s">
        <v>848</v>
      </c>
      <c r="C97" s="371" t="str">
        <f>'Curriculum Impl Plan'!B48</f>
        <v>Teacher guides procured for preprimary</v>
      </c>
      <c r="D97" s="41" t="str">
        <f>'Curriculum Impl Plan'!E48</f>
        <v>Teacher guide printed and delivered</v>
      </c>
      <c r="E97" s="49">
        <f>'Curriculum Impl Plan'!F48</f>
        <v>3000</v>
      </c>
      <c r="F97" s="27">
        <f t="shared" si="21"/>
        <v>3123</v>
      </c>
      <c r="G97" s="48">
        <f t="shared" si="22"/>
        <v>3279.15</v>
      </c>
      <c r="H97" s="216">
        <f>Proj!E9*Targets!C3</f>
        <v>8009.3355295877536</v>
      </c>
      <c r="I97" s="215">
        <f>(Proj!F9-Proj!E9)*Targets!C3</f>
        <v>1238.9170463500432</v>
      </c>
      <c r="J97" s="215">
        <f>(Proj!G9-Proj!F9)*Targets!C3</f>
        <v>1277.4184240622035</v>
      </c>
      <c r="K97" s="552">
        <f t="shared" si="24"/>
        <v>24028006.588763259</v>
      </c>
      <c r="L97" s="27">
        <f t="shared" si="19"/>
        <v>3869137.9357511848</v>
      </c>
      <c r="M97" s="48">
        <f t="shared" si="20"/>
        <v>4188846.6252635745</v>
      </c>
      <c r="N97" s="208">
        <v>42369</v>
      </c>
      <c r="O97" s="560" t="s">
        <v>871</v>
      </c>
      <c r="P97" s="530" t="s">
        <v>355</v>
      </c>
      <c r="Q97" s="534">
        <v>1</v>
      </c>
    </row>
    <row r="98" spans="1:17" ht="12.75" x14ac:dyDescent="0.2">
      <c r="A98" s="11" t="s">
        <v>90</v>
      </c>
      <c r="B98" s="203" t="s">
        <v>849</v>
      </c>
      <c r="C98" s="371" t="str">
        <f>'Curriculum Impl Plan'!B49</f>
        <v>Teacher guides procured for Lower Prim</v>
      </c>
      <c r="D98" s="41" t="str">
        <f>'Curriculum Impl Plan'!E49</f>
        <v>Teacher guide printed and delivered</v>
      </c>
      <c r="E98" s="49">
        <f>'Curriculum Impl Plan'!F49</f>
        <v>3000</v>
      </c>
      <c r="F98" s="27">
        <f t="shared" si="21"/>
        <v>3123</v>
      </c>
      <c r="G98" s="48">
        <f t="shared" si="22"/>
        <v>3279.15</v>
      </c>
      <c r="H98" s="216">
        <f>Proj!E9*Targets!$C$4</f>
        <v>40046.67764793877</v>
      </c>
      <c r="I98" s="215">
        <f>Proj!F25*Targets!C4</f>
        <v>48846.346668266327</v>
      </c>
      <c r="J98" s="222">
        <f>Proj!G26*Targets!C4</f>
        <v>48830.752382441198</v>
      </c>
      <c r="K98" s="552">
        <f t="shared" si="24"/>
        <v>120140032.9438163</v>
      </c>
      <c r="L98" s="27">
        <f t="shared" si="19"/>
        <v>152547140.64499575</v>
      </c>
      <c r="M98" s="48">
        <f t="shared" si="20"/>
        <v>160123361.67488205</v>
      </c>
      <c r="N98" s="208">
        <v>42369</v>
      </c>
      <c r="O98" s="560" t="s">
        <v>871</v>
      </c>
      <c r="P98" s="530" t="s">
        <v>355</v>
      </c>
      <c r="Q98" s="534">
        <v>1</v>
      </c>
    </row>
    <row r="99" spans="1:17" ht="12.75" x14ac:dyDescent="0.2">
      <c r="A99" s="11" t="s">
        <v>90</v>
      </c>
      <c r="B99" s="203" t="s">
        <v>850</v>
      </c>
      <c r="C99" s="371" t="str">
        <f>'Curriculum Impl Plan'!B50</f>
        <v>Teacher guides procured for Upper Prim</v>
      </c>
      <c r="D99" s="41" t="str">
        <f>'Curriculum Impl Plan'!E50</f>
        <v>Teacher guide printed and delivered</v>
      </c>
      <c r="E99" s="49">
        <f>'Curriculum Impl Plan'!F50</f>
        <v>3000</v>
      </c>
      <c r="F99" s="27">
        <f t="shared" si="21"/>
        <v>3123</v>
      </c>
      <c r="G99" s="48">
        <f t="shared" si="22"/>
        <v>3279.15</v>
      </c>
      <c r="H99" s="289">
        <f>Proj!E27*Targets!C5</f>
        <v>49851.61733302311</v>
      </c>
      <c r="I99" s="215">
        <f>Proj!F28*Targets!C5</f>
        <v>50882.673408558403</v>
      </c>
      <c r="J99" s="292">
        <f>Proj!G29*Targets!C5</f>
        <v>43280.189676377937</v>
      </c>
      <c r="K99" s="552">
        <f t="shared" si="24"/>
        <v>149554851.99906933</v>
      </c>
      <c r="L99" s="27">
        <f t="shared" si="19"/>
        <v>158906589.05492789</v>
      </c>
      <c r="M99" s="48">
        <f t="shared" si="20"/>
        <v>141922233.97729471</v>
      </c>
      <c r="N99" s="208">
        <v>42369</v>
      </c>
      <c r="O99" s="560" t="s">
        <v>871</v>
      </c>
      <c r="P99" s="530" t="s">
        <v>355</v>
      </c>
      <c r="Q99" s="534">
        <v>1</v>
      </c>
    </row>
    <row r="100" spans="1:17" ht="12.75" x14ac:dyDescent="0.2">
      <c r="A100" s="11" t="s">
        <v>90</v>
      </c>
      <c r="B100" s="203" t="s">
        <v>851</v>
      </c>
      <c r="C100" s="371" t="str">
        <f>'Curriculum Impl Plan'!B51</f>
        <v>Teacher guides procured for Lower Sec</v>
      </c>
      <c r="D100" s="41" t="str">
        <f>'Curriculum Impl Plan'!E51</f>
        <v>Teacher guide printed and delivered</v>
      </c>
      <c r="E100" s="49">
        <f>'Curriculum Impl Plan'!F51</f>
        <v>3000</v>
      </c>
      <c r="F100" s="27">
        <f t="shared" si="21"/>
        <v>3123</v>
      </c>
      <c r="G100" s="48">
        <f t="shared" si="22"/>
        <v>3279.15</v>
      </c>
      <c r="H100" s="289">
        <f>Proj!E44*Targets!C6</f>
        <v>18469.316010059112</v>
      </c>
      <c r="I100" s="215">
        <f>Proj!F45*Targets!C6</f>
        <v>16589.461518179669</v>
      </c>
      <c r="J100" s="292">
        <f>Proj!G46*Targets!C6</f>
        <v>14793.751368948917</v>
      </c>
      <c r="K100" s="552">
        <f t="shared" si="24"/>
        <v>55407948.03017734</v>
      </c>
      <c r="L100" s="27">
        <f t="shared" si="19"/>
        <v>51808888.321275108</v>
      </c>
      <c r="M100" s="48">
        <f t="shared" si="20"/>
        <v>48510929.801488839</v>
      </c>
      <c r="N100" s="208">
        <v>42369</v>
      </c>
      <c r="O100" s="560" t="s">
        <v>871</v>
      </c>
      <c r="P100" s="530" t="s">
        <v>355</v>
      </c>
      <c r="Q100" s="534">
        <v>1</v>
      </c>
    </row>
    <row r="101" spans="1:17" ht="12.75" x14ac:dyDescent="0.2">
      <c r="A101" s="11" t="s">
        <v>90</v>
      </c>
      <c r="B101" s="203" t="s">
        <v>852</v>
      </c>
      <c r="C101" s="371" t="str">
        <f>'Curriculum Impl Plan'!B52</f>
        <v>Teacher guides procured for Upper Sec</v>
      </c>
      <c r="D101" s="41" t="str">
        <f>'Curriculum Impl Plan'!E52</f>
        <v>Teacher guide printed and delivered</v>
      </c>
      <c r="E101" s="49">
        <f>'Curriculum Impl Plan'!F52</f>
        <v>3000</v>
      </c>
      <c r="F101" s="27">
        <f t="shared" si="21"/>
        <v>3123</v>
      </c>
      <c r="G101" s="48">
        <f t="shared" si="22"/>
        <v>3279.15</v>
      </c>
      <c r="H101" s="289">
        <f>Proj!E47*Targets!C7</f>
        <v>6229.2386077433293</v>
      </c>
      <c r="I101" s="215">
        <f>Proj!F48*Targets!C7</f>
        <v>5964.9331383533145</v>
      </c>
      <c r="J101" s="292">
        <f>Proj!G49*Targets!C7</f>
        <v>5725.6130263016621</v>
      </c>
      <c r="K101" s="552">
        <f t="shared" si="24"/>
        <v>18687715.823229987</v>
      </c>
      <c r="L101" s="27">
        <f t="shared" si="19"/>
        <v>18628486.1910774</v>
      </c>
      <c r="M101" s="48">
        <f t="shared" si="20"/>
        <v>18775143.955197096</v>
      </c>
      <c r="N101" s="208">
        <v>42369</v>
      </c>
      <c r="O101" s="560" t="s">
        <v>871</v>
      </c>
      <c r="P101" s="530" t="s">
        <v>355</v>
      </c>
      <c r="Q101" s="534">
        <v>1</v>
      </c>
    </row>
    <row r="102" spans="1:17" ht="12.75" x14ac:dyDescent="0.2">
      <c r="A102" s="11" t="s">
        <v>90</v>
      </c>
      <c r="B102" s="203" t="s">
        <v>853</v>
      </c>
      <c r="C102" s="371" t="str">
        <f>'Curriculum Impl Plan'!B53</f>
        <v>Development of distribution plan and distribute textbooks and materials to all schools</v>
      </c>
      <c r="D102" s="41" t="str">
        <f>'Curriculum Impl Plan'!E53</f>
        <v>Textbook delivered</v>
      </c>
      <c r="E102" s="49">
        <f>'Curriculum Impl Plan'!F53</f>
        <v>0</v>
      </c>
      <c r="F102" s="27">
        <f t="shared" si="21"/>
        <v>0</v>
      </c>
      <c r="G102" s="48">
        <f t="shared" si="22"/>
        <v>0</v>
      </c>
      <c r="H102" s="289">
        <v>1</v>
      </c>
      <c r="I102" s="215">
        <v>1</v>
      </c>
      <c r="J102" s="557">
        <v>1</v>
      </c>
      <c r="K102" s="552">
        <f t="shared" si="24"/>
        <v>0</v>
      </c>
      <c r="L102" s="27">
        <f t="shared" si="19"/>
        <v>0</v>
      </c>
      <c r="M102" s="48">
        <f t="shared" si="20"/>
        <v>0</v>
      </c>
      <c r="N102" s="208">
        <v>42369</v>
      </c>
      <c r="O102" s="560" t="s">
        <v>876</v>
      </c>
      <c r="P102" s="530" t="s">
        <v>355</v>
      </c>
      <c r="Q102" s="534">
        <v>1</v>
      </c>
    </row>
    <row r="103" spans="1:17" ht="12.75" x14ac:dyDescent="0.2">
      <c r="A103" s="11" t="s">
        <v>90</v>
      </c>
      <c r="B103" s="203" t="s">
        <v>854</v>
      </c>
      <c r="C103" s="371" t="str">
        <f>'Curriculum Impl Plan'!B54</f>
        <v>Confirmed Delivery certificates to be collected from schools and districts and entered into LTM MIS</v>
      </c>
      <c r="D103" s="41" t="str">
        <f>'Curriculum Impl Plan'!E54</f>
        <v xml:space="preserve">School delivery certificate collected </v>
      </c>
      <c r="E103" s="49">
        <f>'Curriculum Impl Plan'!F54</f>
        <v>0</v>
      </c>
      <c r="F103" s="27">
        <f t="shared" si="21"/>
        <v>0</v>
      </c>
      <c r="G103" s="48">
        <f t="shared" si="22"/>
        <v>0</v>
      </c>
      <c r="H103" s="289">
        <v>0</v>
      </c>
      <c r="I103" s="215">
        <v>1</v>
      </c>
      <c r="J103" s="557">
        <v>1</v>
      </c>
      <c r="K103" s="552">
        <f t="shared" si="24"/>
        <v>0</v>
      </c>
      <c r="L103" s="27">
        <f t="shared" si="19"/>
        <v>0</v>
      </c>
      <c r="M103" s="48">
        <f t="shared" si="20"/>
        <v>0</v>
      </c>
      <c r="N103" s="208">
        <v>42384</v>
      </c>
      <c r="O103" s="559" t="s">
        <v>876</v>
      </c>
      <c r="P103" s="530" t="s">
        <v>355</v>
      </c>
      <c r="Q103" s="534">
        <v>1</v>
      </c>
    </row>
    <row r="104" spans="1:17" ht="12.75" x14ac:dyDescent="0.2">
      <c r="A104" s="11" t="s">
        <v>90</v>
      </c>
      <c r="B104" s="203" t="s">
        <v>855</v>
      </c>
      <c r="C104" s="371" t="str">
        <f>'Curriculum Impl Plan'!B55</f>
        <v>Editing of final textbook and list of revisions made for future editions</v>
      </c>
      <c r="D104" s="41" t="s">
        <v>80</v>
      </c>
      <c r="E104" s="49">
        <f>'Curriculum Impl Plan'!F55</f>
        <v>0</v>
      </c>
      <c r="F104" s="27">
        <f t="shared" si="21"/>
        <v>0</v>
      </c>
      <c r="G104" s="48">
        <f t="shared" si="22"/>
        <v>0</v>
      </c>
      <c r="H104" s="289">
        <v>0</v>
      </c>
      <c r="I104" s="215">
        <v>1</v>
      </c>
      <c r="J104" s="557">
        <v>1</v>
      </c>
      <c r="K104" s="552">
        <f t="shared" si="24"/>
        <v>0</v>
      </c>
      <c r="L104" s="27">
        <f t="shared" si="19"/>
        <v>0</v>
      </c>
      <c r="M104" s="48">
        <f t="shared" si="20"/>
        <v>0</v>
      </c>
      <c r="N104" s="208">
        <v>42460</v>
      </c>
      <c r="O104" s="559" t="s">
        <v>876</v>
      </c>
      <c r="P104" s="530" t="s">
        <v>355</v>
      </c>
      <c r="Q104" s="534">
        <v>1</v>
      </c>
    </row>
    <row r="105" spans="1:17" ht="12.75" x14ac:dyDescent="0.2">
      <c r="A105" s="11" t="s">
        <v>90</v>
      </c>
      <c r="B105" s="203" t="s">
        <v>856</v>
      </c>
      <c r="C105" s="371" t="str">
        <f>'Curriculum Impl Plan'!B56</f>
        <v>Payments to publishers on proof of completed delivery</v>
      </c>
      <c r="D105" s="41" t="s">
        <v>80</v>
      </c>
      <c r="E105" s="49">
        <f>'Curriculum Impl Plan'!F56</f>
        <v>0</v>
      </c>
      <c r="F105" s="27">
        <f t="shared" si="21"/>
        <v>0</v>
      </c>
      <c r="G105" s="48">
        <f t="shared" si="22"/>
        <v>0</v>
      </c>
      <c r="H105" s="279">
        <v>0</v>
      </c>
      <c r="I105" s="28">
        <v>1</v>
      </c>
      <c r="J105" s="290">
        <v>1</v>
      </c>
      <c r="K105" s="207">
        <f t="shared" si="24"/>
        <v>0</v>
      </c>
      <c r="L105" s="27">
        <f t="shared" si="19"/>
        <v>0</v>
      </c>
      <c r="M105" s="48">
        <f t="shared" si="20"/>
        <v>0</v>
      </c>
      <c r="N105" s="209"/>
      <c r="O105" s="559" t="s">
        <v>876</v>
      </c>
      <c r="P105" s="530" t="s">
        <v>355</v>
      </c>
      <c r="Q105" s="534">
        <v>1</v>
      </c>
    </row>
    <row r="106" spans="1:17" ht="12.75" x14ac:dyDescent="0.2">
      <c r="A106" s="11" t="s">
        <v>90</v>
      </c>
      <c r="B106" s="203" t="s">
        <v>857</v>
      </c>
      <c r="C106" s="371" t="str">
        <f>'Curriculum Impl Plan'!B57</f>
        <v>Textbook development and production for P2, P5, S2, S5 - Following same process</v>
      </c>
      <c r="D106" s="41" t="str">
        <f>'Curriculum Impl Plan'!E57</f>
        <v>Procured delivered textbook</v>
      </c>
      <c r="E106" s="49">
        <f>'Curriculum Impl Plan'!F57</f>
        <v>0</v>
      </c>
      <c r="F106" s="27">
        <f t="shared" si="21"/>
        <v>0</v>
      </c>
      <c r="G106" s="48">
        <f t="shared" si="22"/>
        <v>0</v>
      </c>
      <c r="H106" s="279">
        <v>0</v>
      </c>
      <c r="I106" s="28">
        <v>1</v>
      </c>
      <c r="J106" s="290">
        <v>0</v>
      </c>
      <c r="K106" s="207">
        <f t="shared" si="24"/>
        <v>0</v>
      </c>
      <c r="L106" s="27">
        <f t="shared" si="19"/>
        <v>0</v>
      </c>
      <c r="M106" s="48">
        <f t="shared" si="20"/>
        <v>0</v>
      </c>
      <c r="N106" s="209"/>
      <c r="O106" s="559" t="s">
        <v>876</v>
      </c>
      <c r="P106" s="530" t="s">
        <v>355</v>
      </c>
      <c r="Q106" s="534">
        <v>1</v>
      </c>
    </row>
    <row r="107" spans="1:17" ht="12.75" x14ac:dyDescent="0.2">
      <c r="A107" s="11" t="s">
        <v>90</v>
      </c>
      <c r="B107" s="203" t="s">
        <v>858</v>
      </c>
      <c r="C107" s="371" t="str">
        <f>'Curriculum Impl Plan'!B58</f>
        <v>Textbook development and production for P3, P6, S3, S6 - Following same process</v>
      </c>
      <c r="D107" s="41" t="str">
        <f>'Curriculum Impl Plan'!E58</f>
        <v>Procured and delivered textbooks</v>
      </c>
      <c r="E107" s="49">
        <f>'Curriculum Impl Plan'!F58</f>
        <v>0</v>
      </c>
      <c r="F107" s="27">
        <f t="shared" si="21"/>
        <v>0</v>
      </c>
      <c r="G107" s="48">
        <f t="shared" si="22"/>
        <v>0</v>
      </c>
      <c r="H107" s="279">
        <v>0</v>
      </c>
      <c r="I107" s="28">
        <v>0</v>
      </c>
      <c r="J107" s="290">
        <v>1</v>
      </c>
      <c r="K107" s="207">
        <f t="shared" si="24"/>
        <v>0</v>
      </c>
      <c r="L107" s="27">
        <f t="shared" si="19"/>
        <v>0</v>
      </c>
      <c r="M107" s="48">
        <f t="shared" si="20"/>
        <v>0</v>
      </c>
      <c r="N107" s="209"/>
      <c r="O107" s="559" t="s">
        <v>876</v>
      </c>
      <c r="P107" s="530" t="s">
        <v>355</v>
      </c>
      <c r="Q107" s="534">
        <v>1</v>
      </c>
    </row>
    <row r="108" spans="1:17" ht="12.75" x14ac:dyDescent="0.2">
      <c r="A108" s="11" t="s">
        <v>90</v>
      </c>
      <c r="B108" s="203" t="s">
        <v>859</v>
      </c>
      <c r="C108" s="371" t="str">
        <f>'Curriculum Impl Plan'!B59</f>
        <v>Develop list of LTMs to support inclusive education for children with special educational  needs</v>
      </c>
      <c r="D108" s="41" t="str">
        <f>'Curriculum Impl Plan'!E59</f>
        <v>List developed</v>
      </c>
      <c r="E108" s="49">
        <f>'Curriculum Impl Plan'!F59</f>
        <v>0</v>
      </c>
      <c r="F108" s="27">
        <f t="shared" si="21"/>
        <v>0</v>
      </c>
      <c r="G108" s="48">
        <f t="shared" si="22"/>
        <v>0</v>
      </c>
      <c r="H108" s="279">
        <v>1</v>
      </c>
      <c r="I108" s="28">
        <v>1</v>
      </c>
      <c r="J108" s="290">
        <v>1</v>
      </c>
      <c r="K108" s="207">
        <f t="shared" si="24"/>
        <v>0</v>
      </c>
      <c r="L108" s="27">
        <f t="shared" si="19"/>
        <v>0</v>
      </c>
      <c r="M108" s="48">
        <f t="shared" si="20"/>
        <v>0</v>
      </c>
      <c r="N108" s="209"/>
      <c r="O108" s="559" t="s">
        <v>869</v>
      </c>
      <c r="P108" s="530" t="s">
        <v>355</v>
      </c>
      <c r="Q108" s="534">
        <v>1</v>
      </c>
    </row>
    <row r="109" spans="1:17" ht="12.75" x14ac:dyDescent="0.2">
      <c r="A109" s="11" t="s">
        <v>90</v>
      </c>
      <c r="B109" s="203" t="s">
        <v>860</v>
      </c>
      <c r="C109" s="371" t="str">
        <f>'Curriculum Impl Plan'!B60</f>
        <v>Design and pilot new resources with specific groups to test criteria and usefulness of materials</v>
      </c>
      <c r="D109" s="41" t="str">
        <f>'Curriculum Impl Plan'!E60</f>
        <v xml:space="preserve">Pilot school </v>
      </c>
      <c r="E109" s="49">
        <f>'Curriculum Impl Plan'!F60</f>
        <v>12600</v>
      </c>
      <c r="F109" s="27">
        <f t="shared" si="21"/>
        <v>13116.599999999999</v>
      </c>
      <c r="G109" s="48">
        <f t="shared" si="22"/>
        <v>13772.429999999998</v>
      </c>
      <c r="H109" s="279">
        <v>0</v>
      </c>
      <c r="I109" s="28">
        <v>0</v>
      </c>
      <c r="J109" s="290">
        <v>10</v>
      </c>
      <c r="K109" s="207">
        <f t="shared" si="24"/>
        <v>0</v>
      </c>
      <c r="L109" s="27">
        <f t="shared" si="19"/>
        <v>0</v>
      </c>
      <c r="M109" s="48">
        <f t="shared" si="20"/>
        <v>137724.29999999999</v>
      </c>
      <c r="N109" s="208">
        <v>42551</v>
      </c>
      <c r="O109" s="559" t="s">
        <v>876</v>
      </c>
      <c r="P109" s="530" t="s">
        <v>355</v>
      </c>
      <c r="Q109" s="534">
        <v>1</v>
      </c>
    </row>
    <row r="110" spans="1:17" ht="12.75" x14ac:dyDescent="0.2">
      <c r="A110" s="43"/>
      <c r="B110" s="193"/>
      <c r="C110" s="194"/>
      <c r="D110" s="43"/>
      <c r="E110" s="49"/>
      <c r="F110" s="27"/>
      <c r="G110" s="48"/>
      <c r="H110" s="279"/>
      <c r="I110" s="28"/>
      <c r="J110" s="290"/>
      <c r="K110" s="47"/>
      <c r="L110" s="27"/>
      <c r="M110" s="48"/>
      <c r="N110" s="195"/>
      <c r="O110" s="527"/>
      <c r="P110" s="532"/>
      <c r="Q110" s="29"/>
    </row>
    <row r="111" spans="1:17" s="394" customFormat="1" ht="15" x14ac:dyDescent="0.25">
      <c r="A111" s="591" t="s">
        <v>117</v>
      </c>
      <c r="B111" s="592"/>
      <c r="C111" s="592"/>
      <c r="D111" s="465"/>
      <c r="E111" s="466"/>
      <c r="F111" s="467"/>
      <c r="G111" s="468"/>
      <c r="H111" s="469"/>
      <c r="I111" s="470"/>
      <c r="J111" s="471"/>
      <c r="K111" s="477">
        <f>K112+K124+K127+K143</f>
        <v>7269506022.6143665</v>
      </c>
      <c r="L111" s="388">
        <f>L112+L124+L127+L143</f>
        <v>8473652612.6583452</v>
      </c>
      <c r="M111" s="478">
        <f>M112+M124+M127+M143</f>
        <v>13729931669.963114</v>
      </c>
      <c r="N111" s="392"/>
      <c r="O111" s="525"/>
      <c r="P111" s="546"/>
      <c r="Q111" s="472"/>
    </row>
    <row r="112" spans="1:17" s="403" customFormat="1" ht="15" x14ac:dyDescent="0.25">
      <c r="A112" s="421" t="s">
        <v>781</v>
      </c>
      <c r="B112" s="426"/>
      <c r="C112" s="426"/>
      <c r="D112" s="406"/>
      <c r="E112" s="407"/>
      <c r="F112" s="186"/>
      <c r="G112" s="187"/>
      <c r="H112" s="427"/>
      <c r="I112" s="408"/>
      <c r="J112" s="428"/>
      <c r="K112" s="444">
        <f>SUM(K113:K123)</f>
        <v>6347548507.3208666</v>
      </c>
      <c r="L112" s="396">
        <f>SUM(L113:L123)</f>
        <v>6903576162.7111998</v>
      </c>
      <c r="M112" s="445">
        <f>SUM(M113:M123)</f>
        <v>8442914875.8951511</v>
      </c>
      <c r="N112" s="401"/>
      <c r="O112" s="420"/>
      <c r="P112" s="540"/>
      <c r="Q112" s="412"/>
    </row>
    <row r="113" spans="1:17" ht="12.75" x14ac:dyDescent="0.2">
      <c r="A113" s="213" t="s">
        <v>176</v>
      </c>
      <c r="B113" s="211" t="s">
        <v>136</v>
      </c>
      <c r="C113" s="214" t="s">
        <v>32</v>
      </c>
      <c r="D113" s="217" t="s">
        <v>338</v>
      </c>
      <c r="E113" s="216">
        <v>561.88599599999998</v>
      </c>
      <c r="F113" s="375">
        <f t="shared" ref="F113:F126" si="25">E113*(1+4.1%)</f>
        <v>584.9233218359999</v>
      </c>
      <c r="G113" s="48">
        <f t="shared" ref="G113:G126" si="26">F113*(1+5%)</f>
        <v>614.16948792779988</v>
      </c>
      <c r="H113" s="279">
        <f>Proj!D19+Proj!D36+Proj!D39+Proj!L19+Proj!L36+Proj!L39</f>
        <v>418510.51283611113</v>
      </c>
      <c r="I113" s="28">
        <f>Proj!E19+Proj!E36+Proj!E39+Proj!M19+Proj!M36+Proj!M39</f>
        <v>430714.37416638981</v>
      </c>
      <c r="J113" s="291">
        <f>Proj!F19+Proj!F36+Proj!F39+Proj!N19+Proj!N36+Proj!N39</f>
        <v>497824.51525195054</v>
      </c>
      <c r="K113" s="47">
        <f t="shared" ref="K113:K123" si="27">$E113*H113</f>
        <v>235155196.34138909</v>
      </c>
      <c r="L113" s="27">
        <f t="shared" ref="L113:L123" si="28">$F113*I113</f>
        <v>251934882.49991852</v>
      </c>
      <c r="M113" s="48">
        <f t="shared" ref="M113:M123" si="29">$G113*J113</f>
        <v>305748627.61019564</v>
      </c>
      <c r="N113" s="195"/>
      <c r="O113" s="527" t="s">
        <v>863</v>
      </c>
      <c r="P113" s="532"/>
      <c r="Q113" s="520">
        <v>1</v>
      </c>
    </row>
    <row r="114" spans="1:17" ht="12.75" x14ac:dyDescent="0.2">
      <c r="A114" s="213" t="s">
        <v>176</v>
      </c>
      <c r="B114" s="211" t="s">
        <v>137</v>
      </c>
      <c r="C114" s="214" t="s">
        <v>33</v>
      </c>
      <c r="D114" s="217" t="s">
        <v>187</v>
      </c>
      <c r="E114" s="216">
        <v>212377.1992</v>
      </c>
      <c r="F114" s="27">
        <f t="shared" si="25"/>
        <v>221084.66436719999</v>
      </c>
      <c r="G114" s="48">
        <f t="shared" si="26"/>
        <v>232138.89758556001</v>
      </c>
      <c r="H114" s="289">
        <v>36</v>
      </c>
      <c r="I114" s="215">
        <v>38</v>
      </c>
      <c r="J114" s="292">
        <v>40</v>
      </c>
      <c r="K114" s="47">
        <f t="shared" si="27"/>
        <v>7645579.1711999997</v>
      </c>
      <c r="L114" s="27">
        <f t="shared" si="28"/>
        <v>8401217.245953599</v>
      </c>
      <c r="M114" s="48">
        <f t="shared" si="29"/>
        <v>9285555.9034224004</v>
      </c>
      <c r="N114" s="195"/>
      <c r="O114" s="527" t="s">
        <v>876</v>
      </c>
      <c r="P114" s="532"/>
      <c r="Q114" s="520">
        <v>1</v>
      </c>
    </row>
    <row r="115" spans="1:17" ht="12.75" x14ac:dyDescent="0.2">
      <c r="A115" s="213" t="s">
        <v>176</v>
      </c>
      <c r="B115" s="211" t="s">
        <v>138</v>
      </c>
      <c r="C115" s="214" t="s">
        <v>34</v>
      </c>
      <c r="D115" s="217" t="s">
        <v>339</v>
      </c>
      <c r="E115" s="216">
        <v>25</v>
      </c>
      <c r="F115" s="27">
        <f t="shared" si="25"/>
        <v>26.024999999999999</v>
      </c>
      <c r="G115" s="48">
        <f t="shared" si="26"/>
        <v>27.326249999999998</v>
      </c>
      <c r="H115" s="279">
        <f>+(H113*H114)*5</f>
        <v>75331892.310500011</v>
      </c>
      <c r="I115" s="28">
        <f>+(I113*I114)*5</f>
        <v>81835731.091614068</v>
      </c>
      <c r="J115" s="291">
        <f>+(J113*J114)*5</f>
        <v>99564903.050390109</v>
      </c>
      <c r="K115" s="47">
        <f t="shared" si="27"/>
        <v>1883297307.7625003</v>
      </c>
      <c r="L115" s="27">
        <f t="shared" si="28"/>
        <v>2129774901.659256</v>
      </c>
      <c r="M115" s="48">
        <f t="shared" si="29"/>
        <v>2720735431.9807224</v>
      </c>
      <c r="N115" s="195"/>
      <c r="O115" s="527" t="s">
        <v>863</v>
      </c>
      <c r="P115" s="532"/>
      <c r="Q115" s="520">
        <v>1</v>
      </c>
    </row>
    <row r="116" spans="1:17" ht="12.75" x14ac:dyDescent="0.2">
      <c r="A116" s="213" t="s">
        <v>176</v>
      </c>
      <c r="B116" s="211" t="s">
        <v>139</v>
      </c>
      <c r="C116" s="214" t="s">
        <v>35</v>
      </c>
      <c r="D116" s="217" t="s">
        <v>80</v>
      </c>
      <c r="E116" s="216">
        <v>20085657.988000002</v>
      </c>
      <c r="F116" s="27">
        <f t="shared" si="25"/>
        <v>20909169.965507999</v>
      </c>
      <c r="G116" s="48">
        <f t="shared" si="26"/>
        <v>21954628.463783398</v>
      </c>
      <c r="H116" s="279">
        <v>1</v>
      </c>
      <c r="I116" s="28">
        <v>1</v>
      </c>
      <c r="J116" s="291">
        <v>1</v>
      </c>
      <c r="K116" s="47">
        <f t="shared" si="27"/>
        <v>20085657.988000002</v>
      </c>
      <c r="L116" s="27">
        <f t="shared" si="28"/>
        <v>20909169.965507999</v>
      </c>
      <c r="M116" s="48">
        <f t="shared" si="29"/>
        <v>21954628.463783398</v>
      </c>
      <c r="N116" s="195"/>
      <c r="O116" s="527" t="s">
        <v>876</v>
      </c>
      <c r="P116" s="532"/>
      <c r="Q116" s="520">
        <v>1</v>
      </c>
    </row>
    <row r="117" spans="1:17" ht="12.75" x14ac:dyDescent="0.2">
      <c r="A117" s="213" t="s">
        <v>176</v>
      </c>
      <c r="B117" s="211" t="s">
        <v>140</v>
      </c>
      <c r="C117" s="214" t="s">
        <v>36</v>
      </c>
      <c r="D117" s="217" t="s">
        <v>80</v>
      </c>
      <c r="E117" s="216">
        <v>186537103.19999999</v>
      </c>
      <c r="F117" s="27">
        <f t="shared" si="25"/>
        <v>194185124.43119997</v>
      </c>
      <c r="G117" s="48">
        <f t="shared" si="26"/>
        <v>203894380.65275997</v>
      </c>
      <c r="H117" s="279">
        <v>1</v>
      </c>
      <c r="I117" s="28">
        <v>1</v>
      </c>
      <c r="J117" s="291">
        <v>1</v>
      </c>
      <c r="K117" s="47">
        <f t="shared" si="27"/>
        <v>186537103.19999999</v>
      </c>
      <c r="L117" s="27">
        <f t="shared" si="28"/>
        <v>194185124.43119997</v>
      </c>
      <c r="M117" s="48">
        <f t="shared" si="29"/>
        <v>203894380.65275997</v>
      </c>
      <c r="N117" s="195"/>
      <c r="O117" s="527" t="s">
        <v>863</v>
      </c>
      <c r="P117" s="532"/>
      <c r="Q117" s="520">
        <v>1</v>
      </c>
    </row>
    <row r="118" spans="1:17" ht="12.75" x14ac:dyDescent="0.2">
      <c r="A118" s="213" t="s">
        <v>176</v>
      </c>
      <c r="B118" s="211" t="s">
        <v>141</v>
      </c>
      <c r="C118" s="214" t="s">
        <v>37</v>
      </c>
      <c r="D118" s="217" t="s">
        <v>340</v>
      </c>
      <c r="E118" s="216">
        <v>1100</v>
      </c>
      <c r="F118" s="27">
        <f t="shared" si="25"/>
        <v>1145.0999999999999</v>
      </c>
      <c r="G118" s="48">
        <f t="shared" si="26"/>
        <v>1202.355</v>
      </c>
      <c r="H118" s="279">
        <f>+H113*8</f>
        <v>3348084.102688889</v>
      </c>
      <c r="I118" s="28">
        <f>+I113*8</f>
        <v>3445714.9933311185</v>
      </c>
      <c r="J118" s="291">
        <f>+J113*8</f>
        <v>3982596.1220156043</v>
      </c>
      <c r="K118" s="47">
        <f t="shared" si="27"/>
        <v>3682892512.957778</v>
      </c>
      <c r="L118" s="27">
        <f t="shared" si="28"/>
        <v>3945688238.8634634</v>
      </c>
      <c r="M118" s="48">
        <f t="shared" si="29"/>
        <v>4788494360.2860718</v>
      </c>
      <c r="N118" s="195"/>
      <c r="O118" s="527" t="s">
        <v>863</v>
      </c>
      <c r="P118" s="532"/>
      <c r="Q118" s="520">
        <v>1</v>
      </c>
    </row>
    <row r="119" spans="1:17" ht="12.75" x14ac:dyDescent="0.2">
      <c r="A119" s="213" t="s">
        <v>176</v>
      </c>
      <c r="B119" s="211" t="s">
        <v>142</v>
      </c>
      <c r="C119" s="214" t="s">
        <v>38</v>
      </c>
      <c r="D119" s="217" t="s">
        <v>80</v>
      </c>
      <c r="E119" s="216">
        <v>37237719.920000002</v>
      </c>
      <c r="F119" s="27">
        <f t="shared" si="25"/>
        <v>38764466.436719999</v>
      </c>
      <c r="G119" s="48">
        <f t="shared" si="26"/>
        <v>40702689.758556001</v>
      </c>
      <c r="H119" s="279">
        <v>1</v>
      </c>
      <c r="I119" s="28">
        <v>1</v>
      </c>
      <c r="J119" s="291">
        <v>1</v>
      </c>
      <c r="K119" s="47">
        <f t="shared" si="27"/>
        <v>37237719.920000002</v>
      </c>
      <c r="L119" s="27">
        <f t="shared" si="28"/>
        <v>38764466.436719999</v>
      </c>
      <c r="M119" s="48">
        <f t="shared" si="29"/>
        <v>40702689.758556001</v>
      </c>
      <c r="N119" s="195"/>
      <c r="O119" s="527" t="s">
        <v>863</v>
      </c>
      <c r="P119" s="532"/>
      <c r="Q119" s="520">
        <v>1</v>
      </c>
    </row>
    <row r="120" spans="1:17" ht="12.75" x14ac:dyDescent="0.2">
      <c r="A120" s="213" t="s">
        <v>176</v>
      </c>
      <c r="B120" s="211" t="s">
        <v>143</v>
      </c>
      <c r="C120" s="214" t="s">
        <v>39</v>
      </c>
      <c r="D120" s="217" t="s">
        <v>80</v>
      </c>
      <c r="E120" s="216">
        <v>5809429.9800000004</v>
      </c>
      <c r="F120" s="27">
        <f t="shared" si="25"/>
        <v>6047616.6091799997</v>
      </c>
      <c r="G120" s="48">
        <f t="shared" si="26"/>
        <v>6349997.4396390002</v>
      </c>
      <c r="H120" s="279">
        <v>1</v>
      </c>
      <c r="I120" s="28">
        <v>1</v>
      </c>
      <c r="J120" s="291">
        <v>1</v>
      </c>
      <c r="K120" s="47">
        <f t="shared" si="27"/>
        <v>5809429.9800000004</v>
      </c>
      <c r="L120" s="27">
        <f t="shared" si="28"/>
        <v>6047616.6091799997</v>
      </c>
      <c r="M120" s="48">
        <f t="shared" si="29"/>
        <v>6349997.4396390002</v>
      </c>
      <c r="N120" s="195"/>
      <c r="O120" s="527" t="s">
        <v>876</v>
      </c>
      <c r="P120" s="532"/>
      <c r="Q120" s="520">
        <v>1</v>
      </c>
    </row>
    <row r="121" spans="1:17" ht="12.75" x14ac:dyDescent="0.2">
      <c r="A121" s="213" t="s">
        <v>176</v>
      </c>
      <c r="B121" s="211" t="s">
        <v>144</v>
      </c>
      <c r="C121" s="214" t="s">
        <v>40</v>
      </c>
      <c r="D121" s="217" t="s">
        <v>341</v>
      </c>
      <c r="E121" s="216">
        <v>850</v>
      </c>
      <c r="F121" s="27">
        <f t="shared" si="25"/>
        <v>884.84999999999991</v>
      </c>
      <c r="G121" s="48">
        <f t="shared" si="26"/>
        <v>929.09249999999997</v>
      </c>
      <c r="H121" s="289">
        <v>140000</v>
      </c>
      <c r="I121" s="215">
        <v>140000</v>
      </c>
      <c r="J121" s="442">
        <v>140000</v>
      </c>
      <c r="K121" s="47">
        <f t="shared" si="27"/>
        <v>119000000</v>
      </c>
      <c r="L121" s="27">
        <f t="shared" si="28"/>
        <v>123878999.99999999</v>
      </c>
      <c r="M121" s="48">
        <f t="shared" si="29"/>
        <v>130072950</v>
      </c>
      <c r="N121" s="195"/>
      <c r="O121" s="527" t="s">
        <v>876</v>
      </c>
      <c r="P121" s="532"/>
      <c r="Q121" s="520">
        <v>1</v>
      </c>
    </row>
    <row r="122" spans="1:17" ht="12.75" x14ac:dyDescent="0.2">
      <c r="A122" s="213" t="s">
        <v>176</v>
      </c>
      <c r="B122" s="211" t="s">
        <v>145</v>
      </c>
      <c r="C122" s="214" t="s">
        <v>41</v>
      </c>
      <c r="D122" s="217" t="s">
        <v>338</v>
      </c>
      <c r="E122" s="216">
        <v>6857</v>
      </c>
      <c r="F122" s="27">
        <f t="shared" si="25"/>
        <v>7138.1369999999997</v>
      </c>
      <c r="G122" s="48">
        <f t="shared" si="26"/>
        <v>7495.04385</v>
      </c>
      <c r="H122" s="289">
        <v>14000</v>
      </c>
      <c r="I122" s="215">
        <v>15000</v>
      </c>
      <c r="J122" s="442">
        <v>18000</v>
      </c>
      <c r="K122" s="47">
        <f t="shared" si="27"/>
        <v>95998000</v>
      </c>
      <c r="L122" s="27">
        <f t="shared" si="28"/>
        <v>107072055</v>
      </c>
      <c r="M122" s="48">
        <f t="shared" si="29"/>
        <v>134910789.30000001</v>
      </c>
      <c r="N122" s="195"/>
      <c r="O122" s="527" t="s">
        <v>863</v>
      </c>
      <c r="P122" s="532"/>
      <c r="Q122" s="520">
        <v>1</v>
      </c>
    </row>
    <row r="123" spans="1:17" ht="12.75" x14ac:dyDescent="0.2">
      <c r="A123" s="213" t="s">
        <v>176</v>
      </c>
      <c r="B123" s="211" t="s">
        <v>146</v>
      </c>
      <c r="C123" s="214" t="s">
        <v>24</v>
      </c>
      <c r="D123" s="217" t="s">
        <v>342</v>
      </c>
      <c r="E123" s="216">
        <v>1642</v>
      </c>
      <c r="F123" s="27">
        <f t="shared" si="25"/>
        <v>1709.3219999999999</v>
      </c>
      <c r="G123" s="48">
        <f t="shared" si="26"/>
        <v>1794.7881</v>
      </c>
      <c r="H123" s="289">
        <v>45000</v>
      </c>
      <c r="I123" s="215">
        <v>45000</v>
      </c>
      <c r="J123" s="442">
        <v>45000</v>
      </c>
      <c r="K123" s="47">
        <f t="shared" si="27"/>
        <v>73890000</v>
      </c>
      <c r="L123" s="27">
        <f t="shared" si="28"/>
        <v>76919490</v>
      </c>
      <c r="M123" s="48">
        <f t="shared" si="29"/>
        <v>80765464.5</v>
      </c>
      <c r="N123" s="195"/>
      <c r="O123" s="527" t="s">
        <v>863</v>
      </c>
      <c r="P123" s="532"/>
      <c r="Q123" s="520">
        <v>1</v>
      </c>
    </row>
    <row r="124" spans="1:17" s="189" customFormat="1" ht="12.75" x14ac:dyDescent="0.2">
      <c r="A124" s="404" t="s">
        <v>640</v>
      </c>
      <c r="B124" s="413"/>
      <c r="C124" s="184"/>
      <c r="D124" s="185"/>
      <c r="E124" s="415"/>
      <c r="F124" s="186">
        <f t="shared" si="25"/>
        <v>0</v>
      </c>
      <c r="G124" s="187">
        <f t="shared" si="26"/>
        <v>0</v>
      </c>
      <c r="H124" s="429"/>
      <c r="I124" s="416"/>
      <c r="J124" s="430"/>
      <c r="K124" s="444">
        <f>SUM(K125:K126)</f>
        <v>122980000</v>
      </c>
      <c r="L124" s="396">
        <f>SUM(L125:L126)</f>
        <v>133549890</v>
      </c>
      <c r="M124" s="445">
        <f>SUM(M125:M126)</f>
        <v>97860766.5</v>
      </c>
      <c r="N124" s="196"/>
      <c r="O124" s="558"/>
      <c r="P124" s="542"/>
      <c r="Q124" s="188"/>
    </row>
    <row r="125" spans="1:17" ht="12.75" x14ac:dyDescent="0.2">
      <c r="A125" s="213" t="s">
        <v>176</v>
      </c>
      <c r="B125" s="17" t="s">
        <v>611</v>
      </c>
      <c r="C125" s="1" t="str">
        <f>'Curriculum Impl Plan'!B62</f>
        <v>Print and decide dissemination of booklets on national standards, by subject</v>
      </c>
      <c r="D125" s="49" t="str">
        <f>'Curriculum Impl Plan'!E62</f>
        <v>Printed booklet</v>
      </c>
      <c r="E125" s="49">
        <f>'Curriculum Impl Plan'!F62</f>
        <v>6000</v>
      </c>
      <c r="F125" s="27">
        <f t="shared" si="25"/>
        <v>6246</v>
      </c>
      <c r="G125" s="48">
        <f t="shared" si="26"/>
        <v>6558.3</v>
      </c>
      <c r="H125" s="279">
        <f>'Curriculum Impl Plan'!I62</f>
        <v>0</v>
      </c>
      <c r="I125" s="28">
        <f>'Curriculum Impl Plan'!J62</f>
        <v>3500</v>
      </c>
      <c r="J125" s="291">
        <f>'Curriculum Impl Plan'!K62</f>
        <v>0</v>
      </c>
      <c r="K125" s="47">
        <f t="shared" ref="K125:K142" si="30">$E125*H125</f>
        <v>0</v>
      </c>
      <c r="L125" s="27">
        <f t="shared" ref="L125:L142" si="31">$F125*I125</f>
        <v>21861000</v>
      </c>
      <c r="M125" s="48">
        <f t="shared" ref="M125:M142" si="32">$G125*J125</f>
        <v>0</v>
      </c>
      <c r="N125" s="208">
        <v>42216</v>
      </c>
      <c r="O125" s="560" t="s">
        <v>871</v>
      </c>
      <c r="P125" s="530"/>
      <c r="Q125" s="521">
        <v>1</v>
      </c>
    </row>
    <row r="126" spans="1:17" ht="12.75" x14ac:dyDescent="0.2">
      <c r="A126" s="213" t="s">
        <v>176</v>
      </c>
      <c r="B126" s="17" t="s">
        <v>612</v>
      </c>
      <c r="C126" s="1" t="str">
        <f>'Curriculum Impl Plan'!B63</f>
        <v>The first edition of Guide to Assessment techniques is quality assured and printed</v>
      </c>
      <c r="D126" s="49" t="str">
        <f>'Curriculum Impl Plan'!E63</f>
        <v>Guide printed</v>
      </c>
      <c r="E126" s="49">
        <f>'Curriculum Impl Plan'!F63</f>
        <v>5000</v>
      </c>
      <c r="F126" s="27">
        <f t="shared" si="25"/>
        <v>5205</v>
      </c>
      <c r="G126" s="48">
        <f t="shared" si="26"/>
        <v>5465.25</v>
      </c>
      <c r="H126" s="279">
        <f>'Curriculum Impl Plan'!I63</f>
        <v>24596</v>
      </c>
      <c r="I126" s="28">
        <f>'Curriculum Impl Plan'!J63</f>
        <v>21458</v>
      </c>
      <c r="J126" s="291">
        <f>'Curriculum Impl Plan'!K63</f>
        <v>17906</v>
      </c>
      <c r="K126" s="47">
        <f t="shared" si="30"/>
        <v>122980000</v>
      </c>
      <c r="L126" s="27">
        <f t="shared" si="31"/>
        <v>111688890</v>
      </c>
      <c r="M126" s="48">
        <f t="shared" si="32"/>
        <v>97860766.5</v>
      </c>
      <c r="N126" s="208">
        <v>42216</v>
      </c>
      <c r="O126" s="560" t="s">
        <v>871</v>
      </c>
      <c r="P126" s="530"/>
      <c r="Q126" s="521">
        <v>1</v>
      </c>
    </row>
    <row r="127" spans="1:17" s="189" customFormat="1" ht="12.75" x14ac:dyDescent="0.2">
      <c r="A127" s="404" t="s">
        <v>664</v>
      </c>
      <c r="B127" s="431"/>
      <c r="C127" s="184"/>
      <c r="D127" s="185"/>
      <c r="E127" s="415">
        <f>'Curriculum Impl Plan'!F64</f>
        <v>0</v>
      </c>
      <c r="F127" s="186">
        <f t="shared" ref="F127:F142" si="33">E127*(1+4.1%)</f>
        <v>0</v>
      </c>
      <c r="G127" s="187">
        <f t="shared" ref="G127:G142" si="34">F127*(1+5%)</f>
        <v>0</v>
      </c>
      <c r="H127" s="429"/>
      <c r="I127" s="416"/>
      <c r="J127" s="430"/>
      <c r="K127" s="444">
        <f>SUM(K128:K142)</f>
        <v>0</v>
      </c>
      <c r="L127" s="396">
        <f>SUM(L128:L142)</f>
        <v>589934700</v>
      </c>
      <c r="M127" s="445">
        <f>SUM(M128:M142)</f>
        <v>4279055983.7017074</v>
      </c>
      <c r="N127" s="432"/>
      <c r="O127" s="562"/>
      <c r="P127" s="547"/>
      <c r="Q127" s="433"/>
    </row>
    <row r="128" spans="1:17" ht="12.75" x14ac:dyDescent="0.2">
      <c r="A128" s="213" t="s">
        <v>176</v>
      </c>
      <c r="B128" s="17" t="s">
        <v>613</v>
      </c>
      <c r="C128" s="1" t="str">
        <f>'Curriculum Impl Plan'!B65</f>
        <v>National Steering Group meets to consider the implications of the curriculum and new standards on national and district exams and make overall plan</v>
      </c>
      <c r="D128" s="197" t="s">
        <v>517</v>
      </c>
      <c r="E128" s="49">
        <f>'Curriculum Impl Plan'!F65</f>
        <v>0</v>
      </c>
      <c r="F128" s="27">
        <f t="shared" si="33"/>
        <v>0</v>
      </c>
      <c r="G128" s="48">
        <f t="shared" si="34"/>
        <v>0</v>
      </c>
      <c r="H128" s="279">
        <f>'Curriculum Impl Plan'!I65</f>
        <v>0</v>
      </c>
      <c r="I128" s="28">
        <f>'Curriculum Impl Plan'!J65</f>
        <v>1</v>
      </c>
      <c r="J128" s="367">
        <f>'Curriculum Impl Plan'!K65</f>
        <v>0</v>
      </c>
      <c r="K128" s="47">
        <f t="shared" si="30"/>
        <v>0</v>
      </c>
      <c r="L128" s="27">
        <f t="shared" si="31"/>
        <v>0</v>
      </c>
      <c r="M128" s="48">
        <f t="shared" si="32"/>
        <v>0</v>
      </c>
      <c r="N128" s="208"/>
      <c r="O128" s="559" t="s">
        <v>876</v>
      </c>
      <c r="P128" s="530"/>
      <c r="Q128" s="521">
        <v>1</v>
      </c>
    </row>
    <row r="129" spans="1:17" ht="12.75" x14ac:dyDescent="0.2">
      <c r="A129" s="213" t="s">
        <v>176</v>
      </c>
      <c r="B129" s="17" t="s">
        <v>614</v>
      </c>
      <c r="C129" s="1" t="str">
        <f>'Curriculum Impl Plan'!B66</f>
        <v>Set up of a working group to develop district capacity and shape of district and national exams by 2018</v>
      </c>
      <c r="D129" s="197" t="s">
        <v>520</v>
      </c>
      <c r="E129" s="49">
        <f>'Curriculum Impl Plan'!F66</f>
        <v>0</v>
      </c>
      <c r="F129" s="27">
        <f t="shared" si="33"/>
        <v>0</v>
      </c>
      <c r="G129" s="48">
        <f t="shared" si="34"/>
        <v>0</v>
      </c>
      <c r="H129" s="279">
        <f>'Curriculum Impl Plan'!I66</f>
        <v>0</v>
      </c>
      <c r="I129" s="28">
        <f>'Curriculum Impl Plan'!J66</f>
        <v>1</v>
      </c>
      <c r="J129" s="367">
        <f>'Curriculum Impl Plan'!K66</f>
        <v>0</v>
      </c>
      <c r="K129" s="47">
        <f t="shared" si="30"/>
        <v>0</v>
      </c>
      <c r="L129" s="27">
        <f t="shared" si="31"/>
        <v>0</v>
      </c>
      <c r="M129" s="48">
        <f t="shared" si="32"/>
        <v>0</v>
      </c>
      <c r="N129" s="208"/>
      <c r="O129" s="559" t="s">
        <v>876</v>
      </c>
      <c r="P129" s="530"/>
      <c r="Q129" s="521">
        <v>1</v>
      </c>
    </row>
    <row r="130" spans="1:17" ht="12.75" x14ac:dyDescent="0.2">
      <c r="A130" s="213" t="s">
        <v>176</v>
      </c>
      <c r="B130" s="17" t="s">
        <v>615</v>
      </c>
      <c r="C130" s="1" t="str">
        <f>'Curriculum Impl Plan'!B67</f>
        <v>Develop pilots or prototypes of districts tasks/tests and national exams based on competency assessment</v>
      </c>
      <c r="D130" s="197"/>
      <c r="E130" s="49">
        <f>'Curriculum Impl Plan'!F67</f>
        <v>47000</v>
      </c>
      <c r="F130" s="27">
        <f t="shared" si="33"/>
        <v>48927</v>
      </c>
      <c r="G130" s="48">
        <f t="shared" si="34"/>
        <v>51373.35</v>
      </c>
      <c r="H130" s="279">
        <f>'Curriculum Impl Plan'!I67</f>
        <v>0</v>
      </c>
      <c r="I130" s="28">
        <f>'Curriculum Impl Plan'!J67</f>
        <v>6000</v>
      </c>
      <c r="J130" s="367">
        <f>'Curriculum Impl Plan'!K67</f>
        <v>0</v>
      </c>
      <c r="K130" s="47">
        <f t="shared" si="30"/>
        <v>0</v>
      </c>
      <c r="L130" s="27">
        <f t="shared" si="31"/>
        <v>293562000</v>
      </c>
      <c r="M130" s="48">
        <f t="shared" si="32"/>
        <v>0</v>
      </c>
      <c r="N130" s="208"/>
      <c r="O130" s="559" t="s">
        <v>876</v>
      </c>
      <c r="P130" s="530"/>
      <c r="Q130" s="521">
        <v>1</v>
      </c>
    </row>
    <row r="131" spans="1:17" ht="12.75" x14ac:dyDescent="0.2">
      <c r="A131" s="213" t="s">
        <v>176</v>
      </c>
      <c r="B131" s="17" t="s">
        <v>616</v>
      </c>
      <c r="C131" s="1" t="str">
        <f>'Curriculum Impl Plan'!B68</f>
        <v>Supervision of early examples of district tests, evaluation and feedback</v>
      </c>
      <c r="D131" s="197" t="s">
        <v>525</v>
      </c>
      <c r="E131" s="49">
        <f>'Curriculum Impl Plan'!F68</f>
        <v>90000</v>
      </c>
      <c r="F131" s="27">
        <f t="shared" si="33"/>
        <v>93690</v>
      </c>
      <c r="G131" s="48">
        <f t="shared" si="34"/>
        <v>98374.5</v>
      </c>
      <c r="H131" s="279">
        <f>'Curriculum Impl Plan'!I68</f>
        <v>0</v>
      </c>
      <c r="I131" s="28">
        <f>'Curriculum Impl Plan'!J68</f>
        <v>30</v>
      </c>
      <c r="J131" s="367">
        <f>'Curriculum Impl Plan'!K68</f>
        <v>0</v>
      </c>
      <c r="K131" s="47">
        <f t="shared" si="30"/>
        <v>0</v>
      </c>
      <c r="L131" s="27">
        <f t="shared" si="31"/>
        <v>2810700</v>
      </c>
      <c r="M131" s="48">
        <f t="shared" si="32"/>
        <v>0</v>
      </c>
      <c r="N131" s="208"/>
      <c r="O131" s="559" t="s">
        <v>876</v>
      </c>
      <c r="P131" s="530"/>
      <c r="Q131" s="521">
        <v>1</v>
      </c>
    </row>
    <row r="132" spans="1:17" ht="12.75" x14ac:dyDescent="0.2">
      <c r="A132" s="213" t="s">
        <v>176</v>
      </c>
      <c r="B132" s="17" t="s">
        <v>617</v>
      </c>
      <c r="C132" s="1" t="str">
        <f>'Curriculum Impl Plan'!B69</f>
        <v>Examiners trained on techniques for developing tests/tasks that link to the curriculum for different age groups</v>
      </c>
      <c r="D132" s="197" t="s">
        <v>528</v>
      </c>
      <c r="E132" s="49">
        <f>'Curriculum Impl Plan'!F69</f>
        <v>47000</v>
      </c>
      <c r="F132" s="27">
        <f t="shared" si="33"/>
        <v>48927</v>
      </c>
      <c r="G132" s="48">
        <f t="shared" si="34"/>
        <v>51373.35</v>
      </c>
      <c r="H132" s="279">
        <f>'Curriculum Impl Plan'!I69</f>
        <v>0</v>
      </c>
      <c r="I132" s="28">
        <f>'Curriculum Impl Plan'!J69</f>
        <v>6000</v>
      </c>
      <c r="J132" s="367">
        <f>'Curriculum Impl Plan'!K69</f>
        <v>0</v>
      </c>
      <c r="K132" s="47">
        <f t="shared" si="30"/>
        <v>0</v>
      </c>
      <c r="L132" s="27">
        <f t="shared" si="31"/>
        <v>293562000</v>
      </c>
      <c r="M132" s="48">
        <f t="shared" si="32"/>
        <v>0</v>
      </c>
      <c r="N132" s="208"/>
      <c r="O132" s="559" t="s">
        <v>876</v>
      </c>
      <c r="P132" s="530"/>
      <c r="Q132" s="521">
        <v>1</v>
      </c>
    </row>
    <row r="133" spans="1:17" ht="12.75" x14ac:dyDescent="0.2">
      <c r="A133" s="213" t="s">
        <v>176</v>
      </c>
      <c r="B133" s="17" t="s">
        <v>618</v>
      </c>
      <c r="C133" s="1" t="str">
        <f>'Curriculum Impl Plan'!B70</f>
        <v>Development of specifications for national examinations in each subject, adressing  competencies, developing criteria for what will be assessed at each age, with weightings</v>
      </c>
      <c r="D133" s="197" t="s">
        <v>531</v>
      </c>
      <c r="E133" s="49">
        <f>'Curriculum Impl Plan'!F70</f>
        <v>300054</v>
      </c>
      <c r="F133" s="27">
        <f t="shared" si="33"/>
        <v>312356.21399999998</v>
      </c>
      <c r="G133" s="48">
        <f t="shared" si="34"/>
        <v>327974.02470000001</v>
      </c>
      <c r="H133" s="279">
        <f>'Curriculum Impl Plan'!I70</f>
        <v>0</v>
      </c>
      <c r="I133" s="28">
        <f>'Curriculum Impl Plan'!J70</f>
        <v>0</v>
      </c>
      <c r="J133" s="367">
        <f>'Curriculum Impl Plan'!K70</f>
        <v>54</v>
      </c>
      <c r="K133" s="47">
        <f t="shared" si="30"/>
        <v>0</v>
      </c>
      <c r="L133" s="27">
        <f t="shared" si="31"/>
        <v>0</v>
      </c>
      <c r="M133" s="48">
        <f t="shared" si="32"/>
        <v>17710597.333799999</v>
      </c>
      <c r="N133" s="208"/>
      <c r="O133" s="559" t="s">
        <v>876</v>
      </c>
      <c r="P133" s="530"/>
      <c r="Q133" s="521">
        <v>1</v>
      </c>
    </row>
    <row r="134" spans="1:17" ht="13.5" customHeight="1" x14ac:dyDescent="0.2">
      <c r="A134" s="213" t="s">
        <v>176</v>
      </c>
      <c r="B134" s="17" t="s">
        <v>619</v>
      </c>
      <c r="C134" s="1" t="str">
        <f>'Curriculum Impl Plan'!B71</f>
        <v>First district tests/tasks for the non national final exam years (P1, P2, P3, P4, P5, S1, S2, S4, S5). These don’t need to be developed for every grade. They could focus on tasks rather than tests.</v>
      </c>
      <c r="D134" s="197"/>
      <c r="E134" s="49">
        <f>'Curriculum Impl Plan'!F71</f>
        <v>1132</v>
      </c>
      <c r="F134" s="27">
        <f t="shared" si="33"/>
        <v>1178.4119999999998</v>
      </c>
      <c r="G134" s="48">
        <f t="shared" si="34"/>
        <v>1237.3326</v>
      </c>
      <c r="H134" s="279">
        <f>'Curriculum Impl Plan'!I71</f>
        <v>0</v>
      </c>
      <c r="I134" s="28">
        <f>'Curriculum Impl Plan'!J71</f>
        <v>0</v>
      </c>
      <c r="J134" s="367">
        <f>'Curriculum Impl Plan'!K71</f>
        <v>3194860.6917557232</v>
      </c>
      <c r="K134" s="47">
        <f t="shared" si="30"/>
        <v>0</v>
      </c>
      <c r="L134" s="27">
        <f t="shared" si="31"/>
        <v>0</v>
      </c>
      <c r="M134" s="48">
        <f t="shared" si="32"/>
        <v>3953105286.3679075</v>
      </c>
      <c r="N134" s="208"/>
      <c r="O134" s="559" t="s">
        <v>876</v>
      </c>
      <c r="P134" s="530"/>
      <c r="Q134" s="521">
        <v>1</v>
      </c>
    </row>
    <row r="135" spans="1:17" ht="12.75" x14ac:dyDescent="0.2">
      <c r="A135" s="213" t="s">
        <v>176</v>
      </c>
      <c r="B135" s="17" t="s">
        <v>620</v>
      </c>
      <c r="C135" s="1" t="str">
        <f>'Curriculum Impl Plan'!B72</f>
        <v>Training for national examiners on the standards across subjects and new assessment techniques</v>
      </c>
      <c r="D135" s="197" t="s">
        <v>528</v>
      </c>
      <c r="E135" s="49">
        <f>'Curriculum Impl Plan'!F72</f>
        <v>47000</v>
      </c>
      <c r="F135" s="27">
        <f t="shared" si="33"/>
        <v>48927</v>
      </c>
      <c r="G135" s="48">
        <f t="shared" si="34"/>
        <v>51373.35</v>
      </c>
      <c r="H135" s="279">
        <f>'Curriculum Impl Plan'!I72</f>
        <v>0</v>
      </c>
      <c r="I135" s="28">
        <f>'Curriculum Impl Plan'!J72</f>
        <v>0</v>
      </c>
      <c r="J135" s="367">
        <f>'Curriculum Impl Plan'!K72</f>
        <v>6000</v>
      </c>
      <c r="K135" s="47">
        <f t="shared" si="30"/>
        <v>0</v>
      </c>
      <c r="L135" s="27">
        <f t="shared" si="31"/>
        <v>0</v>
      </c>
      <c r="M135" s="48">
        <f t="shared" si="32"/>
        <v>308240100</v>
      </c>
      <c r="N135" s="208"/>
      <c r="O135" s="559" t="s">
        <v>876</v>
      </c>
      <c r="P135" s="530"/>
      <c r="Q135" s="521">
        <v>1</v>
      </c>
    </row>
    <row r="136" spans="1:17" ht="12.75" x14ac:dyDescent="0.2">
      <c r="A136" s="213" t="s">
        <v>176</v>
      </c>
      <c r="B136" s="17" t="s">
        <v>621</v>
      </c>
      <c r="C136" s="1" t="str">
        <f>'Curriculum Impl Plan'!B73</f>
        <v>Reporting back and troubleshooting problems</v>
      </c>
      <c r="D136" s="197" t="s">
        <v>537</v>
      </c>
      <c r="E136" s="49">
        <f>'Curriculum Impl Plan'!F73</f>
        <v>0</v>
      </c>
      <c r="F136" s="27">
        <f t="shared" si="33"/>
        <v>0</v>
      </c>
      <c r="G136" s="48">
        <f t="shared" si="34"/>
        <v>0</v>
      </c>
      <c r="H136" s="279">
        <f>'Curriculum Impl Plan'!I73</f>
        <v>0</v>
      </c>
      <c r="I136" s="28">
        <f>'Curriculum Impl Plan'!J73</f>
        <v>0</v>
      </c>
      <c r="J136" s="367">
        <f>'Curriculum Impl Plan'!K73</f>
        <v>0</v>
      </c>
      <c r="K136" s="47">
        <f t="shared" si="30"/>
        <v>0</v>
      </c>
      <c r="L136" s="27">
        <f t="shared" si="31"/>
        <v>0</v>
      </c>
      <c r="M136" s="48">
        <f t="shared" si="32"/>
        <v>0</v>
      </c>
      <c r="N136" s="208"/>
      <c r="O136" s="559" t="s">
        <v>876</v>
      </c>
      <c r="P136" s="530"/>
      <c r="Q136" s="521">
        <v>1</v>
      </c>
    </row>
    <row r="137" spans="1:17" ht="12.75" x14ac:dyDescent="0.2">
      <c r="A137" s="213" t="s">
        <v>176</v>
      </c>
      <c r="B137" s="17" t="s">
        <v>622</v>
      </c>
      <c r="C137" s="1" t="str">
        <f>'Curriculum Impl Plan'!B79</f>
        <v>Evaluation of district tests/tasks</v>
      </c>
      <c r="D137" s="197" t="s">
        <v>545</v>
      </c>
      <c r="E137" s="49">
        <f>'Curriculum Impl Plan'!F79</f>
        <v>0</v>
      </c>
      <c r="F137" s="27">
        <f t="shared" si="33"/>
        <v>0</v>
      </c>
      <c r="G137" s="48">
        <f t="shared" si="34"/>
        <v>0</v>
      </c>
      <c r="H137" s="279">
        <f>'Curriculum Impl Plan'!I79</f>
        <v>0</v>
      </c>
      <c r="I137" s="28">
        <f>'Curriculum Impl Plan'!J79</f>
        <v>0</v>
      </c>
      <c r="J137" s="367">
        <f>'Curriculum Impl Plan'!K79</f>
        <v>0</v>
      </c>
      <c r="K137" s="47">
        <f t="shared" si="30"/>
        <v>0</v>
      </c>
      <c r="L137" s="27">
        <f t="shared" si="31"/>
        <v>0</v>
      </c>
      <c r="M137" s="48">
        <f t="shared" si="32"/>
        <v>0</v>
      </c>
      <c r="N137" s="208"/>
      <c r="O137" s="559" t="s">
        <v>876</v>
      </c>
      <c r="P137" s="530"/>
      <c r="Q137" s="521">
        <v>1</v>
      </c>
    </row>
    <row r="138" spans="1:17" ht="12.75" x14ac:dyDescent="0.2">
      <c r="A138" s="213" t="s">
        <v>176</v>
      </c>
      <c r="B138" s="17" t="s">
        <v>623</v>
      </c>
      <c r="C138" s="1" t="str">
        <f>'Curriculum Impl Plan'!B80</f>
        <v>Subject training for teachers mentioned and costed above to include training on district tests/tasks and national exams</v>
      </c>
      <c r="D138" s="197" t="s">
        <v>547</v>
      </c>
      <c r="E138" s="49">
        <f>'Curriculum Impl Plan'!F80</f>
        <v>0</v>
      </c>
      <c r="F138" s="27">
        <f t="shared" si="33"/>
        <v>0</v>
      </c>
      <c r="G138" s="48">
        <f t="shared" si="34"/>
        <v>0</v>
      </c>
      <c r="H138" s="279">
        <f>'Curriculum Impl Plan'!I80</f>
        <v>1</v>
      </c>
      <c r="I138" s="28">
        <f>'Curriculum Impl Plan'!J80</f>
        <v>0</v>
      </c>
      <c r="J138" s="367">
        <f>'Curriculum Impl Plan'!K80</f>
        <v>0</v>
      </c>
      <c r="K138" s="47">
        <f t="shared" si="30"/>
        <v>0</v>
      </c>
      <c r="L138" s="27">
        <f t="shared" si="31"/>
        <v>0</v>
      </c>
      <c r="M138" s="48">
        <f t="shared" si="32"/>
        <v>0</v>
      </c>
      <c r="N138" s="208"/>
      <c r="O138" s="559" t="s">
        <v>876</v>
      </c>
      <c r="P138" s="530"/>
      <c r="Q138" s="521">
        <v>1</v>
      </c>
    </row>
    <row r="139" spans="1:17" ht="12.75" x14ac:dyDescent="0.2">
      <c r="A139" s="213" t="s">
        <v>176</v>
      </c>
      <c r="B139" s="17" t="s">
        <v>624</v>
      </c>
      <c r="C139" s="1" t="str">
        <f>'Curriculum Impl Plan'!B81</f>
        <v>Schools analysis of learners' progress and of relative achievement in different classess and grades; Guidance to schools on how to analyse their results and to use them in improving school effectiveness</v>
      </c>
      <c r="D139" s="197" t="s">
        <v>550</v>
      </c>
      <c r="E139" s="49">
        <f>'Curriculum Impl Plan'!F81</f>
        <v>0</v>
      </c>
      <c r="F139" s="27">
        <f t="shared" si="33"/>
        <v>0</v>
      </c>
      <c r="G139" s="48">
        <f t="shared" si="34"/>
        <v>0</v>
      </c>
      <c r="H139" s="279">
        <f>'Curriculum Impl Plan'!I81</f>
        <v>0</v>
      </c>
      <c r="I139" s="28">
        <f>'Curriculum Impl Plan'!J81</f>
        <v>0</v>
      </c>
      <c r="J139" s="367">
        <f>'Curriculum Impl Plan'!K81</f>
        <v>1</v>
      </c>
      <c r="K139" s="47">
        <f t="shared" si="30"/>
        <v>0</v>
      </c>
      <c r="L139" s="27">
        <f t="shared" si="31"/>
        <v>0</v>
      </c>
      <c r="M139" s="48">
        <f t="shared" si="32"/>
        <v>0</v>
      </c>
      <c r="N139" s="208"/>
      <c r="O139" s="559" t="s">
        <v>876</v>
      </c>
      <c r="P139" s="530"/>
      <c r="Q139" s="521">
        <v>1</v>
      </c>
    </row>
    <row r="140" spans="1:17" ht="12.75" x14ac:dyDescent="0.2">
      <c r="A140" s="213" t="s">
        <v>176</v>
      </c>
      <c r="B140" s="17" t="s">
        <v>625</v>
      </c>
      <c r="C140" s="1" t="str">
        <f>'Curriculum Impl Plan'!B82</f>
        <v>National examinations develop reports on performance in subject examinations to feedback to schools</v>
      </c>
      <c r="D140" s="197" t="s">
        <v>553</v>
      </c>
      <c r="E140" s="49">
        <f>'Curriculum Impl Plan'!F82</f>
        <v>0</v>
      </c>
      <c r="F140" s="27">
        <f t="shared" si="33"/>
        <v>0</v>
      </c>
      <c r="G140" s="48">
        <f t="shared" si="34"/>
        <v>0</v>
      </c>
      <c r="H140" s="279">
        <f>'Curriculum Impl Plan'!I82</f>
        <v>0</v>
      </c>
      <c r="I140" s="28">
        <f>'Curriculum Impl Plan'!J82</f>
        <v>0</v>
      </c>
      <c r="J140" s="367">
        <f>'Curriculum Impl Plan'!K82</f>
        <v>0</v>
      </c>
      <c r="K140" s="47">
        <f t="shared" si="30"/>
        <v>0</v>
      </c>
      <c r="L140" s="27">
        <f t="shared" si="31"/>
        <v>0</v>
      </c>
      <c r="M140" s="48">
        <f t="shared" si="32"/>
        <v>0</v>
      </c>
      <c r="N140" s="208"/>
      <c r="O140" s="559" t="s">
        <v>876</v>
      </c>
      <c r="P140" s="530"/>
      <c r="Q140" s="521">
        <v>1</v>
      </c>
    </row>
    <row r="141" spans="1:17" ht="12.75" x14ac:dyDescent="0.2">
      <c r="A141" s="213" t="s">
        <v>176</v>
      </c>
      <c r="B141" s="17" t="s">
        <v>626</v>
      </c>
      <c r="C141" s="1" t="str">
        <f>'Curriculum Impl Plan'!B83</f>
        <v>Protocols developed for district and national analysis of results across schools</v>
      </c>
      <c r="D141" s="197" t="s">
        <v>556</v>
      </c>
      <c r="E141" s="49">
        <f>'Curriculum Impl Plan'!F83</f>
        <v>0</v>
      </c>
      <c r="F141" s="27">
        <f t="shared" si="33"/>
        <v>0</v>
      </c>
      <c r="G141" s="48">
        <f t="shared" si="34"/>
        <v>0</v>
      </c>
      <c r="H141" s="279">
        <f>'Curriculum Impl Plan'!I83</f>
        <v>0</v>
      </c>
      <c r="I141" s="28">
        <f>'Curriculum Impl Plan'!J83</f>
        <v>0</v>
      </c>
      <c r="J141" s="367">
        <f>'Curriculum Impl Plan'!K83</f>
        <v>0</v>
      </c>
      <c r="K141" s="47">
        <f t="shared" si="30"/>
        <v>0</v>
      </c>
      <c r="L141" s="27">
        <f t="shared" si="31"/>
        <v>0</v>
      </c>
      <c r="M141" s="48">
        <f t="shared" si="32"/>
        <v>0</v>
      </c>
      <c r="N141" s="208"/>
      <c r="O141" s="559" t="s">
        <v>876</v>
      </c>
      <c r="P141" s="530"/>
      <c r="Q141" s="521">
        <v>1</v>
      </c>
    </row>
    <row r="142" spans="1:17" ht="12.75" x14ac:dyDescent="0.2">
      <c r="A142" s="213" t="s">
        <v>176</v>
      </c>
      <c r="B142" s="17" t="s">
        <v>627</v>
      </c>
      <c r="C142" s="1" t="str">
        <f>'Curriculum Impl Plan'!B84</f>
        <v>Consider how teachers assessments may be included in the national examinations</v>
      </c>
      <c r="D142" s="197" t="s">
        <v>559</v>
      </c>
      <c r="E142" s="49">
        <f>'Curriculum Impl Plan'!F84</f>
        <v>0</v>
      </c>
      <c r="F142" s="27">
        <f t="shared" si="33"/>
        <v>0</v>
      </c>
      <c r="G142" s="48">
        <f t="shared" si="34"/>
        <v>0</v>
      </c>
      <c r="H142" s="279">
        <f>'Curriculum Impl Plan'!I84</f>
        <v>0</v>
      </c>
      <c r="I142" s="28">
        <f>'Curriculum Impl Plan'!J84</f>
        <v>0</v>
      </c>
      <c r="J142" s="367">
        <f>'Curriculum Impl Plan'!K84</f>
        <v>0</v>
      </c>
      <c r="K142" s="47">
        <f t="shared" si="30"/>
        <v>0</v>
      </c>
      <c r="L142" s="27">
        <f t="shared" si="31"/>
        <v>0</v>
      </c>
      <c r="M142" s="48">
        <f t="shared" si="32"/>
        <v>0</v>
      </c>
      <c r="N142" s="208"/>
      <c r="O142" s="559" t="s">
        <v>876</v>
      </c>
      <c r="P142" s="530"/>
      <c r="Q142" s="521">
        <v>1</v>
      </c>
    </row>
    <row r="143" spans="1:17" s="189" customFormat="1" ht="12.75" x14ac:dyDescent="0.2">
      <c r="A143" s="404" t="s">
        <v>641</v>
      </c>
      <c r="B143" s="431"/>
      <c r="C143" s="184"/>
      <c r="D143" s="185"/>
      <c r="E143" s="415"/>
      <c r="F143" s="186">
        <f>E143*(1+4.1%)</f>
        <v>0</v>
      </c>
      <c r="G143" s="187">
        <f>F143*(1+5%)</f>
        <v>0</v>
      </c>
      <c r="H143" s="429"/>
      <c r="I143" s="416"/>
      <c r="J143" s="430"/>
      <c r="K143" s="444">
        <f>SUM(K144:K147)</f>
        <v>798977515.29350007</v>
      </c>
      <c r="L143" s="444">
        <f t="shared" ref="L143:M143" si="35">SUM(L144:L147)</f>
        <v>846591859.9471451</v>
      </c>
      <c r="M143" s="444">
        <f t="shared" si="35"/>
        <v>910100043.86625445</v>
      </c>
      <c r="N143" s="432"/>
      <c r="O143" s="562"/>
      <c r="P143" s="547"/>
      <c r="Q143" s="433"/>
    </row>
    <row r="144" spans="1:17" ht="12.75" x14ac:dyDescent="0.2">
      <c r="A144" s="213" t="s">
        <v>176</v>
      </c>
      <c r="B144" s="17" t="s">
        <v>642</v>
      </c>
      <c r="C144" s="1" t="str">
        <f>'Curriculum Impl Plan'!B87</f>
        <v>Develop assessment instruments to use as ongoing monitoring of progress in early literacy and numeracy, using materials already available</v>
      </c>
      <c r="D144" s="41" t="str">
        <f>'Curriculum Impl Plan'!E87</f>
        <v>Completed data collection</v>
      </c>
      <c r="E144" s="41">
        <f>'Curriculum Impl Plan'!F87</f>
        <v>0</v>
      </c>
      <c r="F144" s="27">
        <f>E144*(1+4.1%)</f>
        <v>0</v>
      </c>
      <c r="G144" s="48">
        <f>F144*(1+5%)</f>
        <v>0</v>
      </c>
      <c r="H144" s="279">
        <f>'Curriculum Impl Plan'!I87</f>
        <v>0</v>
      </c>
      <c r="I144" s="28">
        <f>'Curriculum Impl Plan'!J87</f>
        <v>1</v>
      </c>
      <c r="J144" s="443">
        <f>'Curriculum Impl Plan'!K87</f>
        <v>0</v>
      </c>
      <c r="K144" s="47">
        <f>$E144*H144</f>
        <v>0</v>
      </c>
      <c r="L144" s="27">
        <f>$F144*I144</f>
        <v>0</v>
      </c>
      <c r="M144" s="48">
        <f>$G144*J144</f>
        <v>0</v>
      </c>
      <c r="N144" s="208"/>
      <c r="O144" s="559" t="s">
        <v>876</v>
      </c>
      <c r="P144" s="530" t="s">
        <v>873</v>
      </c>
      <c r="Q144" s="521">
        <v>2</v>
      </c>
    </row>
    <row r="145" spans="1:21" ht="12.75" x14ac:dyDescent="0.2">
      <c r="A145" s="213" t="s">
        <v>176</v>
      </c>
      <c r="B145" s="17" t="s">
        <v>643</v>
      </c>
      <c r="C145" s="1" t="str">
        <f>'Curriculum Impl Plan'!B88</f>
        <v>First use of proforma for end of pre-primary to record students' progress for reporting to P1 teachers</v>
      </c>
      <c r="D145" s="41" t="str">
        <f>'Curriculum Impl Plan'!E88</f>
        <v>Report completed</v>
      </c>
      <c r="E145" s="41">
        <f>'Curriculum Impl Plan'!F88</f>
        <v>38.095238095238095</v>
      </c>
      <c r="F145" s="27">
        <f>E145*(1+4.1%)</f>
        <v>39.657142857142851</v>
      </c>
      <c r="G145" s="48">
        <f>F145*(1+5%)</f>
        <v>41.639999999999993</v>
      </c>
      <c r="H145" s="279">
        <f>'Curriculum Impl Plan'!I88</f>
        <v>0</v>
      </c>
      <c r="I145" s="28">
        <f>'Curriculum Impl Plan'!J88</f>
        <v>0</v>
      </c>
      <c r="J145" s="443">
        <f>'Curriculum Impl Plan'!K88</f>
        <v>240280.06588763261</v>
      </c>
      <c r="K145" s="47">
        <f>$E145*H145</f>
        <v>0</v>
      </c>
      <c r="L145" s="27">
        <f>$F145*I145</f>
        <v>0</v>
      </c>
      <c r="M145" s="48">
        <f>$G145*J145</f>
        <v>10005261.943561019</v>
      </c>
      <c r="N145" s="208"/>
      <c r="O145" s="559" t="s">
        <v>876</v>
      </c>
      <c r="P145" s="530" t="s">
        <v>873</v>
      </c>
      <c r="Q145" s="521">
        <v>2</v>
      </c>
    </row>
    <row r="146" spans="1:21" ht="12.75" x14ac:dyDescent="0.2">
      <c r="A146" s="213" t="s">
        <v>176</v>
      </c>
      <c r="B146" s="17" t="s">
        <v>644</v>
      </c>
      <c r="C146" s="1" t="str">
        <f>'Curriculum Impl Plan'!B89</f>
        <v>Development of ways of monitoring progress in lower primary in Kinyarwanda and English and numeracy</v>
      </c>
      <c r="D146" s="41" t="str">
        <f>'Curriculum Impl Plan'!E89</f>
        <v>School with developed monitoring system</v>
      </c>
      <c r="E146" s="41">
        <f>'Curriculum Impl Plan'!F89</f>
        <v>0</v>
      </c>
      <c r="F146" s="27">
        <f>E146*(1+4.1%)</f>
        <v>0</v>
      </c>
      <c r="G146" s="48">
        <f>F146*(1+5%)</f>
        <v>0</v>
      </c>
      <c r="H146" s="279">
        <f>'Curriculum Impl Plan'!I89</f>
        <v>0</v>
      </c>
      <c r="I146" s="28">
        <f>'Curriculum Impl Plan'!J89</f>
        <v>1</v>
      </c>
      <c r="J146" s="443">
        <f>'Curriculum Impl Plan'!K89</f>
        <v>0</v>
      </c>
      <c r="K146" s="47">
        <f>$E146*H146</f>
        <v>0</v>
      </c>
      <c r="L146" s="27">
        <f>$F146*I146</f>
        <v>0</v>
      </c>
      <c r="M146" s="48">
        <f>$G146*J146</f>
        <v>0</v>
      </c>
      <c r="N146" s="208"/>
      <c r="O146" s="559" t="s">
        <v>876</v>
      </c>
      <c r="P146" s="530" t="s">
        <v>873</v>
      </c>
      <c r="Q146" s="521">
        <v>2</v>
      </c>
    </row>
    <row r="147" spans="1:21" ht="12.75" x14ac:dyDescent="0.2">
      <c r="A147" s="213" t="s">
        <v>176</v>
      </c>
      <c r="B147" s="17" t="s">
        <v>645</v>
      </c>
      <c r="C147" s="1" t="str">
        <f>'Curriculum Impl Plan'!B90</f>
        <v>First use of end of lower primary assessment in Kinyarwanda, English and mathematics</v>
      </c>
      <c r="D147" s="41" t="str">
        <f>'Curriculum Impl Plan'!E90</f>
        <v>Child tested</v>
      </c>
      <c r="E147" s="41">
        <f>'Curriculum Impl Plan'!F90</f>
        <v>1642</v>
      </c>
      <c r="F147" s="27">
        <f>E147*(1+4.1%)</f>
        <v>1709.3219999999999</v>
      </c>
      <c r="G147" s="48">
        <f>F147*(1+5%)</f>
        <v>1794.7881</v>
      </c>
      <c r="H147" s="279">
        <f>'Curriculum Impl Plan'!I90</f>
        <v>486588.01175000006</v>
      </c>
      <c r="I147" s="28">
        <f>'Curriculum Impl Plan'!J90</f>
        <v>495279.33294437511</v>
      </c>
      <c r="J147" s="443">
        <f>'Curriculum Impl Plan'!K90</f>
        <v>501504.76366691611</v>
      </c>
      <c r="K147" s="47">
        <f>$E147*H147</f>
        <v>798977515.29350007</v>
      </c>
      <c r="L147" s="27">
        <f>$F147*I147</f>
        <v>846591859.9471451</v>
      </c>
      <c r="M147" s="48">
        <f>$G147*J147</f>
        <v>900094781.92269337</v>
      </c>
      <c r="N147" s="208"/>
      <c r="O147" s="559" t="s">
        <v>876</v>
      </c>
      <c r="P147" s="530" t="s">
        <v>873</v>
      </c>
      <c r="Q147" s="521">
        <v>2</v>
      </c>
    </row>
    <row r="148" spans="1:21" ht="12.75" x14ac:dyDescent="0.2">
      <c r="A148" s="11"/>
      <c r="B148" s="17"/>
      <c r="C148" s="11"/>
      <c r="D148" s="43"/>
      <c r="E148" s="49"/>
      <c r="F148" s="27"/>
      <c r="G148" s="48"/>
      <c r="H148" s="279"/>
      <c r="I148" s="28"/>
      <c r="J148" s="290"/>
      <c r="K148" s="47">
        <f>$E148*H148</f>
        <v>0</v>
      </c>
      <c r="L148" s="27">
        <f>$E148*I148</f>
        <v>0</v>
      </c>
      <c r="M148" s="48">
        <f>$E148*J148</f>
        <v>0</v>
      </c>
      <c r="N148" s="195"/>
      <c r="O148" s="527"/>
      <c r="P148" s="532"/>
      <c r="Q148" s="29"/>
    </row>
    <row r="149" spans="1:21" s="394" customFormat="1" ht="15" customHeight="1" x14ac:dyDescent="0.25">
      <c r="A149" s="591" t="s">
        <v>125</v>
      </c>
      <c r="B149" s="592"/>
      <c r="C149" s="592"/>
      <c r="D149" s="465"/>
      <c r="E149" s="466"/>
      <c r="F149" s="467"/>
      <c r="G149" s="468"/>
      <c r="H149" s="469"/>
      <c r="I149" s="470"/>
      <c r="J149" s="471"/>
      <c r="K149" s="477">
        <f>K150+K176+K185</f>
        <v>12360145186.94101</v>
      </c>
      <c r="L149" s="477">
        <f>L150+L176+L185</f>
        <v>13370034735.608299</v>
      </c>
      <c r="M149" s="477">
        <f>M150+M176+M185</f>
        <v>13028858642.671394</v>
      </c>
      <c r="N149" s="392"/>
      <c r="O149" s="525"/>
      <c r="P149" s="546"/>
      <c r="Q149" s="472"/>
    </row>
    <row r="150" spans="1:21" s="437" customFormat="1" ht="15" customHeight="1" x14ac:dyDescent="0.2">
      <c r="A150" s="421" t="s">
        <v>818</v>
      </c>
      <c r="B150" s="434"/>
      <c r="C150" s="434"/>
      <c r="D150" s="421"/>
      <c r="E150" s="407"/>
      <c r="F150" s="186"/>
      <c r="G150" s="187"/>
      <c r="H150" s="427"/>
      <c r="I150" s="408"/>
      <c r="J150" s="435"/>
      <c r="K150" s="444">
        <f>SUM(K151:K175)</f>
        <v>7326209613.8871012</v>
      </c>
      <c r="L150" s="444">
        <f>SUM(L151:L175)</f>
        <v>7706205165.2643852</v>
      </c>
      <c r="M150" s="444">
        <f>SUM(M151:M175)</f>
        <v>6859486499.3800745</v>
      </c>
      <c r="N150" s="401"/>
      <c r="O150" s="563"/>
      <c r="P150" s="548"/>
      <c r="Q150" s="408"/>
    </row>
    <row r="151" spans="1:21" ht="12.75" x14ac:dyDescent="0.2">
      <c r="A151" s="213" t="s">
        <v>177</v>
      </c>
      <c r="B151" s="211" t="s">
        <v>147</v>
      </c>
      <c r="C151" s="214" t="s">
        <v>824</v>
      </c>
      <c r="D151" s="217" t="s">
        <v>766</v>
      </c>
      <c r="E151" s="216">
        <f>409978*12</f>
        <v>4919736</v>
      </c>
      <c r="F151" s="375">
        <f>E151*(1+4.1%)</f>
        <v>5121445.176</v>
      </c>
      <c r="G151" s="376">
        <f>F151*(1+5%)</f>
        <v>5377517.4347999999</v>
      </c>
      <c r="H151" s="373">
        <f>0.8*876-100</f>
        <v>600.80000000000007</v>
      </c>
      <c r="I151" s="373">
        <v>450</v>
      </c>
      <c r="J151" s="373">
        <v>300</v>
      </c>
      <c r="K151" s="374">
        <f>$E151*H151</f>
        <v>2955777388.8000002</v>
      </c>
      <c r="L151" s="375">
        <f>$F151*I151</f>
        <v>2304650329.1999998</v>
      </c>
      <c r="M151" s="376">
        <f>$G151*J151</f>
        <v>1613255230.4400001</v>
      </c>
      <c r="N151" s="377"/>
      <c r="O151" s="550" t="s">
        <v>863</v>
      </c>
      <c r="P151" s="541"/>
      <c r="Q151" s="520">
        <v>1</v>
      </c>
      <c r="R151" s="440"/>
    </row>
    <row r="152" spans="1:21" ht="12.75" x14ac:dyDescent="0.2">
      <c r="A152" s="213"/>
      <c r="B152" s="211" t="s">
        <v>148</v>
      </c>
      <c r="C152" s="214" t="s">
        <v>825</v>
      </c>
      <c r="D152" s="217" t="s">
        <v>766</v>
      </c>
      <c r="E152" s="216">
        <f>(294206*0.8+240327*0.2)*12</f>
        <v>3401162.4000000004</v>
      </c>
      <c r="F152" s="375">
        <f>E152*(1+4.1%)</f>
        <v>3540610.0584</v>
      </c>
      <c r="G152" s="376">
        <f>F152*(1+5%)</f>
        <v>3717640.5613200003</v>
      </c>
      <c r="H152" s="373">
        <f>0.2*876+100</f>
        <v>275.20000000000005</v>
      </c>
      <c r="I152" s="373">
        <f>H152+100</f>
        <v>375.20000000000005</v>
      </c>
      <c r="J152" s="373">
        <f>I152+200</f>
        <v>575.20000000000005</v>
      </c>
      <c r="K152" s="374">
        <f>$E152*H152</f>
        <v>935999892.48000026</v>
      </c>
      <c r="L152" s="375">
        <f>$F152*I152</f>
        <v>1328436893.9116802</v>
      </c>
      <c r="M152" s="376">
        <f>$G152*J152</f>
        <v>2138386850.8712645</v>
      </c>
      <c r="N152" s="377"/>
      <c r="O152" s="550" t="s">
        <v>863</v>
      </c>
      <c r="P152" s="541"/>
      <c r="Q152" s="520">
        <v>1</v>
      </c>
      <c r="R152" s="440"/>
    </row>
    <row r="153" spans="1:21" ht="12.75" x14ac:dyDescent="0.2">
      <c r="A153" s="213" t="s">
        <v>177</v>
      </c>
      <c r="B153" s="211" t="s">
        <v>149</v>
      </c>
      <c r="C153" s="214" t="s">
        <v>826</v>
      </c>
      <c r="D153" s="217" t="s">
        <v>827</v>
      </c>
      <c r="E153" s="216">
        <v>2860000</v>
      </c>
      <c r="F153" s="375">
        <f t="shared" ref="F153:F158" si="36">E153*(1+4.1%)</f>
        <v>2977260</v>
      </c>
      <c r="G153" s="376">
        <f t="shared" ref="G153:G158" si="37">F153*(1+5%)</f>
        <v>3126123</v>
      </c>
      <c r="H153" s="373">
        <v>9</v>
      </c>
      <c r="I153" s="373">
        <v>0</v>
      </c>
      <c r="J153" s="373">
        <v>0</v>
      </c>
      <c r="K153" s="374">
        <f t="shared" ref="K153:K158" si="38">$E153*H153</f>
        <v>25740000</v>
      </c>
      <c r="L153" s="375">
        <f t="shared" ref="L153:L158" si="39">$F153*I153</f>
        <v>0</v>
      </c>
      <c r="M153" s="376">
        <f t="shared" ref="M153:M158" si="40">$G153*J153</f>
        <v>0</v>
      </c>
      <c r="N153" s="377"/>
      <c r="O153" s="550" t="s">
        <v>871</v>
      </c>
      <c r="P153" s="541"/>
      <c r="Q153" s="520">
        <v>1</v>
      </c>
      <c r="R153" s="440"/>
    </row>
    <row r="154" spans="1:21" ht="12.75" x14ac:dyDescent="0.2">
      <c r="A154" s="213" t="s">
        <v>177</v>
      </c>
      <c r="B154" s="211" t="s">
        <v>774</v>
      </c>
      <c r="C154" s="214" t="s">
        <v>768</v>
      </c>
      <c r="D154" s="217" t="s">
        <v>769</v>
      </c>
      <c r="E154" s="216">
        <f>45890000</f>
        <v>45890000</v>
      </c>
      <c r="F154" s="375">
        <f t="shared" si="36"/>
        <v>47771490</v>
      </c>
      <c r="G154" s="376">
        <f t="shared" si="37"/>
        <v>50160064.5</v>
      </c>
      <c r="H154" s="373">
        <v>9</v>
      </c>
      <c r="I154" s="373">
        <v>0</v>
      </c>
      <c r="J154" s="373">
        <v>0</v>
      </c>
      <c r="K154" s="374">
        <f t="shared" si="38"/>
        <v>413010000</v>
      </c>
      <c r="L154" s="375">
        <f t="shared" si="39"/>
        <v>0</v>
      </c>
      <c r="M154" s="376">
        <f t="shared" si="40"/>
        <v>0</v>
      </c>
      <c r="N154" s="377"/>
      <c r="O154" s="550" t="s">
        <v>871</v>
      </c>
      <c r="P154" s="541"/>
      <c r="Q154" s="520">
        <v>1</v>
      </c>
      <c r="R154" s="440"/>
      <c r="S154" s="6"/>
      <c r="T154" s="6"/>
      <c r="U154" s="6"/>
    </row>
    <row r="155" spans="1:21" ht="12.75" x14ac:dyDescent="0.2">
      <c r="A155" s="213"/>
      <c r="B155" s="211"/>
      <c r="C155" s="214" t="s">
        <v>830</v>
      </c>
      <c r="D155" s="217" t="s">
        <v>828</v>
      </c>
      <c r="E155" s="216">
        <v>13500</v>
      </c>
      <c r="F155" s="375">
        <f t="shared" si="36"/>
        <v>14053.499999999998</v>
      </c>
      <c r="G155" s="376">
        <f t="shared" si="37"/>
        <v>14756.174999999999</v>
      </c>
      <c r="H155" s="373">
        <v>44728</v>
      </c>
      <c r="I155" s="373">
        <v>350</v>
      </c>
      <c r="J155" s="373">
        <v>375</v>
      </c>
      <c r="K155" s="374">
        <f t="shared" ref="K155:K157" si="41">$E155*H155</f>
        <v>603828000</v>
      </c>
      <c r="L155" s="375">
        <f t="shared" ref="L155:L157" si="42">$F155*I155</f>
        <v>4918724.9999999991</v>
      </c>
      <c r="M155" s="376">
        <f t="shared" ref="M155:M157" si="43">$G155*J155</f>
        <v>5533565.625</v>
      </c>
      <c r="N155" s="377"/>
      <c r="O155" s="550" t="s">
        <v>871</v>
      </c>
      <c r="P155" s="541"/>
      <c r="Q155" s="520"/>
      <c r="R155" s="440"/>
      <c r="S155" s="6"/>
      <c r="T155" s="6"/>
      <c r="U155" s="6"/>
    </row>
    <row r="156" spans="1:21" ht="12.75" x14ac:dyDescent="0.2">
      <c r="A156" s="213"/>
      <c r="B156" s="211"/>
      <c r="C156" s="214" t="s">
        <v>831</v>
      </c>
      <c r="D156" s="217" t="s">
        <v>829</v>
      </c>
      <c r="E156" s="216">
        <v>35000</v>
      </c>
      <c r="F156" s="375">
        <f t="shared" si="36"/>
        <v>36435</v>
      </c>
      <c r="G156" s="376">
        <f t="shared" si="37"/>
        <v>38256.75</v>
      </c>
      <c r="H156" s="373">
        <v>11103</v>
      </c>
      <c r="I156" s="373">
        <v>3701</v>
      </c>
      <c r="J156" s="373">
        <v>3701</v>
      </c>
      <c r="K156" s="374">
        <f t="shared" si="41"/>
        <v>388605000</v>
      </c>
      <c r="L156" s="375">
        <f t="shared" si="42"/>
        <v>134845935</v>
      </c>
      <c r="M156" s="376">
        <f t="shared" si="43"/>
        <v>141588231.75</v>
      </c>
      <c r="N156" s="377"/>
      <c r="O156" s="550" t="s">
        <v>871</v>
      </c>
      <c r="P156" s="541"/>
      <c r="Q156" s="520"/>
      <c r="R156" s="440"/>
      <c r="S156" s="6"/>
      <c r="T156" s="6"/>
      <c r="U156" s="6"/>
    </row>
    <row r="157" spans="1:21" s="519" customFormat="1" ht="12.75" x14ac:dyDescent="0.2">
      <c r="A157" s="213" t="s">
        <v>177</v>
      </c>
      <c r="B157" s="211" t="s">
        <v>150</v>
      </c>
      <c r="C157" s="214" t="s">
        <v>832</v>
      </c>
      <c r="D157" s="217" t="s">
        <v>766</v>
      </c>
      <c r="E157" s="216">
        <v>45000</v>
      </c>
      <c r="F157" s="375">
        <f t="shared" si="36"/>
        <v>46845</v>
      </c>
      <c r="G157" s="376">
        <f t="shared" si="37"/>
        <v>49187.25</v>
      </c>
      <c r="H157" s="373">
        <v>1220</v>
      </c>
      <c r="I157" s="373">
        <v>1220</v>
      </c>
      <c r="J157" s="373">
        <v>1220</v>
      </c>
      <c r="K157" s="374">
        <f t="shared" si="41"/>
        <v>54900000</v>
      </c>
      <c r="L157" s="375">
        <f t="shared" si="42"/>
        <v>57150900</v>
      </c>
      <c r="M157" s="376">
        <f t="shared" si="43"/>
        <v>60008445</v>
      </c>
      <c r="N157" s="377"/>
      <c r="O157" s="550" t="s">
        <v>871</v>
      </c>
      <c r="P157" s="541"/>
      <c r="Q157" s="520">
        <v>1</v>
      </c>
      <c r="R157" s="440"/>
    </row>
    <row r="158" spans="1:21" ht="12.75" x14ac:dyDescent="0.2">
      <c r="A158" s="213" t="s">
        <v>177</v>
      </c>
      <c r="B158" s="211" t="s">
        <v>151</v>
      </c>
      <c r="C158" s="214" t="s">
        <v>767</v>
      </c>
      <c r="D158" s="217" t="s">
        <v>79</v>
      </c>
      <c r="E158" s="216">
        <v>5000</v>
      </c>
      <c r="F158" s="375">
        <f t="shared" si="36"/>
        <v>5205</v>
      </c>
      <c r="G158" s="376">
        <f t="shared" si="37"/>
        <v>5465.25</v>
      </c>
      <c r="H158" s="373">
        <f>(Proj!E30*Targets!C92)+(SUM(Proj!E44:E46)*Targets!C93)</f>
        <v>24533.51832922794</v>
      </c>
      <c r="I158" s="373">
        <f>(Proj!F30*Targets!D92)+(SUM(Proj!F44:F46)*Targets!D93)</f>
        <v>26519.032441949268</v>
      </c>
      <c r="J158" s="373">
        <f>(Proj!G30*Targets!E92)+(SUM(Proj!G44:G46)*Targets!E93)</f>
        <v>28126.0673851633</v>
      </c>
      <c r="K158" s="374">
        <f t="shared" si="38"/>
        <v>122667591.6461397</v>
      </c>
      <c r="L158" s="375">
        <f t="shared" si="39"/>
        <v>138031563.86034593</v>
      </c>
      <c r="M158" s="376">
        <f t="shared" si="40"/>
        <v>153715989.77676374</v>
      </c>
      <c r="N158" s="377"/>
      <c r="O158" s="550" t="s">
        <v>866</v>
      </c>
      <c r="P158" s="541"/>
      <c r="Q158" s="520">
        <v>1</v>
      </c>
      <c r="R158" s="440"/>
      <c r="S158" s="6"/>
      <c r="T158" s="6"/>
      <c r="U158" s="6"/>
    </row>
    <row r="159" spans="1:21" ht="12.75" x14ac:dyDescent="0.2">
      <c r="A159" s="213" t="s">
        <v>177</v>
      </c>
      <c r="B159" s="211" t="s">
        <v>152</v>
      </c>
      <c r="C159" s="214" t="s">
        <v>45</v>
      </c>
      <c r="D159" s="217" t="s">
        <v>79</v>
      </c>
      <c r="E159" s="216">
        <v>2500</v>
      </c>
      <c r="F159" s="375">
        <f t="shared" ref="F159:F175" si="44">E159*(1+4.1%)</f>
        <v>2602.5</v>
      </c>
      <c r="G159" s="376">
        <f t="shared" ref="G159:G175" si="45">F159*(1+5%)</f>
        <v>2732.625</v>
      </c>
      <c r="H159" s="373">
        <v>24534</v>
      </c>
      <c r="I159" s="373">
        <v>26519</v>
      </c>
      <c r="J159" s="373">
        <v>28126</v>
      </c>
      <c r="K159" s="374">
        <f t="shared" ref="K159:K174" si="46">$E159*H159</f>
        <v>61335000</v>
      </c>
      <c r="L159" s="375">
        <f t="shared" ref="L159:L175" si="47">$F159*I159</f>
        <v>69015697.5</v>
      </c>
      <c r="M159" s="376">
        <f t="shared" ref="M159:M175" si="48">$G159*J159</f>
        <v>76857810.75</v>
      </c>
      <c r="N159" s="377"/>
      <c r="O159" s="550" t="s">
        <v>871</v>
      </c>
      <c r="P159" s="541"/>
      <c r="Q159" s="520">
        <v>1</v>
      </c>
      <c r="R159" s="440"/>
      <c r="S159" s="6"/>
      <c r="T159" s="6"/>
      <c r="U159" s="6"/>
    </row>
    <row r="160" spans="1:21" ht="12.75" x14ac:dyDescent="0.2">
      <c r="A160" s="213" t="s">
        <v>177</v>
      </c>
      <c r="B160" s="211" t="s">
        <v>153</v>
      </c>
      <c r="C160" s="214" t="s">
        <v>46</v>
      </c>
      <c r="D160" s="217" t="s">
        <v>181</v>
      </c>
      <c r="E160" s="216">
        <v>22475.439839999999</v>
      </c>
      <c r="F160" s="375">
        <f t="shared" si="44"/>
        <v>23396.932873439997</v>
      </c>
      <c r="G160" s="376">
        <f t="shared" si="45"/>
        <v>24566.779517111998</v>
      </c>
      <c r="H160" s="373">
        <v>7156</v>
      </c>
      <c r="I160" s="373">
        <f t="shared" ref="I160:J161" si="49">H160+H160*1/100</f>
        <v>7227.56</v>
      </c>
      <c r="J160" s="373">
        <f t="shared" si="49"/>
        <v>7299.8356000000003</v>
      </c>
      <c r="K160" s="374">
        <f t="shared" si="46"/>
        <v>160834247.49504</v>
      </c>
      <c r="L160" s="375">
        <f t="shared" si="47"/>
        <v>169102736.15875998</v>
      </c>
      <c r="M160" s="376">
        <f t="shared" si="48"/>
        <v>179333451.69636497</v>
      </c>
      <c r="N160" s="377"/>
      <c r="O160" s="550" t="s">
        <v>876</v>
      </c>
      <c r="P160" s="541"/>
      <c r="Q160" s="520">
        <v>2</v>
      </c>
      <c r="R160" s="440"/>
      <c r="S160" s="6"/>
      <c r="T160" s="6"/>
      <c r="U160" s="6"/>
    </row>
    <row r="161" spans="1:21" ht="12.75" x14ac:dyDescent="0.2">
      <c r="A161" s="213" t="s">
        <v>177</v>
      </c>
      <c r="B161" s="211" t="s">
        <v>154</v>
      </c>
      <c r="C161" s="214" t="s">
        <v>833</v>
      </c>
      <c r="D161" s="217" t="s">
        <v>181</v>
      </c>
      <c r="E161" s="216">
        <v>60000</v>
      </c>
      <c r="F161" s="375">
        <f t="shared" si="44"/>
        <v>62459.999999999993</v>
      </c>
      <c r="G161" s="376">
        <f t="shared" si="45"/>
        <v>65583</v>
      </c>
      <c r="H161" s="373">
        <v>3450</v>
      </c>
      <c r="I161" s="373">
        <f t="shared" si="49"/>
        <v>3484.5</v>
      </c>
      <c r="J161" s="373">
        <f t="shared" si="49"/>
        <v>3519.3449999999998</v>
      </c>
      <c r="K161" s="374">
        <f t="shared" si="46"/>
        <v>207000000</v>
      </c>
      <c r="L161" s="375">
        <f t="shared" si="47"/>
        <v>217641869.99999997</v>
      </c>
      <c r="M161" s="376">
        <f t="shared" si="48"/>
        <v>230809203.13499999</v>
      </c>
      <c r="N161" s="377"/>
      <c r="O161" s="550" t="s">
        <v>865</v>
      </c>
      <c r="P161" s="541"/>
      <c r="Q161" s="520">
        <v>2</v>
      </c>
      <c r="R161" s="440"/>
      <c r="S161" s="6"/>
      <c r="T161" s="6"/>
      <c r="U161" s="6"/>
    </row>
    <row r="162" spans="1:21" ht="12.75" x14ac:dyDescent="0.2">
      <c r="A162" s="213" t="s">
        <v>177</v>
      </c>
      <c r="B162" s="211" t="s">
        <v>155</v>
      </c>
      <c r="C162" s="214" t="s">
        <v>47</v>
      </c>
      <c r="D162" s="217" t="s">
        <v>181</v>
      </c>
      <c r="E162" s="216">
        <v>60000</v>
      </c>
      <c r="F162" s="375">
        <f t="shared" si="44"/>
        <v>62459.999999999993</v>
      </c>
      <c r="G162" s="376">
        <f t="shared" si="45"/>
        <v>65583</v>
      </c>
      <c r="H162" s="373">
        <v>1502</v>
      </c>
      <c r="I162" s="373">
        <v>2560</v>
      </c>
      <c r="J162" s="373">
        <v>1200</v>
      </c>
      <c r="K162" s="374">
        <f t="shared" si="46"/>
        <v>90120000</v>
      </c>
      <c r="L162" s="375">
        <f t="shared" si="47"/>
        <v>159897599.99999997</v>
      </c>
      <c r="M162" s="376">
        <f t="shared" si="48"/>
        <v>78699600</v>
      </c>
      <c r="N162" s="377"/>
      <c r="O162" s="550" t="s">
        <v>876</v>
      </c>
      <c r="P162" s="541"/>
      <c r="Q162" s="520">
        <v>2</v>
      </c>
      <c r="R162" s="440"/>
      <c r="S162" s="6"/>
      <c r="T162" s="6"/>
      <c r="U162" s="6"/>
    </row>
    <row r="163" spans="1:21" ht="12.75" x14ac:dyDescent="0.2">
      <c r="A163" s="213" t="s">
        <v>177</v>
      </c>
      <c r="B163" s="211" t="s">
        <v>156</v>
      </c>
      <c r="C163" s="214" t="s">
        <v>48</v>
      </c>
      <c r="D163" s="217" t="s">
        <v>181</v>
      </c>
      <c r="E163" s="216">
        <v>22475.439839999999</v>
      </c>
      <c r="F163" s="375">
        <f t="shared" si="44"/>
        <v>23396.932873439997</v>
      </c>
      <c r="G163" s="376">
        <f t="shared" si="45"/>
        <v>24566.779517111998</v>
      </c>
      <c r="H163" s="373">
        <v>3004</v>
      </c>
      <c r="I163" s="373">
        <f>H163+H163*1/100</f>
        <v>3034.04</v>
      </c>
      <c r="J163" s="373">
        <f>I163+I163*1/100</f>
        <v>3064.3804</v>
      </c>
      <c r="K163" s="374">
        <f t="shared" si="46"/>
        <v>67516221.279359996</v>
      </c>
      <c r="L163" s="375">
        <f t="shared" si="47"/>
        <v>70987230.215331882</v>
      </c>
      <c r="M163" s="376">
        <f t="shared" si="48"/>
        <v>75281957.643359467</v>
      </c>
      <c r="N163" s="377"/>
      <c r="O163" s="550" t="s">
        <v>876</v>
      </c>
      <c r="P163" s="541"/>
      <c r="Q163" s="520">
        <v>2</v>
      </c>
      <c r="R163" s="440"/>
      <c r="S163" s="6"/>
      <c r="T163" s="6"/>
      <c r="U163" s="6"/>
    </row>
    <row r="164" spans="1:21" ht="12.75" x14ac:dyDescent="0.2">
      <c r="A164" s="213" t="s">
        <v>177</v>
      </c>
      <c r="B164" s="211" t="s">
        <v>157</v>
      </c>
      <c r="C164" s="214" t="s">
        <v>49</v>
      </c>
      <c r="D164" s="217" t="s">
        <v>80</v>
      </c>
      <c r="E164" s="216">
        <v>5618859.96</v>
      </c>
      <c r="F164" s="375">
        <f t="shared" si="44"/>
        <v>5849233.2183599994</v>
      </c>
      <c r="G164" s="376">
        <f t="shared" si="45"/>
        <v>6141694.8792779995</v>
      </c>
      <c r="H164" s="373">
        <v>1</v>
      </c>
      <c r="I164" s="373"/>
      <c r="J164" s="373"/>
      <c r="K164" s="374">
        <f t="shared" si="46"/>
        <v>5618859.96</v>
      </c>
      <c r="L164" s="375">
        <f t="shared" si="47"/>
        <v>0</v>
      </c>
      <c r="M164" s="376">
        <f t="shared" si="48"/>
        <v>0</v>
      </c>
      <c r="N164" s="377"/>
      <c r="O164" s="550" t="s">
        <v>876</v>
      </c>
      <c r="P164" s="541"/>
      <c r="Q164" s="520">
        <v>2</v>
      </c>
      <c r="R164" s="440"/>
      <c r="S164" s="6"/>
      <c r="T164" s="6"/>
      <c r="U164" s="6"/>
    </row>
    <row r="165" spans="1:21" ht="12.75" x14ac:dyDescent="0.2">
      <c r="A165" s="213" t="s">
        <v>177</v>
      </c>
      <c r="B165" s="211" t="s">
        <v>158</v>
      </c>
      <c r="C165" s="214" t="s">
        <v>50</v>
      </c>
      <c r="D165" s="217" t="s">
        <v>181</v>
      </c>
      <c r="E165" s="216">
        <v>22475.439839999999</v>
      </c>
      <c r="F165" s="375">
        <f t="shared" si="44"/>
        <v>23396.932873439997</v>
      </c>
      <c r="G165" s="376">
        <f t="shared" si="45"/>
        <v>24566.779517111998</v>
      </c>
      <c r="H165" s="373">
        <v>416</v>
      </c>
      <c r="I165" s="373">
        <v>1502</v>
      </c>
      <c r="J165" s="373">
        <v>2650</v>
      </c>
      <c r="K165" s="374">
        <f t="shared" si="46"/>
        <v>9349782.9734399989</v>
      </c>
      <c r="L165" s="375">
        <f t="shared" si="47"/>
        <v>35142193.175906874</v>
      </c>
      <c r="M165" s="376">
        <f t="shared" si="48"/>
        <v>65101965.720346794</v>
      </c>
      <c r="N165" s="377"/>
      <c r="O165" s="550" t="s">
        <v>864</v>
      </c>
      <c r="P165" s="541"/>
      <c r="Q165" s="520">
        <v>1</v>
      </c>
      <c r="R165" s="440"/>
      <c r="S165" s="6"/>
      <c r="T165" s="6"/>
      <c r="U165" s="6"/>
    </row>
    <row r="166" spans="1:21" ht="12.75" x14ac:dyDescent="0.2">
      <c r="A166" s="213" t="s">
        <v>177</v>
      </c>
      <c r="B166" s="211" t="s">
        <v>159</v>
      </c>
      <c r="C166" s="214" t="s">
        <v>51</v>
      </c>
      <c r="D166" s="217" t="s">
        <v>183</v>
      </c>
      <c r="E166" s="216">
        <v>550000000</v>
      </c>
      <c r="F166" s="375">
        <f t="shared" si="44"/>
        <v>572550000</v>
      </c>
      <c r="G166" s="376">
        <f t="shared" si="45"/>
        <v>601177500</v>
      </c>
      <c r="H166" s="373"/>
      <c r="I166" s="373">
        <v>1</v>
      </c>
      <c r="J166" s="373"/>
      <c r="K166" s="374">
        <f t="shared" si="46"/>
        <v>0</v>
      </c>
      <c r="L166" s="375">
        <f t="shared" si="47"/>
        <v>572550000</v>
      </c>
      <c r="M166" s="376">
        <f t="shared" si="48"/>
        <v>0</v>
      </c>
      <c r="N166" s="377"/>
      <c r="O166" s="550" t="s">
        <v>876</v>
      </c>
      <c r="P166" s="541"/>
      <c r="Q166" s="520">
        <v>2</v>
      </c>
      <c r="R166" s="440"/>
      <c r="S166" s="6"/>
      <c r="T166" s="6"/>
      <c r="U166" s="6"/>
    </row>
    <row r="167" spans="1:21" s="440" customFormat="1" ht="12.75" x14ac:dyDescent="0.2">
      <c r="A167" s="213" t="s">
        <v>177</v>
      </c>
      <c r="B167" s="211" t="s">
        <v>160</v>
      </c>
      <c r="C167" s="214" t="s">
        <v>52</v>
      </c>
      <c r="D167" s="217" t="s">
        <v>181</v>
      </c>
      <c r="E167" s="216">
        <v>100000</v>
      </c>
      <c r="F167" s="375">
        <f t="shared" si="44"/>
        <v>104099.99999999999</v>
      </c>
      <c r="G167" s="376">
        <f t="shared" si="45"/>
        <v>109304.99999999999</v>
      </c>
      <c r="H167" s="373">
        <f>1502+2650</f>
        <v>4152</v>
      </c>
      <c r="I167" s="373">
        <f>H167+H167*1/100</f>
        <v>4193.5200000000004</v>
      </c>
      <c r="J167" s="373">
        <f>I167+I167*1/100</f>
        <v>4235.4552000000003</v>
      </c>
      <c r="K167" s="374">
        <f t="shared" si="46"/>
        <v>415200000</v>
      </c>
      <c r="L167" s="375">
        <f t="shared" si="47"/>
        <v>436545432</v>
      </c>
      <c r="M167" s="376">
        <f t="shared" si="48"/>
        <v>462956430.63599998</v>
      </c>
      <c r="N167" s="377"/>
      <c r="O167" s="550" t="s">
        <v>876</v>
      </c>
      <c r="P167" s="541"/>
      <c r="Q167" s="520">
        <v>2</v>
      </c>
    </row>
    <row r="168" spans="1:21" ht="12.75" x14ac:dyDescent="0.2">
      <c r="A168" s="213" t="s">
        <v>177</v>
      </c>
      <c r="B168" s="211" t="s">
        <v>161</v>
      </c>
      <c r="C168" s="214" t="s">
        <v>53</v>
      </c>
      <c r="D168" s="217" t="s">
        <v>186</v>
      </c>
      <c r="E168" s="216">
        <v>337131.59760000004</v>
      </c>
      <c r="F168" s="375">
        <f t="shared" si="44"/>
        <v>350953.99310160003</v>
      </c>
      <c r="G168" s="376">
        <f t="shared" si="45"/>
        <v>368501.69275668007</v>
      </c>
      <c r="H168" s="373">
        <v>900</v>
      </c>
      <c r="I168" s="373">
        <v>1500</v>
      </c>
      <c r="J168" s="373">
        <v>2000</v>
      </c>
      <c r="K168" s="374">
        <f t="shared" si="46"/>
        <v>303418437.84000003</v>
      </c>
      <c r="L168" s="375">
        <f t="shared" si="47"/>
        <v>526430989.65240008</v>
      </c>
      <c r="M168" s="376">
        <f t="shared" si="48"/>
        <v>737003385.51336014</v>
      </c>
      <c r="N168" s="377"/>
      <c r="O168" s="550" t="s">
        <v>876</v>
      </c>
      <c r="P168" s="541"/>
      <c r="Q168" s="520">
        <v>1</v>
      </c>
      <c r="R168" s="440"/>
      <c r="S168" s="6"/>
      <c r="T168" s="6"/>
      <c r="U168" s="6"/>
    </row>
    <row r="169" spans="1:21" ht="12.75" x14ac:dyDescent="0.2">
      <c r="A169" s="213" t="s">
        <v>177</v>
      </c>
      <c r="B169" s="211" t="s">
        <v>775</v>
      </c>
      <c r="C169" s="214" t="s">
        <v>54</v>
      </c>
      <c r="D169" s="217" t="s">
        <v>78</v>
      </c>
      <c r="E169" s="216">
        <v>337131.59760000004</v>
      </c>
      <c r="F169" s="375">
        <f t="shared" si="44"/>
        <v>350953.99310160003</v>
      </c>
      <c r="G169" s="376">
        <f t="shared" si="45"/>
        <v>368501.69275668007</v>
      </c>
      <c r="H169" s="373">
        <v>150</v>
      </c>
      <c r="I169" s="373">
        <v>300</v>
      </c>
      <c r="J169" s="373">
        <v>600</v>
      </c>
      <c r="K169" s="374">
        <f t="shared" si="46"/>
        <v>50569739.640000008</v>
      </c>
      <c r="L169" s="375">
        <f t="shared" si="47"/>
        <v>105286197.93048</v>
      </c>
      <c r="M169" s="376">
        <f t="shared" si="48"/>
        <v>221101015.65400803</v>
      </c>
      <c r="N169" s="377"/>
      <c r="O169" s="550" t="s">
        <v>876</v>
      </c>
      <c r="P169" s="541"/>
      <c r="Q169" s="520">
        <v>1</v>
      </c>
      <c r="R169" s="440"/>
      <c r="S169" s="6"/>
      <c r="T169" s="6"/>
      <c r="U169" s="6"/>
    </row>
    <row r="170" spans="1:21" ht="12.75" x14ac:dyDescent="0.2">
      <c r="A170" s="213" t="s">
        <v>177</v>
      </c>
      <c r="B170" s="211" t="s">
        <v>776</v>
      </c>
      <c r="C170" s="214" t="s">
        <v>55</v>
      </c>
      <c r="D170" s="217" t="s">
        <v>181</v>
      </c>
      <c r="E170" s="216">
        <v>22475.439839999999</v>
      </c>
      <c r="F170" s="375">
        <f t="shared" si="44"/>
        <v>23396.932873439997</v>
      </c>
      <c r="G170" s="376">
        <f t="shared" si="45"/>
        <v>24566.779517111998</v>
      </c>
      <c r="H170" s="373">
        <v>12252</v>
      </c>
      <c r="I170" s="373">
        <v>38462</v>
      </c>
      <c r="J170" s="373">
        <v>12252</v>
      </c>
      <c r="K170" s="374">
        <f t="shared" si="46"/>
        <v>275369088.91968</v>
      </c>
      <c r="L170" s="375">
        <f t="shared" si="47"/>
        <v>899892832.17824912</v>
      </c>
      <c r="M170" s="376">
        <f t="shared" si="48"/>
        <v>300992182.64365619</v>
      </c>
      <c r="N170" s="377"/>
      <c r="O170" s="550" t="s">
        <v>876</v>
      </c>
      <c r="P170" s="541"/>
      <c r="Q170" s="520">
        <v>1</v>
      </c>
      <c r="R170" s="440"/>
      <c r="S170" s="6"/>
      <c r="T170" s="6"/>
      <c r="U170" s="6"/>
    </row>
    <row r="171" spans="1:21" ht="12.75" x14ac:dyDescent="0.2">
      <c r="A171" s="213" t="s">
        <v>177</v>
      </c>
      <c r="B171" s="211" t="s">
        <v>777</v>
      </c>
      <c r="C171" s="214" t="s">
        <v>56</v>
      </c>
      <c r="D171" s="217" t="s">
        <v>181</v>
      </c>
      <c r="E171" s="216">
        <v>22475.439839999999</v>
      </c>
      <c r="F171" s="375">
        <f t="shared" si="44"/>
        <v>23396.932873439997</v>
      </c>
      <c r="G171" s="376">
        <f t="shared" si="45"/>
        <v>24566.779517111998</v>
      </c>
      <c r="H171" s="373">
        <v>416</v>
      </c>
      <c r="I171" s="373">
        <v>416</v>
      </c>
      <c r="J171" s="373">
        <v>416</v>
      </c>
      <c r="K171" s="374">
        <f t="shared" si="46"/>
        <v>9349782.9734399989</v>
      </c>
      <c r="L171" s="375">
        <f t="shared" si="47"/>
        <v>9733124.0753510389</v>
      </c>
      <c r="M171" s="376">
        <f t="shared" si="48"/>
        <v>10219780.279118592</v>
      </c>
      <c r="N171" s="377"/>
      <c r="O171" s="550" t="s">
        <v>876</v>
      </c>
      <c r="P171" s="541"/>
      <c r="Q171" s="520">
        <v>2</v>
      </c>
      <c r="R171" s="440"/>
      <c r="S171" s="6"/>
      <c r="T171" s="6"/>
      <c r="U171" s="6"/>
    </row>
    <row r="172" spans="1:21" ht="12.75" x14ac:dyDescent="0.2">
      <c r="A172" s="213" t="s">
        <v>177</v>
      </c>
      <c r="B172" s="211" t="s">
        <v>778</v>
      </c>
      <c r="C172" s="214" t="s">
        <v>57</v>
      </c>
      <c r="D172" s="217" t="s">
        <v>80</v>
      </c>
      <c r="E172" s="216">
        <v>561885.99599999993</v>
      </c>
      <c r="F172" s="375">
        <f t="shared" si="44"/>
        <v>584923.32183599984</v>
      </c>
      <c r="G172" s="376">
        <f t="shared" si="45"/>
        <v>614169.48792779981</v>
      </c>
      <c r="H172" s="373">
        <v>30</v>
      </c>
      <c r="I172" s="373">
        <v>30</v>
      </c>
      <c r="J172" s="373">
        <v>30</v>
      </c>
      <c r="K172" s="374">
        <f t="shared" si="46"/>
        <v>16856579.879999999</v>
      </c>
      <c r="L172" s="375">
        <f t="shared" si="47"/>
        <v>17547699.655079994</v>
      </c>
      <c r="M172" s="376">
        <f t="shared" si="48"/>
        <v>18425084.637833994</v>
      </c>
      <c r="N172" s="377"/>
      <c r="O172" s="550" t="s">
        <v>861</v>
      </c>
      <c r="P172" s="526" t="s">
        <v>862</v>
      </c>
      <c r="Q172" s="520">
        <v>1</v>
      </c>
      <c r="R172" s="440"/>
      <c r="S172" s="6"/>
      <c r="T172" s="6"/>
      <c r="U172" s="6"/>
    </row>
    <row r="173" spans="1:21" ht="12.75" x14ac:dyDescent="0.2">
      <c r="A173" s="213" t="s">
        <v>177</v>
      </c>
      <c r="B173" s="211" t="s">
        <v>779</v>
      </c>
      <c r="C173" s="214" t="s">
        <v>58</v>
      </c>
      <c r="D173" s="217" t="s">
        <v>181</v>
      </c>
      <c r="E173" s="216">
        <v>60000</v>
      </c>
      <c r="F173" s="375">
        <f t="shared" si="44"/>
        <v>62459.999999999993</v>
      </c>
      <c r="G173" s="376">
        <f t="shared" si="45"/>
        <v>65583</v>
      </c>
      <c r="H173" s="373">
        <f>808+808*30/100</f>
        <v>1050.4000000000001</v>
      </c>
      <c r="I173" s="373">
        <f>H173+H173*30/100</f>
        <v>1365.5200000000002</v>
      </c>
      <c r="J173" s="373">
        <f>I173+I173*30/100</f>
        <v>1775.1760000000004</v>
      </c>
      <c r="K173" s="374">
        <f t="shared" si="46"/>
        <v>63024000.000000007</v>
      </c>
      <c r="L173" s="375">
        <f t="shared" si="47"/>
        <v>85290379.200000003</v>
      </c>
      <c r="M173" s="376">
        <f t="shared" si="48"/>
        <v>116421367.60800003</v>
      </c>
      <c r="N173" s="377"/>
      <c r="O173" s="550" t="s">
        <v>867</v>
      </c>
      <c r="P173" s="526" t="s">
        <v>861</v>
      </c>
      <c r="Q173" s="520">
        <v>1</v>
      </c>
      <c r="R173" s="440"/>
      <c r="S173" s="6"/>
      <c r="T173" s="6"/>
      <c r="U173" s="6"/>
    </row>
    <row r="174" spans="1:21" ht="12.75" x14ac:dyDescent="0.2">
      <c r="A174" s="213" t="s">
        <v>177</v>
      </c>
      <c r="B174" s="211" t="s">
        <v>780</v>
      </c>
      <c r="C174" s="214" t="s">
        <v>59</v>
      </c>
      <c r="D174" s="217" t="s">
        <v>181</v>
      </c>
      <c r="E174" s="216">
        <v>60000</v>
      </c>
      <c r="F174" s="375">
        <f t="shared" si="44"/>
        <v>62459.999999999993</v>
      </c>
      <c r="G174" s="376">
        <f t="shared" si="45"/>
        <v>65583</v>
      </c>
      <c r="H174" s="373">
        <v>1502</v>
      </c>
      <c r="I174" s="373">
        <v>3004</v>
      </c>
      <c r="J174" s="373">
        <v>2650</v>
      </c>
      <c r="K174" s="374">
        <f t="shared" si="46"/>
        <v>90120000</v>
      </c>
      <c r="L174" s="375">
        <f t="shared" si="47"/>
        <v>187629839.99999997</v>
      </c>
      <c r="M174" s="376">
        <f t="shared" si="48"/>
        <v>173794950</v>
      </c>
      <c r="N174" s="377"/>
      <c r="O174" s="550" t="s">
        <v>867</v>
      </c>
      <c r="P174" s="526" t="s">
        <v>861</v>
      </c>
      <c r="Q174" s="520">
        <v>1</v>
      </c>
      <c r="R174" s="440"/>
      <c r="S174" s="6"/>
      <c r="T174" s="6"/>
      <c r="U174" s="6"/>
    </row>
    <row r="175" spans="1:21" ht="12.75" x14ac:dyDescent="0.2">
      <c r="A175" s="213" t="s">
        <v>177</v>
      </c>
      <c r="B175" s="211" t="s">
        <v>823</v>
      </c>
      <c r="C175" s="214" t="s">
        <v>60</v>
      </c>
      <c r="D175" s="217" t="s">
        <v>80</v>
      </c>
      <c r="E175" s="216">
        <v>561885.99599999993</v>
      </c>
      <c r="F175" s="375">
        <f t="shared" si="44"/>
        <v>584923.32183599984</v>
      </c>
      <c r="G175" s="376">
        <f t="shared" si="45"/>
        <v>614169.48792779981</v>
      </c>
      <c r="H175" s="373"/>
      <c r="I175" s="373">
        <v>300</v>
      </c>
      <c r="J175" s="373"/>
      <c r="K175" s="374">
        <f t="shared" ref="K175:K199" si="50">$E175*H175</f>
        <v>0</v>
      </c>
      <c r="L175" s="375">
        <f t="shared" si="47"/>
        <v>175476996.55079997</v>
      </c>
      <c r="M175" s="376">
        <f t="shared" si="48"/>
        <v>0</v>
      </c>
      <c r="N175" s="377"/>
      <c r="O175" s="550" t="s">
        <v>868</v>
      </c>
      <c r="P175" s="541"/>
      <c r="Q175" s="520">
        <v>1</v>
      </c>
      <c r="R175" s="440"/>
      <c r="S175" s="6"/>
      <c r="T175" s="6"/>
      <c r="U175" s="6"/>
    </row>
    <row r="176" spans="1:21" s="189" customFormat="1" ht="12.75" x14ac:dyDescent="0.2">
      <c r="A176" s="404" t="s">
        <v>580</v>
      </c>
      <c r="B176" s="413"/>
      <c r="C176" s="184"/>
      <c r="D176" s="185"/>
      <c r="E176" s="415"/>
      <c r="F176" s="186">
        <f t="shared" ref="F176:F199" si="51">E176*(1+4.1%)</f>
        <v>0</v>
      </c>
      <c r="G176" s="187">
        <f t="shared" ref="G176:G199" si="52">F176*(1+5%)</f>
        <v>0</v>
      </c>
      <c r="H176" s="429"/>
      <c r="I176" s="416"/>
      <c r="J176" s="430"/>
      <c r="K176" s="444">
        <f>SUM(K177:K184)</f>
        <v>783987548.79629302</v>
      </c>
      <c r="L176" s="444">
        <f t="shared" ref="L176:M176" si="53">SUM(L177:L184)</f>
        <v>841541531.2122761</v>
      </c>
      <c r="M176" s="444">
        <f t="shared" si="53"/>
        <v>850489000.25886261</v>
      </c>
      <c r="N176" s="196"/>
      <c r="O176" s="558"/>
      <c r="P176" s="542"/>
      <c r="Q176" s="188"/>
    </row>
    <row r="177" spans="1:72" ht="12.75" x14ac:dyDescent="0.2">
      <c r="A177" s="11" t="s">
        <v>177</v>
      </c>
      <c r="B177" s="17" t="s">
        <v>582</v>
      </c>
      <c r="C177" s="1" t="str">
        <f>'Curriculum Impl Plan'!B15</f>
        <v>Printing of subject syllabuses per Lower Primary teacher</v>
      </c>
      <c r="D177" s="278" t="s">
        <v>354</v>
      </c>
      <c r="E177" s="47">
        <f>'Curriculum Impl Plan'!F15</f>
        <v>3000</v>
      </c>
      <c r="F177" s="27">
        <f t="shared" si="51"/>
        <v>3123</v>
      </c>
      <c r="G177" s="48">
        <f t="shared" si="52"/>
        <v>3279.15</v>
      </c>
      <c r="H177" s="279">
        <f>'Curriculum Impl Plan'!I15</f>
        <v>40046.67764793877</v>
      </c>
      <c r="I177" s="28">
        <f>'Curriculum Impl Plan'!J15</f>
        <v>48846.346668266327</v>
      </c>
      <c r="J177" s="367">
        <f>'Curriculum Impl Plan'!K15</f>
        <v>48830.752382441198</v>
      </c>
      <c r="K177" s="47">
        <f t="shared" si="50"/>
        <v>120140032.9438163</v>
      </c>
      <c r="L177" s="27">
        <f t="shared" ref="L177:L199" si="54">$F177*I177</f>
        <v>152547140.64499575</v>
      </c>
      <c r="M177" s="48">
        <f t="shared" ref="M177:M199" si="55">$G177*J177</f>
        <v>160123361.67488205</v>
      </c>
      <c r="N177" s="523">
        <v>42216</v>
      </c>
      <c r="O177" s="559" t="s">
        <v>876</v>
      </c>
      <c r="P177" s="530"/>
      <c r="Q177" s="521">
        <v>1</v>
      </c>
      <c r="T177" s="201"/>
      <c r="U177" s="201"/>
      <c r="V177" s="202"/>
    </row>
    <row r="178" spans="1:72" ht="12.75" x14ac:dyDescent="0.2">
      <c r="A178" s="11" t="s">
        <v>177</v>
      </c>
      <c r="B178" s="17" t="s">
        <v>583</v>
      </c>
      <c r="C178" s="1" t="str">
        <f>'Curriculum Impl Plan'!B16</f>
        <v>Printing of subject syllabuses Upper Primary (6 subjects)</v>
      </c>
      <c r="D178" s="278" t="s">
        <v>354</v>
      </c>
      <c r="E178" s="47">
        <f>'Curriculum Impl Plan'!F16</f>
        <v>3000</v>
      </c>
      <c r="F178" s="27">
        <f t="shared" si="51"/>
        <v>3123</v>
      </c>
      <c r="G178" s="48">
        <f t="shared" si="52"/>
        <v>3279.15</v>
      </c>
      <c r="H178" s="279">
        <f>'Curriculum Impl Plan'!I16</f>
        <v>49851.61733302311</v>
      </c>
      <c r="I178" s="28">
        <f>'Curriculum Impl Plan'!J16</f>
        <v>50882.673408558403</v>
      </c>
      <c r="J178" s="367">
        <f>'Curriculum Impl Plan'!K16</f>
        <v>43280.189676377937</v>
      </c>
      <c r="K178" s="47">
        <f t="shared" si="50"/>
        <v>149554851.99906933</v>
      </c>
      <c r="L178" s="27">
        <f t="shared" si="54"/>
        <v>158906589.05492789</v>
      </c>
      <c r="M178" s="48">
        <f t="shared" si="55"/>
        <v>141922233.97729471</v>
      </c>
      <c r="N178" s="523">
        <v>42216</v>
      </c>
      <c r="O178" s="559" t="s">
        <v>876</v>
      </c>
      <c r="P178" s="530"/>
      <c r="Q178" s="521">
        <v>1</v>
      </c>
      <c r="T178" s="201"/>
      <c r="U178" s="201"/>
      <c r="V178" s="202"/>
    </row>
    <row r="179" spans="1:72" ht="12.75" x14ac:dyDescent="0.2">
      <c r="A179" s="11" t="s">
        <v>177</v>
      </c>
      <c r="B179" s="17" t="s">
        <v>584</v>
      </c>
      <c r="C179" s="1" t="str">
        <f>'Curriculum Impl Plan'!B17</f>
        <v>Printing of subject syllabuses Lower Secondary</v>
      </c>
      <c r="D179" s="278" t="s">
        <v>354</v>
      </c>
      <c r="E179" s="47">
        <f>'Curriculum Impl Plan'!F17</f>
        <v>3000</v>
      </c>
      <c r="F179" s="27">
        <f t="shared" si="51"/>
        <v>3123</v>
      </c>
      <c r="G179" s="48">
        <f t="shared" si="52"/>
        <v>3279.15</v>
      </c>
      <c r="H179" s="279">
        <f>'Curriculum Impl Plan'!I17</f>
        <v>18469.316010059112</v>
      </c>
      <c r="I179" s="28">
        <f>'Curriculum Impl Plan'!J17</f>
        <v>16589.461518179669</v>
      </c>
      <c r="J179" s="367">
        <f>'Curriculum Impl Plan'!K17</f>
        <v>14793.751368948917</v>
      </c>
      <c r="K179" s="47">
        <f t="shared" si="50"/>
        <v>55407948.03017734</v>
      </c>
      <c r="L179" s="27">
        <f t="shared" si="54"/>
        <v>51808888.321275108</v>
      </c>
      <c r="M179" s="48">
        <f t="shared" si="55"/>
        <v>48510929.801488839</v>
      </c>
      <c r="N179" s="523">
        <v>42216</v>
      </c>
      <c r="O179" s="559" t="s">
        <v>876</v>
      </c>
      <c r="P179" s="530"/>
      <c r="Q179" s="521">
        <v>1</v>
      </c>
      <c r="T179" s="201"/>
      <c r="U179" s="201"/>
      <c r="V179" s="202"/>
    </row>
    <row r="180" spans="1:72" ht="12.75" x14ac:dyDescent="0.2">
      <c r="A180" s="11" t="s">
        <v>177</v>
      </c>
      <c r="B180" s="17" t="s">
        <v>585</v>
      </c>
      <c r="C180" s="1" t="str">
        <f>'Curriculum Impl Plan'!B18</f>
        <v>Printing of subject syllabuses Upper Secondary</v>
      </c>
      <c r="D180" s="278" t="s">
        <v>354</v>
      </c>
      <c r="E180" s="47">
        <f>'Curriculum Impl Plan'!F18</f>
        <v>3000</v>
      </c>
      <c r="F180" s="27">
        <f t="shared" si="51"/>
        <v>3123</v>
      </c>
      <c r="G180" s="48">
        <f t="shared" si="52"/>
        <v>3279.15</v>
      </c>
      <c r="H180" s="279">
        <f>'Curriculum Impl Plan'!I18</f>
        <v>6229.2386077433293</v>
      </c>
      <c r="I180" s="28">
        <f>'Curriculum Impl Plan'!J18</f>
        <v>5964.9331383533145</v>
      </c>
      <c r="J180" s="367">
        <f>'Curriculum Impl Plan'!K18</f>
        <v>5725.6130263016621</v>
      </c>
      <c r="K180" s="47">
        <f t="shared" si="50"/>
        <v>18687715.823229987</v>
      </c>
      <c r="L180" s="27">
        <f t="shared" si="54"/>
        <v>18628486.1910774</v>
      </c>
      <c r="M180" s="48">
        <f t="shared" si="55"/>
        <v>18775143.955197096</v>
      </c>
      <c r="N180" s="523">
        <v>42216</v>
      </c>
      <c r="O180" s="559" t="s">
        <v>876</v>
      </c>
      <c r="P180" s="530"/>
      <c r="Q180" s="521">
        <v>1</v>
      </c>
      <c r="T180" s="201"/>
      <c r="U180" s="201"/>
      <c r="V180" s="202"/>
    </row>
    <row r="181" spans="1:72" ht="12.75" x14ac:dyDescent="0.2">
      <c r="A181" s="11" t="s">
        <v>177</v>
      </c>
      <c r="B181" s="17" t="s">
        <v>586</v>
      </c>
      <c r="C181" s="1" t="str">
        <f>'Curriculum Impl Plan'!B19</f>
        <v>Training of trainers for central group of orientation trainers - 50 people, 5 days</v>
      </c>
      <c r="D181" s="278" t="s">
        <v>360</v>
      </c>
      <c r="E181" s="47">
        <f>'Curriculum Impl Plan'!F19</f>
        <v>1150000</v>
      </c>
      <c r="F181" s="27">
        <f t="shared" si="51"/>
        <v>1197150</v>
      </c>
      <c r="G181" s="48">
        <f t="shared" si="52"/>
        <v>1257007.5</v>
      </c>
      <c r="H181" s="279">
        <f>'Curriculum Impl Plan'!I19</f>
        <v>5</v>
      </c>
      <c r="I181" s="28">
        <f>'Curriculum Impl Plan'!J19</f>
        <v>5</v>
      </c>
      <c r="J181" s="367">
        <f>'Curriculum Impl Plan'!K19</f>
        <v>5</v>
      </c>
      <c r="K181" s="47">
        <f t="shared" si="50"/>
        <v>5750000</v>
      </c>
      <c r="L181" s="27">
        <f t="shared" si="54"/>
        <v>5985750</v>
      </c>
      <c r="M181" s="48">
        <f t="shared" si="55"/>
        <v>6285037.5</v>
      </c>
      <c r="N181" s="522">
        <v>42216</v>
      </c>
      <c r="O181" s="559" t="s">
        <v>876</v>
      </c>
      <c r="P181" s="530"/>
      <c r="Q181" s="521">
        <v>1</v>
      </c>
      <c r="T181" s="201"/>
      <c r="U181" s="201"/>
      <c r="V181" s="202"/>
    </row>
    <row r="182" spans="1:72" ht="12.75" x14ac:dyDescent="0.2">
      <c r="A182" s="11" t="s">
        <v>177</v>
      </c>
      <c r="B182" s="17" t="s">
        <v>587</v>
      </c>
      <c r="C182" s="1" t="str">
        <f>'Curriculum Impl Plan'!B20</f>
        <v xml:space="preserve">Develop and deliver orientation training for TTCS and CoE </v>
      </c>
      <c r="D182" s="278" t="s">
        <v>362</v>
      </c>
      <c r="E182" s="47">
        <f>'Curriculum Impl Plan'!F20</f>
        <v>1350000</v>
      </c>
      <c r="F182" s="27">
        <f t="shared" si="51"/>
        <v>1405350</v>
      </c>
      <c r="G182" s="48">
        <f t="shared" si="52"/>
        <v>1475617.5</v>
      </c>
      <c r="H182" s="279">
        <f>'Curriculum Impl Plan'!I20</f>
        <v>0</v>
      </c>
      <c r="I182" s="28">
        <f>'Curriculum Impl Plan'!J20</f>
        <v>1</v>
      </c>
      <c r="J182" s="367">
        <f>'Curriculum Impl Plan'!K20</f>
        <v>0</v>
      </c>
      <c r="K182" s="47">
        <f t="shared" si="50"/>
        <v>0</v>
      </c>
      <c r="L182" s="27">
        <f t="shared" si="54"/>
        <v>1405350</v>
      </c>
      <c r="M182" s="48">
        <f t="shared" si="55"/>
        <v>0</v>
      </c>
      <c r="N182" s="522">
        <v>42216</v>
      </c>
      <c r="O182" s="559" t="s">
        <v>876</v>
      </c>
      <c r="P182" s="530"/>
      <c r="Q182" s="521">
        <v>1</v>
      </c>
    </row>
    <row r="183" spans="1:72" ht="13.5" customHeight="1" x14ac:dyDescent="0.2">
      <c r="A183" s="11" t="s">
        <v>177</v>
      </c>
      <c r="B183" s="17" t="s">
        <v>588</v>
      </c>
      <c r="C183" s="1" t="str">
        <f>'Curriculum Impl Plan'!B21</f>
        <v>Orientation training at province level for all education stakeholders, e.g. DEOs and/or SEOs, Directors of Studies, Head Teachers; training should include session for Directors of Studies on how to share new curriculum with parents</v>
      </c>
      <c r="D183" s="278" t="s">
        <v>364</v>
      </c>
      <c r="E183" s="47">
        <f>'Curriculum Impl Plan'!F21</f>
        <v>46838</v>
      </c>
      <c r="F183" s="27">
        <f t="shared" si="51"/>
        <v>48758.357999999993</v>
      </c>
      <c r="G183" s="48">
        <f t="shared" si="52"/>
        <v>51196.275899999993</v>
      </c>
      <c r="H183" s="279">
        <f>'Curriculum Impl Plan'!I21</f>
        <v>6500</v>
      </c>
      <c r="I183" s="28">
        <f>'Curriculum Impl Plan'!J21</f>
        <v>6500</v>
      </c>
      <c r="J183" s="367">
        <f>'Curriculum Impl Plan'!K21</f>
        <v>6500</v>
      </c>
      <c r="K183" s="47">
        <f t="shared" si="50"/>
        <v>304447000</v>
      </c>
      <c r="L183" s="27">
        <f t="shared" si="54"/>
        <v>316929326.99999994</v>
      </c>
      <c r="M183" s="48">
        <f t="shared" si="55"/>
        <v>332775793.34999996</v>
      </c>
      <c r="N183" s="522">
        <v>42216</v>
      </c>
      <c r="O183" s="559" t="s">
        <v>869</v>
      </c>
      <c r="P183" s="530"/>
      <c r="Q183" s="521">
        <v>1</v>
      </c>
    </row>
    <row r="184" spans="1:72" ht="12.75" x14ac:dyDescent="0.2">
      <c r="A184" s="11" t="s">
        <v>177</v>
      </c>
      <c r="B184" s="17" t="s">
        <v>589</v>
      </c>
      <c r="C184" s="1" t="str">
        <f>'Curriculum Impl Plan'!B22</f>
        <v>Directors of Studies conduct orientation trainings at school level for all teachers to provide an initial introduction to the importance and thinking behind a competency based curriculum and formative assessment; the reasons for the new developments and why they matter</v>
      </c>
      <c r="D184" s="278" t="s">
        <v>366</v>
      </c>
      <c r="E184" s="47">
        <f>'Curriculum Impl Plan'!F22</f>
        <v>2000</v>
      </c>
      <c r="F184" s="27">
        <f t="shared" si="51"/>
        <v>2082</v>
      </c>
      <c r="G184" s="48">
        <f t="shared" si="52"/>
        <v>2186.1</v>
      </c>
      <c r="H184" s="279">
        <f>'Curriculum Impl Plan'!I22</f>
        <v>65000</v>
      </c>
      <c r="I184" s="28">
        <f>'Curriculum Impl Plan'!J22</f>
        <v>65000</v>
      </c>
      <c r="J184" s="367">
        <f>'Curriculum Impl Plan'!K22</f>
        <v>65000</v>
      </c>
      <c r="K184" s="47">
        <f t="shared" si="50"/>
        <v>130000000</v>
      </c>
      <c r="L184" s="27">
        <f t="shared" si="54"/>
        <v>135330000</v>
      </c>
      <c r="M184" s="48">
        <f t="shared" si="55"/>
        <v>142096500</v>
      </c>
      <c r="N184" s="522">
        <v>42247</v>
      </c>
      <c r="O184" s="559" t="s">
        <v>876</v>
      </c>
      <c r="P184" s="530"/>
      <c r="Q184" s="521">
        <v>1</v>
      </c>
      <c r="T184" s="201"/>
      <c r="U184" s="201"/>
      <c r="V184" s="202"/>
    </row>
    <row r="185" spans="1:72" s="189" customFormat="1" ht="12.75" x14ac:dyDescent="0.2">
      <c r="A185" s="404" t="s">
        <v>671</v>
      </c>
      <c r="B185" s="413"/>
      <c r="C185" s="184"/>
      <c r="D185" s="429"/>
      <c r="E185" s="438"/>
      <c r="F185" s="186">
        <f t="shared" si="51"/>
        <v>0</v>
      </c>
      <c r="G185" s="187">
        <f t="shared" si="52"/>
        <v>0</v>
      </c>
      <c r="H185" s="429"/>
      <c r="I185" s="416"/>
      <c r="J185" s="439"/>
      <c r="K185" s="444">
        <f>SUM(K186:K199)</f>
        <v>4249948024.2576151</v>
      </c>
      <c r="L185" s="444">
        <f t="shared" ref="L185:M185" si="56">SUM(L186:L199)</f>
        <v>4822288039.1316376</v>
      </c>
      <c r="M185" s="444">
        <f t="shared" si="56"/>
        <v>5318883143.0324574</v>
      </c>
      <c r="N185" s="524"/>
      <c r="O185" s="558"/>
      <c r="P185" s="549"/>
      <c r="Q185" s="535"/>
    </row>
    <row r="186" spans="1:72" ht="25.5" customHeight="1" x14ac:dyDescent="0.2">
      <c r="A186" s="11" t="s">
        <v>177</v>
      </c>
      <c r="B186" s="205" t="s">
        <v>590</v>
      </c>
      <c r="C186" s="551" t="str">
        <f>'Curriculum Impl Plan'!B24</f>
        <v>Training of Trainers for detailed subject specific training for teachers (these should be drawn from the district level); training will include subject leaders identified by REB</v>
      </c>
      <c r="D186" s="278" t="str">
        <f>'Curriculum Impl Plan'!E24</f>
        <v>Trainer trained for five days</v>
      </c>
      <c r="E186" s="279">
        <f>'Curriculum Impl Plan'!F24</f>
        <v>50000</v>
      </c>
      <c r="F186" s="27">
        <f t="shared" si="51"/>
        <v>52049.999999999993</v>
      </c>
      <c r="G186" s="48">
        <f t="shared" si="52"/>
        <v>54652.499999999993</v>
      </c>
      <c r="H186" s="279">
        <f>'Curriculum Impl Plan'!I24</f>
        <v>450</v>
      </c>
      <c r="I186" s="28">
        <f>'Curriculum Impl Plan'!J24</f>
        <v>450</v>
      </c>
      <c r="J186" s="443">
        <f>'Curriculum Impl Plan'!K24</f>
        <v>400</v>
      </c>
      <c r="K186" s="47">
        <f t="shared" si="50"/>
        <v>22500000</v>
      </c>
      <c r="L186" s="27">
        <f t="shared" si="54"/>
        <v>23422499.999999996</v>
      </c>
      <c r="M186" s="48">
        <f t="shared" si="55"/>
        <v>21860999.999999996</v>
      </c>
      <c r="N186" s="522">
        <v>42277</v>
      </c>
      <c r="O186" s="560" t="s">
        <v>876</v>
      </c>
      <c r="P186" s="530"/>
      <c r="Q186" s="521">
        <v>1</v>
      </c>
      <c r="T186" s="201"/>
      <c r="U186" s="201"/>
      <c r="V186" s="202"/>
    </row>
    <row r="187" spans="1:72" ht="38.25" x14ac:dyDescent="0.2">
      <c r="A187" s="11" t="s">
        <v>177</v>
      </c>
      <c r="B187" s="205" t="s">
        <v>591</v>
      </c>
      <c r="C187" s="551" t="str">
        <f>'Curriculum Impl Plan'!B25</f>
        <v>Detailed Training for teachers to introduce subject overview units, teachers guides and formative assessment for relevant years (P1, P4, S1, S4) led by subject leaders with the aim of training teachers on the changes at the subject level and on what lessons should be like in the new curriculum</v>
      </c>
      <c r="D187" s="278">
        <f>'Curriculum Impl Plan'!E25</f>
        <v>0</v>
      </c>
      <c r="E187" s="279">
        <f>'Curriculum Impl Plan'!F25</f>
        <v>0</v>
      </c>
      <c r="F187" s="27">
        <f t="shared" si="51"/>
        <v>0</v>
      </c>
      <c r="G187" s="376">
        <f t="shared" si="52"/>
        <v>0</v>
      </c>
      <c r="H187" s="289">
        <f>'Curriculum Impl Plan'!I25</f>
        <v>0</v>
      </c>
      <c r="I187" s="215">
        <f>'Curriculum Impl Plan'!J25</f>
        <v>0</v>
      </c>
      <c r="J187" s="442">
        <f>'Curriculum Impl Plan'!K25</f>
        <v>0</v>
      </c>
      <c r="K187" s="374">
        <f t="shared" si="50"/>
        <v>0</v>
      </c>
      <c r="L187" s="27">
        <f t="shared" si="54"/>
        <v>0</v>
      </c>
      <c r="M187" s="48">
        <f t="shared" si="55"/>
        <v>0</v>
      </c>
      <c r="N187" s="522">
        <v>42353</v>
      </c>
      <c r="O187" s="559" t="s">
        <v>876</v>
      </c>
      <c r="P187" s="530"/>
      <c r="Q187" s="521">
        <v>1</v>
      </c>
      <c r="T187" s="201"/>
      <c r="U187" s="201"/>
      <c r="V187" s="202"/>
    </row>
    <row r="188" spans="1:72" ht="12.75" x14ac:dyDescent="0.2">
      <c r="A188" s="11" t="s">
        <v>177</v>
      </c>
      <c r="B188" s="205" t="s">
        <v>592</v>
      </c>
      <c r="C188" s="1" t="str">
        <f>'Curriculum Impl Plan'!B26</f>
        <v>Primary teachers trained in all subjects</v>
      </c>
      <c r="D188" s="278" t="str">
        <f>'Curriculum Impl Plan'!E26</f>
        <v>Teacher trained</v>
      </c>
      <c r="E188" s="279">
        <f>'Curriculum Impl Plan'!F26</f>
        <v>55547.576322982321</v>
      </c>
      <c r="F188" s="27">
        <f t="shared" si="51"/>
        <v>57825.026952224594</v>
      </c>
      <c r="G188" s="376">
        <f t="shared" si="52"/>
        <v>60716.278299835823</v>
      </c>
      <c r="H188" s="289">
        <f>'Curriculum Impl Plan'!I26</f>
        <v>40542.2935</v>
      </c>
      <c r="I188" s="215">
        <f>'Curriculum Impl Plan'!J26</f>
        <v>41758.562304999999</v>
      </c>
      <c r="J188" s="442">
        <f>'Curriculum Impl Plan'!K26</f>
        <v>43011.319174149998</v>
      </c>
      <c r="K188" s="374">
        <f t="shared" si="50"/>
        <v>2252026142.5</v>
      </c>
      <c r="L188" s="27">
        <f t="shared" si="54"/>
        <v>2414689990.7727752</v>
      </c>
      <c r="M188" s="48">
        <f t="shared" si="55"/>
        <v>2611487225.0207558</v>
      </c>
      <c r="N188" s="522">
        <v>42216</v>
      </c>
      <c r="O188" s="564" t="s">
        <v>869</v>
      </c>
      <c r="P188" s="531"/>
      <c r="Q188" s="521">
        <v>1</v>
      </c>
      <c r="T188" s="201"/>
      <c r="U188" s="201"/>
      <c r="V188" s="202"/>
      <c r="BT188" s="206"/>
    </row>
    <row r="189" spans="1:72" ht="12.75" x14ac:dyDescent="0.2">
      <c r="A189" s="11" t="s">
        <v>177</v>
      </c>
      <c r="B189" s="205" t="s">
        <v>593</v>
      </c>
      <c r="C189" s="1" t="str">
        <f>'Curriculum Impl Plan'!B27</f>
        <v>Lower Secondary teachers trained in subject groups; 1.5 subject groups per teacher assumed.</v>
      </c>
      <c r="D189" s="278" t="str">
        <f>'Curriculum Impl Plan'!E27</f>
        <v>Teacher trained</v>
      </c>
      <c r="E189" s="279">
        <f>'Curriculum Impl Plan'!F27</f>
        <v>99601.218857939821</v>
      </c>
      <c r="F189" s="27">
        <f t="shared" si="51"/>
        <v>103684.86883111535</v>
      </c>
      <c r="G189" s="376">
        <f t="shared" si="52"/>
        <v>108869.11227267112</v>
      </c>
      <c r="H189" s="289">
        <f>'Curriculum Impl Plan'!I27</f>
        <v>14221.110810293258</v>
      </c>
      <c r="I189" s="215">
        <f>'Curriculum Impl Plan'!J27</f>
        <v>16853.381007429613</v>
      </c>
      <c r="J189" s="442">
        <f>'Curriculum Impl Plan'!K27</f>
        <v>18019.562235431506</v>
      </c>
      <c r="K189" s="374">
        <f t="shared" si="50"/>
        <v>1416439970.2190328</v>
      </c>
      <c r="L189" s="27">
        <f t="shared" si="54"/>
        <v>1747440599.1161501</v>
      </c>
      <c r="M189" s="48">
        <f t="shared" si="55"/>
        <v>1961773744.1135771</v>
      </c>
      <c r="N189" s="522">
        <v>42277</v>
      </c>
      <c r="O189" s="560" t="s">
        <v>871</v>
      </c>
      <c r="P189" s="530"/>
      <c r="Q189" s="521">
        <v>1</v>
      </c>
      <c r="T189" s="201"/>
      <c r="U189" s="201"/>
      <c r="V189" s="202"/>
    </row>
    <row r="190" spans="1:72" ht="12.75" x14ac:dyDescent="0.2">
      <c r="A190" s="11" t="s">
        <v>177</v>
      </c>
      <c r="B190" s="205" t="s">
        <v>594</v>
      </c>
      <c r="C190" s="1" t="str">
        <f>'Curriculum Impl Plan'!B28</f>
        <v>Upper Secondary;  1.5 subject groups per teacher assumed.</v>
      </c>
      <c r="D190" s="278" t="str">
        <f>'Curriculum Impl Plan'!E28</f>
        <v>Teacher trained</v>
      </c>
      <c r="E190" s="279">
        <f>'Curriculum Impl Plan'!F28</f>
        <v>99593.953900885492</v>
      </c>
      <c r="F190" s="27">
        <f>E190*(1+4.1%)</f>
        <v>103677.30601082179</v>
      </c>
      <c r="G190" s="376">
        <f>F190*(1+5%)</f>
        <v>108861.17131136288</v>
      </c>
      <c r="H190" s="289">
        <f>'Curriculum Impl Plan'!I28</f>
        <v>5454.9688034200208</v>
      </c>
      <c r="I190" s="215">
        <f>'Curriculum Impl Plan'!J28</f>
        <v>5885.5672337687747</v>
      </c>
      <c r="J190" s="442">
        <f>'Curriculum Impl Plan'!K28</f>
        <v>6392.5384203585754</v>
      </c>
      <c r="K190" s="374">
        <f>$E190*H190</f>
        <v>543281911.53858209</v>
      </c>
      <c r="L190" s="27">
        <f>$F190*I190</f>
        <v>610199755.14271116</v>
      </c>
      <c r="M190" s="48">
        <f>$G190*J190</f>
        <v>695899220.09312391</v>
      </c>
      <c r="N190" s="522"/>
      <c r="O190" s="559" t="s">
        <v>876</v>
      </c>
      <c r="P190" s="530"/>
      <c r="Q190" s="521">
        <v>1</v>
      </c>
      <c r="T190" s="201"/>
      <c r="U190" s="201"/>
      <c r="V190" s="202"/>
    </row>
    <row r="191" spans="1:72" ht="12.75" x14ac:dyDescent="0.2">
      <c r="A191" s="11" t="s">
        <v>177</v>
      </c>
      <c r="B191" s="205" t="s">
        <v>595</v>
      </c>
      <c r="C191" s="1" t="str">
        <f>'Curriculum Impl Plan'!B29</f>
        <v>Print materials for preprimary teacher training</v>
      </c>
      <c r="D191" s="278" t="str">
        <f>'Curriculum Impl Plan'!E29</f>
        <v>Document printed</v>
      </c>
      <c r="E191" s="279">
        <f>'Curriculum Impl Plan'!F29</f>
        <v>2000</v>
      </c>
      <c r="F191" s="27"/>
      <c r="G191" s="376"/>
      <c r="H191" s="289">
        <f>'Curriculum Impl Plan'!I29</f>
        <v>2000</v>
      </c>
      <c r="I191" s="215">
        <f>'Curriculum Impl Plan'!J29</f>
        <v>0</v>
      </c>
      <c r="J191" s="442">
        <f>'Curriculum Impl Plan'!K29</f>
        <v>0</v>
      </c>
      <c r="K191" s="374"/>
      <c r="L191" s="27"/>
      <c r="M191" s="48"/>
      <c r="N191" s="522"/>
      <c r="O191" s="559" t="s">
        <v>876</v>
      </c>
      <c r="P191" s="530"/>
      <c r="Q191" s="521">
        <v>1</v>
      </c>
      <c r="T191" s="201"/>
      <c r="U191" s="201"/>
      <c r="V191" s="202"/>
    </row>
    <row r="192" spans="1:72" ht="12.75" x14ac:dyDescent="0.2">
      <c r="A192" s="11" t="s">
        <v>177</v>
      </c>
      <c r="B192" s="205" t="s">
        <v>596</v>
      </c>
      <c r="C192" s="1" t="str">
        <f>'Curriculum Impl Plan'!B30</f>
        <v>Training of trainers for preprimary teachers</v>
      </c>
      <c r="D192" s="278" t="str">
        <f>'Curriculum Impl Plan'!E30</f>
        <v>Trainer trained</v>
      </c>
      <c r="E192" s="279">
        <f>'Curriculum Impl Plan'!F30</f>
        <v>22000</v>
      </c>
      <c r="F192" s="27"/>
      <c r="G192" s="376"/>
      <c r="H192" s="289">
        <f>'Curriculum Impl Plan'!I30</f>
        <v>40</v>
      </c>
      <c r="I192" s="215">
        <f>'Curriculum Impl Plan'!J30</f>
        <v>25</v>
      </c>
      <c r="J192" s="442">
        <f>'Curriculum Impl Plan'!K30</f>
        <v>25</v>
      </c>
      <c r="K192" s="374"/>
      <c r="L192" s="27"/>
      <c r="M192" s="48"/>
      <c r="N192" s="522"/>
      <c r="O192" s="559" t="s">
        <v>869</v>
      </c>
      <c r="P192" s="530"/>
      <c r="Q192" s="521">
        <v>1</v>
      </c>
      <c r="T192" s="201"/>
      <c r="U192" s="201"/>
      <c r="V192" s="202"/>
    </row>
    <row r="193" spans="1:26" ht="12.75" x14ac:dyDescent="0.2">
      <c r="A193" s="11" t="s">
        <v>177</v>
      </c>
      <c r="B193" s="205" t="s">
        <v>597</v>
      </c>
      <c r="C193" s="1" t="str">
        <f>'Curriculum Impl Plan'!B31</f>
        <v xml:space="preserve">Training for preprimary teachers </v>
      </c>
      <c r="D193" s="278" t="str">
        <f>'Curriculum Impl Plan'!E31</f>
        <v>Teacher trained</v>
      </c>
      <c r="E193" s="279">
        <f>'Curriculum Impl Plan'!F31</f>
        <v>80000</v>
      </c>
      <c r="F193" s="27"/>
      <c r="G193" s="376"/>
      <c r="H193" s="289">
        <f>'Curriculum Impl Plan'!I31</f>
        <v>2000</v>
      </c>
      <c r="I193" s="215">
        <f>'Curriculum Impl Plan'!J31</f>
        <v>500</v>
      </c>
      <c r="J193" s="442">
        <f>'Curriculum Impl Plan'!K31</f>
        <v>500</v>
      </c>
      <c r="K193" s="374"/>
      <c r="L193" s="27"/>
      <c r="M193" s="48"/>
      <c r="N193" s="522"/>
      <c r="O193" s="559" t="s">
        <v>876</v>
      </c>
      <c r="P193" s="530"/>
      <c r="Q193" s="521">
        <v>1</v>
      </c>
      <c r="T193" s="201"/>
      <c r="U193" s="201"/>
      <c r="V193" s="202"/>
    </row>
    <row r="194" spans="1:26" ht="12.75" x14ac:dyDescent="0.2">
      <c r="A194" s="11" t="s">
        <v>177</v>
      </c>
      <c r="B194" s="205" t="s">
        <v>598</v>
      </c>
      <c r="C194" s="1" t="str">
        <f>'Curriculum Impl Plan'!B32</f>
        <v>Training for CoE and TTCS on how to include new curriculum in preservice teacher education</v>
      </c>
      <c r="D194" s="278" t="str">
        <f>'Curriculum Impl Plan'!E32</f>
        <v>Tutor trained</v>
      </c>
      <c r="E194" s="279">
        <f>'Curriculum Impl Plan'!F32</f>
        <v>50000</v>
      </c>
      <c r="F194" s="27">
        <f t="shared" si="51"/>
        <v>52049.999999999993</v>
      </c>
      <c r="G194" s="376">
        <f t="shared" si="52"/>
        <v>54652.499999999993</v>
      </c>
      <c r="H194" s="289">
        <f>'Curriculum Impl Plan'!I32</f>
        <v>314</v>
      </c>
      <c r="I194" s="215">
        <f>'Curriculum Impl Plan'!J32</f>
        <v>314</v>
      </c>
      <c r="J194" s="442">
        <f>'Curriculum Impl Plan'!K32</f>
        <v>314</v>
      </c>
      <c r="K194" s="374">
        <f t="shared" si="50"/>
        <v>15700000</v>
      </c>
      <c r="L194" s="27">
        <f t="shared" si="54"/>
        <v>16343699.999999998</v>
      </c>
      <c r="M194" s="48">
        <f t="shared" si="55"/>
        <v>17160884.999999996</v>
      </c>
      <c r="N194" s="522">
        <v>42353</v>
      </c>
      <c r="O194" s="559" t="s">
        <v>861</v>
      </c>
      <c r="P194" s="200" t="s">
        <v>862</v>
      </c>
      <c r="Q194" s="521">
        <v>1</v>
      </c>
      <c r="T194" s="201"/>
      <c r="U194" s="201"/>
      <c r="V194" s="202"/>
    </row>
    <row r="195" spans="1:26" ht="12.75" x14ac:dyDescent="0.2">
      <c r="A195" s="11" t="s">
        <v>177</v>
      </c>
      <c r="B195" s="205" t="s">
        <v>599</v>
      </c>
      <c r="C195" s="1" t="str">
        <f>'Curriculum Impl Plan'!B33</f>
        <v>Design format for teachers to provide feedback, request support and troubleshoot to district and national level through the District Curriculum Reform Support Groups</v>
      </c>
      <c r="D195" s="278" t="str">
        <f>'Curriculum Impl Plan'!E33</f>
        <v xml:space="preserve">School benefiting from support </v>
      </c>
      <c r="E195" s="279">
        <f>'Curriculum Impl Plan'!F33</f>
        <v>0</v>
      </c>
      <c r="F195" s="27">
        <f t="shared" si="51"/>
        <v>0</v>
      </c>
      <c r="G195" s="376">
        <f t="shared" si="52"/>
        <v>0</v>
      </c>
      <c r="H195" s="289">
        <f>'Curriculum Impl Plan'!I33</f>
        <v>0</v>
      </c>
      <c r="I195" s="215">
        <f>'Curriculum Impl Plan'!J33</f>
        <v>30</v>
      </c>
      <c r="J195" s="442">
        <f>'Curriculum Impl Plan'!K33</f>
        <v>30</v>
      </c>
      <c r="K195" s="374">
        <f t="shared" si="50"/>
        <v>0</v>
      </c>
      <c r="L195" s="27">
        <f t="shared" si="54"/>
        <v>0</v>
      </c>
      <c r="M195" s="48">
        <f t="shared" si="55"/>
        <v>0</v>
      </c>
      <c r="N195" s="522">
        <v>42353</v>
      </c>
      <c r="O195" s="559" t="s">
        <v>876</v>
      </c>
      <c r="P195" s="530"/>
      <c r="Q195" s="521">
        <v>1</v>
      </c>
      <c r="T195" s="201"/>
      <c r="U195" s="201"/>
      <c r="V195" s="202"/>
    </row>
    <row r="196" spans="1:26" ht="12.75" x14ac:dyDescent="0.2">
      <c r="A196" s="11" t="s">
        <v>177</v>
      </c>
      <c r="B196" s="205" t="s">
        <v>600</v>
      </c>
      <c r="C196" s="1" t="str">
        <f>'Curriculum Impl Plan'!B34</f>
        <v>Hold national Conference for teachers to allow them to provide feedback on new curriculum and raise issues</v>
      </c>
      <c r="D196" s="278" t="str">
        <f>'Curriculum Impl Plan'!E34</f>
        <v>Teacher participating</v>
      </c>
      <c r="E196" s="279">
        <f>'Curriculum Impl Plan'!F34</f>
        <v>20967</v>
      </c>
      <c r="F196" s="27">
        <f t="shared" si="51"/>
        <v>21826.646999999997</v>
      </c>
      <c r="G196" s="48">
        <f t="shared" si="52"/>
        <v>22917.979349999998</v>
      </c>
      <c r="H196" s="279">
        <f>'Curriculum Impl Plan'!I34</f>
        <v>0</v>
      </c>
      <c r="I196" s="28">
        <f>'Curriculum Impl Plan'!J34</f>
        <v>300</v>
      </c>
      <c r="J196" s="443">
        <f>'Curriculum Impl Plan'!K34</f>
        <v>300</v>
      </c>
      <c r="K196" s="47">
        <f t="shared" si="50"/>
        <v>0</v>
      </c>
      <c r="L196" s="27">
        <f t="shared" si="54"/>
        <v>6547994.0999999996</v>
      </c>
      <c r="M196" s="48">
        <f t="shared" si="55"/>
        <v>6875393.8049999997</v>
      </c>
      <c r="N196" s="522">
        <v>42551</v>
      </c>
      <c r="O196" s="559" t="s">
        <v>876</v>
      </c>
      <c r="P196" s="530"/>
      <c r="Q196" s="521">
        <v>1</v>
      </c>
      <c r="T196" s="201"/>
      <c r="U196" s="201"/>
      <c r="V196" s="202"/>
      <c r="Z196" s="6" t="s">
        <v>252</v>
      </c>
    </row>
    <row r="197" spans="1:26" ht="12.75" x14ac:dyDescent="0.2">
      <c r="A197" s="11" t="s">
        <v>177</v>
      </c>
      <c r="B197" s="205" t="s">
        <v>695</v>
      </c>
      <c r="C197" s="1" t="str">
        <f>'Curriculum Impl Plan'!B35</f>
        <v xml:space="preserve">Formation of Peer to Peer Support Groups </v>
      </c>
      <c r="D197" s="278" t="str">
        <f>'Curriculum Impl Plan'!E35</f>
        <v>School based peer support group established</v>
      </c>
      <c r="E197" s="279">
        <f>'Curriculum Impl Plan'!F35</f>
        <v>0</v>
      </c>
      <c r="F197" s="27">
        <f t="shared" si="51"/>
        <v>0</v>
      </c>
      <c r="G197" s="48">
        <f t="shared" si="52"/>
        <v>0</v>
      </c>
      <c r="H197" s="279">
        <f>'Curriculum Impl Plan'!I35</f>
        <v>0</v>
      </c>
      <c r="I197" s="28">
        <f>'Curriculum Impl Plan'!J35</f>
        <v>1500</v>
      </c>
      <c r="J197" s="443">
        <f>'Curriculum Impl Plan'!K35</f>
        <v>1500</v>
      </c>
      <c r="K197" s="47">
        <f t="shared" si="50"/>
        <v>0</v>
      </c>
      <c r="L197" s="27">
        <f t="shared" si="54"/>
        <v>0</v>
      </c>
      <c r="M197" s="48">
        <f t="shared" si="55"/>
        <v>0</v>
      </c>
      <c r="N197" s="522">
        <v>42735</v>
      </c>
      <c r="O197" s="559" t="s">
        <v>876</v>
      </c>
      <c r="P197" s="530"/>
      <c r="Q197" s="521">
        <v>1</v>
      </c>
      <c r="T197" s="201"/>
      <c r="U197" s="201"/>
      <c r="V197" s="202"/>
    </row>
    <row r="198" spans="1:26" ht="12.75" x14ac:dyDescent="0.2">
      <c r="A198" s="11" t="s">
        <v>177</v>
      </c>
      <c r="B198" s="205" t="s">
        <v>696</v>
      </c>
      <c r="C198" s="1" t="str">
        <f>'Curriculum Impl Plan'!B36</f>
        <v>Peer to peer support working well</v>
      </c>
      <c r="D198" s="278" t="str">
        <f>'Curriculum Impl Plan'!E36</f>
        <v>School based peer support group functionning</v>
      </c>
      <c r="E198" s="279">
        <f>'Curriculum Impl Plan'!F36</f>
        <v>0</v>
      </c>
      <c r="F198" s="27">
        <f t="shared" si="51"/>
        <v>0</v>
      </c>
      <c r="G198" s="48">
        <f t="shared" si="52"/>
        <v>0</v>
      </c>
      <c r="H198" s="279">
        <f>'Curriculum Impl Plan'!I36</f>
        <v>0</v>
      </c>
      <c r="I198" s="28">
        <f>'Curriculum Impl Plan'!J36</f>
        <v>0</v>
      </c>
      <c r="J198" s="443">
        <f>'Curriculum Impl Plan'!K36</f>
        <v>1500</v>
      </c>
      <c r="K198" s="47">
        <f t="shared" si="50"/>
        <v>0</v>
      </c>
      <c r="L198" s="27">
        <f t="shared" si="54"/>
        <v>0</v>
      </c>
      <c r="M198" s="48">
        <f t="shared" si="55"/>
        <v>0</v>
      </c>
      <c r="N198" s="522">
        <v>42551</v>
      </c>
      <c r="O198" s="559" t="s">
        <v>876</v>
      </c>
      <c r="P198" s="530"/>
      <c r="Q198" s="521">
        <v>1</v>
      </c>
      <c r="T198" s="201">
        <f>IF($O198=T$6,#REF!,0)</f>
        <v>0</v>
      </c>
      <c r="U198" s="201">
        <f>IF($O198=U$6,#REF!,0)</f>
        <v>0</v>
      </c>
      <c r="V198" s="202">
        <f>IF($O198=V$6,#REF!,0)</f>
        <v>0</v>
      </c>
    </row>
    <row r="199" spans="1:26" ht="12.75" x14ac:dyDescent="0.2">
      <c r="A199" s="11" t="s">
        <v>177</v>
      </c>
      <c r="B199" s="205" t="s">
        <v>697</v>
      </c>
      <c r="C199" s="1" t="str">
        <f>'Curriculum Impl Plan'!B37</f>
        <v>QA of training to assess how well it being delivered and how well teachers are absorbing the content</v>
      </c>
      <c r="D199" s="278" t="str">
        <f>'Curriculum Impl Plan'!E37</f>
        <v>Monitoring per year</v>
      </c>
      <c r="E199" s="279">
        <f>'Curriculum Impl Plan'!F37</f>
        <v>3500000</v>
      </c>
      <c r="F199" s="27">
        <f t="shared" si="51"/>
        <v>3643499.9999999995</v>
      </c>
      <c r="G199" s="48">
        <f t="shared" si="52"/>
        <v>3825674.9999999995</v>
      </c>
      <c r="H199" s="279">
        <f>'Curriculum Impl Plan'!I37</f>
        <v>0</v>
      </c>
      <c r="I199" s="28">
        <f>'Curriculum Impl Plan'!J37</f>
        <v>1</v>
      </c>
      <c r="J199" s="443">
        <f>'Curriculum Impl Plan'!K37</f>
        <v>1</v>
      </c>
      <c r="K199" s="47">
        <f t="shared" si="50"/>
        <v>0</v>
      </c>
      <c r="L199" s="27">
        <f t="shared" si="54"/>
        <v>3643499.9999999995</v>
      </c>
      <c r="M199" s="48">
        <f t="shared" si="55"/>
        <v>3825674.9999999995</v>
      </c>
      <c r="N199" s="522">
        <v>43100</v>
      </c>
      <c r="O199" s="559" t="s">
        <v>876</v>
      </c>
      <c r="P199" s="530"/>
      <c r="Q199" s="521">
        <v>1</v>
      </c>
      <c r="T199" s="201"/>
      <c r="U199" s="201"/>
      <c r="V199" s="202"/>
    </row>
    <row r="200" spans="1:26" ht="12.75" x14ac:dyDescent="0.2">
      <c r="A200" s="11"/>
      <c r="B200" s="17"/>
      <c r="C200" s="1"/>
      <c r="D200" s="43"/>
      <c r="E200" s="49"/>
      <c r="F200" s="27"/>
      <c r="G200" s="48"/>
      <c r="H200" s="279"/>
      <c r="I200" s="28"/>
      <c r="J200" s="291"/>
      <c r="K200" s="47"/>
      <c r="L200" s="27"/>
      <c r="M200" s="48"/>
      <c r="N200" s="195"/>
      <c r="O200" s="559" t="s">
        <v>876</v>
      </c>
      <c r="P200" s="532"/>
      <c r="Q200" s="29"/>
    </row>
    <row r="201" spans="1:26" s="394" customFormat="1" ht="12.75" customHeight="1" x14ac:dyDescent="0.25">
      <c r="A201" s="591" t="s">
        <v>126</v>
      </c>
      <c r="B201" s="592"/>
      <c r="C201" s="592"/>
      <c r="D201" s="465"/>
      <c r="E201" s="466"/>
      <c r="F201" s="467"/>
      <c r="G201" s="468"/>
      <c r="H201" s="469"/>
      <c r="I201" s="470"/>
      <c r="J201" s="471"/>
      <c r="K201" s="387">
        <f>SUM(K202:K207)</f>
        <v>17372838816</v>
      </c>
      <c r="L201" s="387">
        <f t="shared" ref="L201:M201" si="57">SUM(L202:L207)</f>
        <v>15755604979.699999</v>
      </c>
      <c r="M201" s="387">
        <f t="shared" si="57"/>
        <v>14545457574.758751</v>
      </c>
      <c r="N201" s="392"/>
      <c r="O201" s="525"/>
      <c r="P201" s="546"/>
      <c r="Q201" s="472"/>
    </row>
    <row r="202" spans="1:26" ht="12.75" x14ac:dyDescent="0.2">
      <c r="A202" s="11" t="s">
        <v>178</v>
      </c>
      <c r="B202" s="211" t="s">
        <v>162</v>
      </c>
      <c r="C202" s="1" t="s">
        <v>61</v>
      </c>
      <c r="D202" s="217" t="s">
        <v>80</v>
      </c>
      <c r="E202" s="216">
        <v>45750000</v>
      </c>
      <c r="F202" s="375">
        <f>E202*(1+4.1%)</f>
        <v>47625750</v>
      </c>
      <c r="G202" s="48">
        <f>F202*(1+5%)</f>
        <v>50007037.5</v>
      </c>
      <c r="H202" s="49">
        <v>1</v>
      </c>
      <c r="I202" s="28">
        <v>1</v>
      </c>
      <c r="J202" s="50">
        <v>1</v>
      </c>
      <c r="K202" s="47">
        <f t="shared" ref="K202:K207" si="58">$E202*H202</f>
        <v>45750000</v>
      </c>
      <c r="L202" s="27">
        <f t="shared" ref="L202:L207" si="59">$F202*I202</f>
        <v>47625750</v>
      </c>
      <c r="M202" s="48">
        <f t="shared" ref="M202:M207" si="60">$G202*J202</f>
        <v>50007037.5</v>
      </c>
      <c r="N202" s="195"/>
      <c r="O202" s="527" t="s">
        <v>863</v>
      </c>
      <c r="P202" s="532"/>
      <c r="Q202" s="521">
        <v>1</v>
      </c>
    </row>
    <row r="203" spans="1:26" ht="12.75" x14ac:dyDescent="0.2">
      <c r="A203" s="11" t="s">
        <v>178</v>
      </c>
      <c r="B203" s="17" t="s">
        <v>163</v>
      </c>
      <c r="C203" s="1" t="s">
        <v>62</v>
      </c>
      <c r="D203" s="217" t="s">
        <v>80</v>
      </c>
      <c r="E203" s="216">
        <f>50333333+17166667</f>
        <v>67500000</v>
      </c>
      <c r="F203" s="375">
        <f>E203*(1+4.1%)</f>
        <v>70267500</v>
      </c>
      <c r="G203" s="48">
        <f>F203*(1+5%)</f>
        <v>73780875</v>
      </c>
      <c r="H203" s="49">
        <v>1</v>
      </c>
      <c r="I203" s="28">
        <v>1</v>
      </c>
      <c r="J203" s="50">
        <v>1</v>
      </c>
      <c r="K203" s="47">
        <f t="shared" si="58"/>
        <v>67500000</v>
      </c>
      <c r="L203" s="27">
        <f t="shared" si="59"/>
        <v>70267500</v>
      </c>
      <c r="M203" s="48">
        <f t="shared" si="60"/>
        <v>73780875</v>
      </c>
      <c r="N203" s="195"/>
      <c r="O203" s="527" t="s">
        <v>863</v>
      </c>
      <c r="P203" s="532"/>
      <c r="Q203" s="521">
        <v>1</v>
      </c>
    </row>
    <row r="204" spans="1:26" ht="12.75" x14ac:dyDescent="0.2">
      <c r="A204" s="11" t="s">
        <v>178</v>
      </c>
      <c r="B204" s="17" t="s">
        <v>164</v>
      </c>
      <c r="C204" s="1" t="s">
        <v>822</v>
      </c>
      <c r="D204" s="217" t="s">
        <v>80</v>
      </c>
      <c r="E204" s="216">
        <f>330550000+90000000</f>
        <v>420550000</v>
      </c>
      <c r="F204" s="375">
        <f>E204*(1+4.1%)</f>
        <v>437792549.99999994</v>
      </c>
      <c r="G204" s="48">
        <f>F204*(1+5%)</f>
        <v>459682177.49999994</v>
      </c>
      <c r="H204" s="49">
        <v>1</v>
      </c>
      <c r="I204" s="28">
        <v>1</v>
      </c>
      <c r="J204" s="50">
        <v>1</v>
      </c>
      <c r="K204" s="47">
        <f t="shared" si="58"/>
        <v>420550000</v>
      </c>
      <c r="L204" s="27">
        <f t="shared" si="59"/>
        <v>437792549.99999994</v>
      </c>
      <c r="M204" s="48">
        <f t="shared" si="60"/>
        <v>459682177.49999994</v>
      </c>
      <c r="N204" s="195"/>
      <c r="O204" s="527" t="s">
        <v>863</v>
      </c>
      <c r="P204" s="532"/>
      <c r="Q204" s="521">
        <v>1</v>
      </c>
    </row>
    <row r="205" spans="1:26" ht="12.75" x14ac:dyDescent="0.2">
      <c r="A205" s="11" t="s">
        <v>178</v>
      </c>
      <c r="B205" s="17" t="s">
        <v>327</v>
      </c>
      <c r="C205" s="1" t="s">
        <v>329</v>
      </c>
      <c r="D205" s="217" t="s">
        <v>191</v>
      </c>
      <c r="E205" s="216">
        <v>250000</v>
      </c>
      <c r="F205" s="375">
        <f t="shared" ref="F205:G207" si="61">E205*(1-0.05)</f>
        <v>237500</v>
      </c>
      <c r="G205" s="48">
        <f t="shared" si="61"/>
        <v>225625</v>
      </c>
      <c r="H205" s="49">
        <v>22229</v>
      </c>
      <c r="I205" s="27">
        <v>25786</v>
      </c>
      <c r="J205" s="48">
        <v>29911</v>
      </c>
      <c r="K205" s="374">
        <f t="shared" si="58"/>
        <v>5557250000</v>
      </c>
      <c r="L205" s="375">
        <f t="shared" si="59"/>
        <v>6124175000</v>
      </c>
      <c r="M205" s="376">
        <f t="shared" si="60"/>
        <v>6748669375</v>
      </c>
      <c r="N205" s="195"/>
      <c r="O205" s="527" t="s">
        <v>863</v>
      </c>
      <c r="P205" s="532"/>
      <c r="Q205" s="521">
        <v>1</v>
      </c>
    </row>
    <row r="206" spans="1:26" ht="12.75" x14ac:dyDescent="0.2">
      <c r="A206" s="11"/>
      <c r="B206" s="17"/>
      <c r="C206" s="1" t="s">
        <v>807</v>
      </c>
      <c r="D206" s="217" t="s">
        <v>191</v>
      </c>
      <c r="E206" s="216">
        <v>327500</v>
      </c>
      <c r="F206" s="375">
        <f t="shared" si="61"/>
        <v>311125</v>
      </c>
      <c r="G206" s="48">
        <f t="shared" si="61"/>
        <v>295568.75</v>
      </c>
      <c r="H206" s="49">
        <v>122</v>
      </c>
      <c r="I206" s="27">
        <f>H206*1.05</f>
        <v>128.1</v>
      </c>
      <c r="J206" s="27">
        <f>I206*1.05</f>
        <v>134.505</v>
      </c>
      <c r="K206" s="374">
        <f t="shared" si="58"/>
        <v>39955000</v>
      </c>
      <c r="L206" s="375">
        <f t="shared" si="59"/>
        <v>39855112.5</v>
      </c>
      <c r="M206" s="376">
        <f t="shared" si="60"/>
        <v>39755474.71875</v>
      </c>
      <c r="N206" s="195"/>
      <c r="O206" s="527" t="s">
        <v>863</v>
      </c>
      <c r="P206" s="532"/>
      <c r="Q206" s="521">
        <v>2</v>
      </c>
    </row>
    <row r="207" spans="1:26" ht="12.75" x14ac:dyDescent="0.2">
      <c r="A207" s="11" t="s">
        <v>178</v>
      </c>
      <c r="B207" s="17" t="s">
        <v>328</v>
      </c>
      <c r="C207" s="1" t="s">
        <v>330</v>
      </c>
      <c r="D207" s="49" t="s">
        <v>191</v>
      </c>
      <c r="E207" s="49">
        <v>11163688</v>
      </c>
      <c r="F207" s="27">
        <f t="shared" si="61"/>
        <v>10605503.6</v>
      </c>
      <c r="G207" s="48">
        <f t="shared" si="61"/>
        <v>10075228.42</v>
      </c>
      <c r="H207" s="49">
        <v>1007</v>
      </c>
      <c r="I207" s="28">
        <v>852</v>
      </c>
      <c r="J207" s="50">
        <v>712</v>
      </c>
      <c r="K207" s="374">
        <f t="shared" si="58"/>
        <v>11241833816</v>
      </c>
      <c r="L207" s="375">
        <f t="shared" si="59"/>
        <v>9035889067.1999989</v>
      </c>
      <c r="M207" s="376">
        <f t="shared" si="60"/>
        <v>7173562635.04</v>
      </c>
      <c r="N207" s="195"/>
      <c r="O207" s="527" t="s">
        <v>863</v>
      </c>
      <c r="P207" s="532"/>
      <c r="Q207" s="521">
        <v>1</v>
      </c>
    </row>
    <row r="208" spans="1:26" ht="12.75" x14ac:dyDescent="0.2">
      <c r="A208" s="11"/>
      <c r="B208" s="17"/>
      <c r="C208" s="1"/>
      <c r="D208" s="43"/>
      <c r="E208" s="49"/>
      <c r="F208" s="27"/>
      <c r="G208" s="48"/>
      <c r="H208" s="49"/>
      <c r="I208" s="28"/>
      <c r="J208" s="50"/>
      <c r="K208" s="374"/>
      <c r="L208" s="375"/>
      <c r="M208" s="376"/>
      <c r="N208" s="195"/>
      <c r="O208" s="527"/>
      <c r="P208" s="532"/>
      <c r="Q208" s="29"/>
    </row>
    <row r="209" spans="1:21" s="394" customFormat="1" ht="15" x14ac:dyDescent="0.25">
      <c r="A209" s="473" t="s">
        <v>127</v>
      </c>
      <c r="B209" s="474"/>
      <c r="C209" s="475"/>
      <c r="D209" s="465"/>
      <c r="E209" s="466"/>
      <c r="F209" s="467"/>
      <c r="G209" s="468"/>
      <c r="H209" s="466"/>
      <c r="I209" s="470"/>
      <c r="J209" s="476"/>
      <c r="K209" s="477">
        <f>SUM(K210:K225)</f>
        <v>9357537602.9685116</v>
      </c>
      <c r="L209" s="477">
        <f t="shared" ref="L209:M209" si="62">SUM(L210:L225)</f>
        <v>17759608678.092403</v>
      </c>
      <c r="M209" s="477">
        <f t="shared" si="62"/>
        <v>18705754044.173382</v>
      </c>
      <c r="N209" s="392"/>
      <c r="O209" s="525"/>
      <c r="P209" s="546"/>
      <c r="Q209" s="472"/>
    </row>
    <row r="210" spans="1:21" s="440" customFormat="1" ht="12.75" x14ac:dyDescent="0.2">
      <c r="A210" s="213" t="s">
        <v>179</v>
      </c>
      <c r="B210" s="211" t="s">
        <v>165</v>
      </c>
      <c r="C210" s="214" t="s">
        <v>757</v>
      </c>
      <c r="D210" s="217" t="s">
        <v>78</v>
      </c>
      <c r="E210" s="216">
        <v>120000</v>
      </c>
      <c r="F210" s="375">
        <f t="shared" ref="F210:F215" si="63">E210*(1+4.1%)</f>
        <v>124919.99999999999</v>
      </c>
      <c r="G210" s="376">
        <f t="shared" ref="G210:G215" si="64">F210*(1+5%)</f>
        <v>131166</v>
      </c>
      <c r="H210" s="289">
        <f>Targets!C21</f>
        <v>25000</v>
      </c>
      <c r="I210" s="215">
        <f>Targets!D21</f>
        <v>27394.399999999994</v>
      </c>
      <c r="J210" s="441">
        <f>Targets!E21</f>
        <v>26197.199999999983</v>
      </c>
      <c r="K210" s="374">
        <f t="shared" ref="K210:K215" si="65">$E210*H210</f>
        <v>3000000000</v>
      </c>
      <c r="L210" s="375">
        <f t="shared" ref="L210:L215" si="66">$F210*I210</f>
        <v>3422108447.999999</v>
      </c>
      <c r="M210" s="376">
        <f t="shared" ref="M210:M215" si="67">$G210*J210</f>
        <v>3436181935.1999979</v>
      </c>
      <c r="N210" s="377"/>
      <c r="O210" s="550" t="s">
        <v>863</v>
      </c>
      <c r="P210" s="541"/>
      <c r="Q210" s="521">
        <v>1</v>
      </c>
    </row>
    <row r="211" spans="1:21" s="440" customFormat="1" ht="12.75" x14ac:dyDescent="0.2">
      <c r="A211" s="213" t="s">
        <v>179</v>
      </c>
      <c r="B211" s="211" t="s">
        <v>166</v>
      </c>
      <c r="C211" s="214" t="s">
        <v>758</v>
      </c>
      <c r="D211" s="217" t="s">
        <v>42</v>
      </c>
      <c r="E211" s="216">
        <v>8110000</v>
      </c>
      <c r="F211" s="375">
        <f>E211*(1+$F$4)</f>
        <v>8110000</v>
      </c>
      <c r="G211" s="376">
        <f>F211*(1+$G$4)</f>
        <v>8110000</v>
      </c>
      <c r="H211" s="289">
        <f>Targets!C34</f>
        <v>200</v>
      </c>
      <c r="I211" s="215">
        <f>Targets!D34</f>
        <v>427</v>
      </c>
      <c r="J211" s="442">
        <f>Targets!E34</f>
        <v>427</v>
      </c>
      <c r="K211" s="446">
        <f t="shared" ref="K211:M212" si="68">H211*E211</f>
        <v>1622000000</v>
      </c>
      <c r="L211" s="375">
        <f t="shared" si="68"/>
        <v>3462970000</v>
      </c>
      <c r="M211" s="447">
        <f t="shared" si="68"/>
        <v>3462970000</v>
      </c>
      <c r="N211" s="377"/>
      <c r="O211" s="550" t="s">
        <v>863</v>
      </c>
      <c r="P211" s="541"/>
      <c r="Q211" s="521">
        <v>1</v>
      </c>
    </row>
    <row r="212" spans="1:21" s="440" customFormat="1" ht="12.75" x14ac:dyDescent="0.2">
      <c r="A212" s="213" t="s">
        <v>179</v>
      </c>
      <c r="B212" s="211" t="s">
        <v>167</v>
      </c>
      <c r="C212" s="214" t="s">
        <v>759</v>
      </c>
      <c r="D212" s="217" t="s">
        <v>77</v>
      </c>
      <c r="E212" s="216">
        <v>337132</v>
      </c>
      <c r="F212" s="375">
        <f>E212*(1+$F$4)</f>
        <v>337132</v>
      </c>
      <c r="G212" s="376">
        <f>F212*(1+$G$4)</f>
        <v>337132</v>
      </c>
      <c r="H212" s="289">
        <f>Targets!C40</f>
        <v>2000</v>
      </c>
      <c r="I212" s="215">
        <f>Targets!D40</f>
        <v>18111.692846861159</v>
      </c>
      <c r="J212" s="441">
        <f>Targets!E40</f>
        <v>14644.705962986023</v>
      </c>
      <c r="K212" s="446">
        <f t="shared" si="68"/>
        <v>674264000</v>
      </c>
      <c r="L212" s="375">
        <f t="shared" si="68"/>
        <v>6106031232.8479958</v>
      </c>
      <c r="M212" s="447">
        <f t="shared" si="68"/>
        <v>4937199010.7134037</v>
      </c>
      <c r="N212" s="377"/>
      <c r="O212" s="550" t="s">
        <v>863</v>
      </c>
      <c r="P212" s="541"/>
      <c r="Q212" s="521">
        <v>1</v>
      </c>
    </row>
    <row r="213" spans="1:21" s="440" customFormat="1" ht="12.75" x14ac:dyDescent="0.2">
      <c r="A213" s="213" t="s">
        <v>179</v>
      </c>
      <c r="B213" s="211" t="s">
        <v>168</v>
      </c>
      <c r="C213" s="214" t="s">
        <v>760</v>
      </c>
      <c r="D213" s="217" t="s">
        <v>42</v>
      </c>
      <c r="E213" s="216">
        <f>E211</f>
        <v>8110000</v>
      </c>
      <c r="F213" s="375">
        <f t="shared" si="63"/>
        <v>8442510</v>
      </c>
      <c r="G213" s="376">
        <f t="shared" si="64"/>
        <v>8864635.5</v>
      </c>
      <c r="H213" s="289">
        <f>Targets!C51</f>
        <v>248.43589040598175</v>
      </c>
      <c r="I213" s="215">
        <f>Targets!D51</f>
        <v>288.64990513655249</v>
      </c>
      <c r="J213" s="441">
        <f>Targets!E51</f>
        <v>343.37417470364528</v>
      </c>
      <c r="K213" s="374">
        <f t="shared" si="65"/>
        <v>2014815071.192512</v>
      </c>
      <c r="L213" s="375">
        <f t="shared" si="66"/>
        <v>2436929710.6143956</v>
      </c>
      <c r="M213" s="376">
        <f t="shared" si="67"/>
        <v>3043886898.861136</v>
      </c>
      <c r="N213" s="377"/>
      <c r="O213" s="550" t="s">
        <v>863</v>
      </c>
      <c r="P213" s="541"/>
      <c r="Q213" s="521">
        <v>1</v>
      </c>
    </row>
    <row r="214" spans="1:21" s="440" customFormat="1" ht="12.75" x14ac:dyDescent="0.2">
      <c r="A214" s="213" t="s">
        <v>179</v>
      </c>
      <c r="B214" s="211" t="s">
        <v>169</v>
      </c>
      <c r="C214" s="214" t="s">
        <v>761</v>
      </c>
      <c r="D214" s="217" t="s">
        <v>42</v>
      </c>
      <c r="E214" s="216">
        <v>3618133</v>
      </c>
      <c r="F214" s="375">
        <f t="shared" si="63"/>
        <v>3766476.4529999997</v>
      </c>
      <c r="G214" s="376">
        <f t="shared" si="64"/>
        <v>3954800.2756499997</v>
      </c>
      <c r="H214" s="289">
        <f>Targets!C58</f>
        <v>171</v>
      </c>
      <c r="I214" s="215">
        <f>Targets!D58</f>
        <v>198</v>
      </c>
      <c r="J214" s="441">
        <f>Targets!E58</f>
        <v>236</v>
      </c>
      <c r="K214" s="374">
        <f t="shared" si="65"/>
        <v>618700743</v>
      </c>
      <c r="L214" s="375">
        <f t="shared" si="66"/>
        <v>745762337.69400001</v>
      </c>
      <c r="M214" s="376">
        <f t="shared" si="67"/>
        <v>933332865.05339992</v>
      </c>
      <c r="N214" s="377"/>
      <c r="O214" s="550" t="s">
        <v>863</v>
      </c>
      <c r="P214" s="541"/>
      <c r="Q214" s="521">
        <v>1</v>
      </c>
    </row>
    <row r="215" spans="1:21" s="440" customFormat="1" ht="12.75" x14ac:dyDescent="0.2">
      <c r="A215" s="213" t="s">
        <v>179</v>
      </c>
      <c r="B215" s="211" t="s">
        <v>170</v>
      </c>
      <c r="C215" s="214" t="s">
        <v>762</v>
      </c>
      <c r="D215" s="217" t="s">
        <v>42</v>
      </c>
      <c r="E215" s="216">
        <v>450000</v>
      </c>
      <c r="F215" s="375">
        <f t="shared" si="63"/>
        <v>468449.99999999994</v>
      </c>
      <c r="G215" s="376">
        <f t="shared" si="64"/>
        <v>491872.49999999994</v>
      </c>
      <c r="H215" s="289">
        <f>Targets!C57</f>
        <v>446</v>
      </c>
      <c r="I215" s="215">
        <f>Targets!D57</f>
        <v>644</v>
      </c>
      <c r="J215" s="441">
        <f>Targets!E57</f>
        <v>880</v>
      </c>
      <c r="K215" s="374">
        <f t="shared" si="65"/>
        <v>200700000</v>
      </c>
      <c r="L215" s="375">
        <f t="shared" si="66"/>
        <v>301681799.99999994</v>
      </c>
      <c r="M215" s="376">
        <f t="shared" si="67"/>
        <v>432847799.99999994</v>
      </c>
      <c r="N215" s="377"/>
      <c r="O215" s="550" t="s">
        <v>863</v>
      </c>
      <c r="P215" s="541"/>
      <c r="Q215" s="521">
        <v>2</v>
      </c>
    </row>
    <row r="216" spans="1:21" ht="12.75" x14ac:dyDescent="0.2">
      <c r="A216" s="11" t="s">
        <v>179</v>
      </c>
      <c r="B216" s="211" t="s">
        <v>171</v>
      </c>
      <c r="C216" s="1" t="s">
        <v>65</v>
      </c>
      <c r="D216" s="41" t="s">
        <v>77</v>
      </c>
      <c r="E216" s="216">
        <v>168565.79880000002</v>
      </c>
      <c r="F216" s="375">
        <f t="shared" ref="F216:F225" si="69">E216*(1+4.1%)</f>
        <v>175476.99655080002</v>
      </c>
      <c r="G216" s="376">
        <f t="shared" ref="G216:G225" si="70">F216*(1+5%)</f>
        <v>184250.84637834004</v>
      </c>
      <c r="H216" s="216">
        <v>50</v>
      </c>
      <c r="I216" s="215">
        <v>80</v>
      </c>
      <c r="J216" s="222">
        <v>100</v>
      </c>
      <c r="K216" s="374">
        <f t="shared" ref="K216:K225" si="71">$E216*H216</f>
        <v>8428289.9400000013</v>
      </c>
      <c r="L216" s="27">
        <f t="shared" ref="L216:L225" si="72">$F216*I216</f>
        <v>14038159.724064002</v>
      </c>
      <c r="M216" s="48">
        <f t="shared" ref="M216:M225" si="73">$G216*J216</f>
        <v>18425084.637834005</v>
      </c>
      <c r="N216" s="195"/>
      <c r="O216" s="527" t="s">
        <v>863</v>
      </c>
      <c r="P216" s="532"/>
      <c r="Q216" s="521">
        <v>1</v>
      </c>
      <c r="S216" s="6"/>
      <c r="T216" s="6"/>
      <c r="U216" s="6"/>
    </row>
    <row r="217" spans="1:21" ht="12.75" x14ac:dyDescent="0.2">
      <c r="A217" s="11" t="s">
        <v>179</v>
      </c>
      <c r="B217" s="17" t="s">
        <v>169</v>
      </c>
      <c r="C217" s="1" t="s">
        <v>66</v>
      </c>
      <c r="D217" s="41" t="s">
        <v>42</v>
      </c>
      <c r="E217" s="216">
        <v>5618859.96</v>
      </c>
      <c r="F217" s="375">
        <f t="shared" si="69"/>
        <v>5849233.2183599994</v>
      </c>
      <c r="G217" s="376">
        <f t="shared" si="70"/>
        <v>6141694.8792779995</v>
      </c>
      <c r="H217" s="216">
        <v>50</v>
      </c>
      <c r="I217" s="215">
        <v>50</v>
      </c>
      <c r="J217" s="222">
        <v>50</v>
      </c>
      <c r="K217" s="374">
        <f t="shared" si="71"/>
        <v>280942998</v>
      </c>
      <c r="L217" s="27">
        <f t="shared" si="72"/>
        <v>292461660.91799998</v>
      </c>
      <c r="M217" s="48">
        <f t="shared" si="73"/>
        <v>307084743.96389997</v>
      </c>
      <c r="N217" s="195"/>
      <c r="O217" s="527" t="s">
        <v>876</v>
      </c>
      <c r="P217" s="532"/>
      <c r="Q217" s="521">
        <v>2</v>
      </c>
      <c r="S217" s="6"/>
      <c r="T217" s="6"/>
      <c r="U217" s="6"/>
    </row>
    <row r="218" spans="1:21" ht="12.75" x14ac:dyDescent="0.2">
      <c r="A218" s="11" t="s">
        <v>179</v>
      </c>
      <c r="B218" s="17" t="s">
        <v>170</v>
      </c>
      <c r="C218" s="1" t="s">
        <v>67</v>
      </c>
      <c r="D218" s="41" t="s">
        <v>79</v>
      </c>
      <c r="E218" s="216">
        <v>337131.59760000004</v>
      </c>
      <c r="F218" s="375">
        <f t="shared" si="69"/>
        <v>350953.99310160003</v>
      </c>
      <c r="G218" s="376">
        <f t="shared" si="70"/>
        <v>368501.69275668007</v>
      </c>
      <c r="H218" s="216">
        <v>2000</v>
      </c>
      <c r="I218" s="215">
        <v>2000</v>
      </c>
      <c r="J218" s="222">
        <v>5000</v>
      </c>
      <c r="K218" s="374">
        <f t="shared" si="71"/>
        <v>674263195.20000005</v>
      </c>
      <c r="L218" s="27">
        <f t="shared" si="72"/>
        <v>701907986.2032001</v>
      </c>
      <c r="M218" s="48">
        <f t="shared" si="73"/>
        <v>1842508463.7834003</v>
      </c>
      <c r="N218" s="195"/>
      <c r="O218" s="527" t="s">
        <v>876</v>
      </c>
      <c r="P218" s="532"/>
      <c r="Q218" s="521">
        <v>2</v>
      </c>
      <c r="S218" s="6"/>
      <c r="T218" s="6"/>
      <c r="U218" s="6"/>
    </row>
    <row r="219" spans="1:21" ht="12.75" x14ac:dyDescent="0.2">
      <c r="A219" s="11" t="s">
        <v>179</v>
      </c>
      <c r="B219" s="17" t="s">
        <v>171</v>
      </c>
      <c r="C219" s="1" t="s">
        <v>68</v>
      </c>
      <c r="D219" s="41" t="s">
        <v>79</v>
      </c>
      <c r="E219" s="216">
        <v>63190</v>
      </c>
      <c r="F219" s="375">
        <f t="shared" si="69"/>
        <v>65780.789999999994</v>
      </c>
      <c r="G219" s="376">
        <f t="shared" si="70"/>
        <v>69069.829499999993</v>
      </c>
      <c r="H219" s="216">
        <v>2000</v>
      </c>
      <c r="I219" s="215">
        <v>2000</v>
      </c>
      <c r="J219" s="222">
        <v>2000</v>
      </c>
      <c r="K219" s="374">
        <f t="shared" si="71"/>
        <v>126380000</v>
      </c>
      <c r="L219" s="27">
        <f t="shared" si="72"/>
        <v>131561579.99999999</v>
      </c>
      <c r="M219" s="48">
        <f t="shared" si="73"/>
        <v>138139659</v>
      </c>
      <c r="N219" s="195"/>
      <c r="O219" s="527" t="s">
        <v>863</v>
      </c>
      <c r="P219" s="532"/>
      <c r="Q219" s="521">
        <v>1</v>
      </c>
      <c r="S219" s="6"/>
      <c r="T219" s="6"/>
      <c r="U219" s="6"/>
    </row>
    <row r="220" spans="1:21" ht="12.75" x14ac:dyDescent="0.2">
      <c r="A220" s="11" t="s">
        <v>179</v>
      </c>
      <c r="B220" s="17" t="s">
        <v>172</v>
      </c>
      <c r="C220" s="1" t="s">
        <v>25</v>
      </c>
      <c r="D220" s="41" t="s">
        <v>438</v>
      </c>
      <c r="E220" s="216">
        <v>112377.19919999999</v>
      </c>
      <c r="F220" s="375">
        <f t="shared" si="69"/>
        <v>116984.66436719998</v>
      </c>
      <c r="G220" s="376">
        <f t="shared" si="70"/>
        <v>122833.89758555999</v>
      </c>
      <c r="H220" s="216">
        <v>80</v>
      </c>
      <c r="I220" s="215">
        <v>90</v>
      </c>
      <c r="J220" s="222">
        <v>102</v>
      </c>
      <c r="K220" s="374">
        <f t="shared" si="71"/>
        <v>8990175.9359999988</v>
      </c>
      <c r="L220" s="27">
        <f t="shared" si="72"/>
        <v>10528619.793047998</v>
      </c>
      <c r="M220" s="48">
        <f t="shared" si="73"/>
        <v>12529057.553727118</v>
      </c>
      <c r="N220" s="195"/>
      <c r="O220" s="527" t="s">
        <v>876</v>
      </c>
      <c r="P220" s="532"/>
      <c r="Q220" s="521">
        <v>1</v>
      </c>
      <c r="S220" s="6"/>
      <c r="T220" s="6"/>
      <c r="U220" s="6"/>
    </row>
    <row r="221" spans="1:21" ht="12.75" x14ac:dyDescent="0.2">
      <c r="A221" s="11" t="s">
        <v>179</v>
      </c>
      <c r="B221" s="17" t="s">
        <v>173</v>
      </c>
      <c r="C221" s="1" t="s">
        <v>69</v>
      </c>
      <c r="D221" s="41" t="s">
        <v>80</v>
      </c>
      <c r="E221" s="216">
        <v>5618859.96</v>
      </c>
      <c r="F221" s="375">
        <f t="shared" si="69"/>
        <v>5849233.2183599994</v>
      </c>
      <c r="G221" s="376">
        <f t="shared" si="70"/>
        <v>6141694.8792779995</v>
      </c>
      <c r="H221" s="216">
        <v>1</v>
      </c>
      <c r="I221" s="215">
        <v>1</v>
      </c>
      <c r="J221" s="222">
        <v>1</v>
      </c>
      <c r="K221" s="374">
        <f t="shared" si="71"/>
        <v>5618859.96</v>
      </c>
      <c r="L221" s="27">
        <f t="shared" si="72"/>
        <v>5849233.2183599994</v>
      </c>
      <c r="M221" s="48">
        <f t="shared" si="73"/>
        <v>6141694.8792779995</v>
      </c>
      <c r="N221" s="195"/>
      <c r="O221" s="527" t="s">
        <v>876</v>
      </c>
      <c r="P221" s="532"/>
      <c r="Q221" s="521">
        <v>1</v>
      </c>
      <c r="S221" s="6"/>
      <c r="T221" s="6"/>
      <c r="U221" s="6"/>
    </row>
    <row r="222" spans="1:21" ht="12.75" x14ac:dyDescent="0.2">
      <c r="A222" s="11" t="s">
        <v>179</v>
      </c>
      <c r="B222" s="17" t="s">
        <v>174</v>
      </c>
      <c r="C222" s="1" t="s">
        <v>26</v>
      </c>
      <c r="D222" s="41" t="s">
        <v>81</v>
      </c>
      <c r="E222" s="216">
        <v>561885.99599999993</v>
      </c>
      <c r="F222" s="375">
        <f t="shared" si="69"/>
        <v>584923.32183599984</v>
      </c>
      <c r="G222" s="376">
        <f t="shared" si="70"/>
        <v>614169.48792779981</v>
      </c>
      <c r="H222" s="216">
        <v>65</v>
      </c>
      <c r="I222" s="215">
        <v>65</v>
      </c>
      <c r="J222" s="222">
        <v>65</v>
      </c>
      <c r="K222" s="374">
        <f t="shared" si="71"/>
        <v>36522589.739999995</v>
      </c>
      <c r="L222" s="27">
        <f t="shared" si="72"/>
        <v>38020015.919339992</v>
      </c>
      <c r="M222" s="48">
        <f t="shared" si="73"/>
        <v>39921016.71530699</v>
      </c>
      <c r="N222" s="195"/>
      <c r="O222" s="527" t="s">
        <v>876</v>
      </c>
      <c r="P222" s="532"/>
      <c r="Q222" s="521">
        <v>1</v>
      </c>
      <c r="S222" s="6"/>
      <c r="T222" s="6"/>
      <c r="U222" s="6"/>
    </row>
    <row r="223" spans="1:21" ht="12.75" x14ac:dyDescent="0.2">
      <c r="A223" s="11" t="s">
        <v>179</v>
      </c>
      <c r="B223" s="17" t="s">
        <v>440</v>
      </c>
      <c r="C223" s="1" t="s">
        <v>443</v>
      </c>
      <c r="D223" s="41" t="s">
        <v>444</v>
      </c>
      <c r="E223" s="216">
        <v>85860</v>
      </c>
      <c r="F223" s="375">
        <f t="shared" si="69"/>
        <v>89380.26</v>
      </c>
      <c r="G223" s="376">
        <f t="shared" si="70"/>
        <v>93849.273000000001</v>
      </c>
      <c r="H223" s="216">
        <v>150</v>
      </c>
      <c r="I223" s="215">
        <v>150</v>
      </c>
      <c r="J223" s="222">
        <v>150</v>
      </c>
      <c r="K223" s="374">
        <f t="shared" si="71"/>
        <v>12879000</v>
      </c>
      <c r="L223" s="27">
        <f t="shared" si="72"/>
        <v>13407039</v>
      </c>
      <c r="M223" s="48">
        <f t="shared" si="73"/>
        <v>14077390.949999999</v>
      </c>
      <c r="N223" s="195"/>
      <c r="O223" s="527" t="s">
        <v>863</v>
      </c>
      <c r="P223" s="532"/>
      <c r="Q223" s="521">
        <v>1</v>
      </c>
      <c r="S223" s="6"/>
      <c r="T223" s="6"/>
      <c r="U223" s="6"/>
    </row>
    <row r="224" spans="1:21" ht="12.75" x14ac:dyDescent="0.2">
      <c r="A224" s="11" t="s">
        <v>179</v>
      </c>
      <c r="B224" s="17" t="s">
        <v>441</v>
      </c>
      <c r="C224" s="1" t="s">
        <v>445</v>
      </c>
      <c r="D224" s="41" t="s">
        <v>181</v>
      </c>
      <c r="E224" s="216">
        <v>31108</v>
      </c>
      <c r="F224" s="375">
        <f t="shared" si="69"/>
        <v>32383.427999999996</v>
      </c>
      <c r="G224" s="376">
        <f t="shared" si="70"/>
        <v>34002.599399999999</v>
      </c>
      <c r="H224" s="216">
        <v>210</v>
      </c>
      <c r="I224" s="215">
        <v>220</v>
      </c>
      <c r="J224" s="222">
        <v>230</v>
      </c>
      <c r="K224" s="374">
        <f t="shared" si="71"/>
        <v>6532680</v>
      </c>
      <c r="L224" s="27">
        <f t="shared" si="72"/>
        <v>7124354.1599999992</v>
      </c>
      <c r="M224" s="48">
        <f t="shared" si="73"/>
        <v>7820597.8619999997</v>
      </c>
      <c r="N224" s="195"/>
      <c r="O224" s="527" t="s">
        <v>863</v>
      </c>
      <c r="P224" s="532"/>
      <c r="Q224" s="521">
        <v>1</v>
      </c>
      <c r="S224" s="6"/>
      <c r="T224" s="6"/>
      <c r="U224" s="6"/>
    </row>
    <row r="225" spans="1:23" ht="12.75" x14ac:dyDescent="0.2">
      <c r="A225" s="11" t="s">
        <v>179</v>
      </c>
      <c r="B225" s="17" t="s">
        <v>442</v>
      </c>
      <c r="C225" s="1" t="s">
        <v>446</v>
      </c>
      <c r="D225" s="41" t="s">
        <v>80</v>
      </c>
      <c r="E225" s="49">
        <v>66500000</v>
      </c>
      <c r="F225" s="27">
        <f t="shared" si="69"/>
        <v>69226500</v>
      </c>
      <c r="G225" s="48">
        <f t="shared" si="70"/>
        <v>72687825</v>
      </c>
      <c r="H225" s="49">
        <v>1</v>
      </c>
      <c r="I225" s="28">
        <v>1</v>
      </c>
      <c r="J225" s="50">
        <v>1</v>
      </c>
      <c r="K225" s="47">
        <f t="shared" si="71"/>
        <v>66500000</v>
      </c>
      <c r="L225" s="27">
        <f t="shared" si="72"/>
        <v>69226500</v>
      </c>
      <c r="M225" s="48">
        <f t="shared" si="73"/>
        <v>72687825</v>
      </c>
      <c r="N225" s="195"/>
      <c r="O225" s="527" t="s">
        <v>863</v>
      </c>
      <c r="P225" s="532"/>
      <c r="Q225" s="521">
        <v>1</v>
      </c>
    </row>
    <row r="226" spans="1:23" ht="12.75" x14ac:dyDescent="0.2">
      <c r="A226" s="11"/>
      <c r="B226" s="17"/>
      <c r="C226" s="1"/>
      <c r="D226" s="41"/>
      <c r="E226" s="49"/>
      <c r="F226" s="27"/>
      <c r="G226" s="48"/>
      <c r="H226" s="49"/>
      <c r="I226" s="28"/>
      <c r="J226" s="50"/>
      <c r="K226" s="47"/>
      <c r="L226" s="27"/>
      <c r="M226" s="48"/>
      <c r="N226" s="195"/>
      <c r="O226" s="527" t="s">
        <v>876</v>
      </c>
      <c r="P226" s="532"/>
      <c r="Q226" s="29"/>
    </row>
    <row r="227" spans="1:23" s="394" customFormat="1" ht="15" x14ac:dyDescent="0.25">
      <c r="A227" s="479" t="s">
        <v>439</v>
      </c>
      <c r="B227" s="480"/>
      <c r="C227" s="481"/>
      <c r="D227" s="465"/>
      <c r="E227" s="466"/>
      <c r="F227" s="467"/>
      <c r="G227" s="468"/>
      <c r="H227" s="466"/>
      <c r="I227" s="470"/>
      <c r="J227" s="476"/>
      <c r="K227" s="477">
        <f>SUM(K228:K237)</f>
        <v>5895202745</v>
      </c>
      <c r="L227" s="388">
        <f>SUM(L228:L237)</f>
        <v>6112810212.3649998</v>
      </c>
      <c r="M227" s="478">
        <f>SUM(M228:M237)</f>
        <v>6373325776.5552492</v>
      </c>
      <c r="N227" s="392"/>
      <c r="O227" s="525"/>
      <c r="P227" s="546"/>
      <c r="Q227" s="472"/>
    </row>
    <row r="228" spans="1:23" ht="12.75" x14ac:dyDescent="0.2">
      <c r="A228" s="11" t="s">
        <v>180</v>
      </c>
      <c r="B228" s="17" t="s">
        <v>601</v>
      </c>
      <c r="C228" s="1" t="s">
        <v>82</v>
      </c>
      <c r="D228" s="41" t="s">
        <v>80</v>
      </c>
      <c r="E228" s="368">
        <v>38902400</v>
      </c>
      <c r="F228" s="27">
        <f t="shared" ref="F228:F234" si="74">E228*(1+4.1%)</f>
        <v>40497398.399999999</v>
      </c>
      <c r="G228" s="48">
        <f t="shared" ref="G228:G234" si="75">F228*(1+5%)</f>
        <v>42522268.32</v>
      </c>
      <c r="H228" s="49">
        <v>1</v>
      </c>
      <c r="I228" s="28">
        <v>1</v>
      </c>
      <c r="J228" s="50">
        <v>1</v>
      </c>
      <c r="K228" s="47">
        <f t="shared" ref="K228:K237" si="76">$E228*H228</f>
        <v>38902400</v>
      </c>
      <c r="L228" s="27">
        <f>$F228*I228</f>
        <v>40497398.399999999</v>
      </c>
      <c r="M228" s="48">
        <f>$G228*J228</f>
        <v>42522268.32</v>
      </c>
      <c r="N228" s="195"/>
      <c r="O228" s="527" t="s">
        <v>876</v>
      </c>
      <c r="P228" s="532"/>
      <c r="Q228" s="521">
        <v>2</v>
      </c>
    </row>
    <row r="229" spans="1:23" ht="12.75" x14ac:dyDescent="0.2">
      <c r="A229" s="11" t="s">
        <v>180</v>
      </c>
      <c r="B229" s="17" t="s">
        <v>602</v>
      </c>
      <c r="C229" s="1" t="s">
        <v>83</v>
      </c>
      <c r="D229" s="41" t="s">
        <v>80</v>
      </c>
      <c r="E229" s="368">
        <v>62500000</v>
      </c>
      <c r="F229" s="27">
        <f t="shared" si="74"/>
        <v>65062499.999999993</v>
      </c>
      <c r="G229" s="48">
        <f t="shared" si="75"/>
        <v>68315625</v>
      </c>
      <c r="H229" s="49">
        <v>1</v>
      </c>
      <c r="I229" s="28">
        <v>1</v>
      </c>
      <c r="J229" s="50">
        <v>1</v>
      </c>
      <c r="K229" s="47">
        <f t="shared" si="76"/>
        <v>62500000</v>
      </c>
      <c r="L229" s="27">
        <f t="shared" ref="L229:L237" si="77">$F229*I229</f>
        <v>65062499.999999993</v>
      </c>
      <c r="M229" s="48">
        <f t="shared" ref="M229:M237" si="78">$G229*J229</f>
        <v>68315625</v>
      </c>
      <c r="N229" s="195"/>
      <c r="O229" s="527" t="s">
        <v>876</v>
      </c>
      <c r="P229" s="532"/>
      <c r="Q229" s="521">
        <v>2</v>
      </c>
    </row>
    <row r="230" spans="1:23" ht="12.75" x14ac:dyDescent="0.2">
      <c r="A230" s="11" t="s">
        <v>180</v>
      </c>
      <c r="B230" s="17" t="s">
        <v>603</v>
      </c>
      <c r="C230" s="1" t="s">
        <v>834</v>
      </c>
      <c r="D230" s="41" t="s">
        <v>181</v>
      </c>
      <c r="E230" s="368">
        <v>87096413</v>
      </c>
      <c r="F230" s="27">
        <f t="shared" si="74"/>
        <v>90667365.932999998</v>
      </c>
      <c r="G230" s="48">
        <f t="shared" si="75"/>
        <v>95200734.229650006</v>
      </c>
      <c r="H230" s="49">
        <v>20</v>
      </c>
      <c r="I230" s="28">
        <v>20</v>
      </c>
      <c r="J230" s="50">
        <v>20</v>
      </c>
      <c r="K230" s="374">
        <f t="shared" si="76"/>
        <v>1741928260</v>
      </c>
      <c r="L230" s="375">
        <f t="shared" si="77"/>
        <v>1813347318.6599998</v>
      </c>
      <c r="M230" s="376">
        <f t="shared" si="78"/>
        <v>1904014684.5930002</v>
      </c>
      <c r="N230" s="377"/>
      <c r="O230" s="550" t="s">
        <v>871</v>
      </c>
      <c r="P230" s="541"/>
      <c r="Q230" s="520">
        <v>2</v>
      </c>
      <c r="R230" s="440"/>
    </row>
    <row r="231" spans="1:23" ht="12.75" x14ac:dyDescent="0.2">
      <c r="A231" s="11" t="s">
        <v>180</v>
      </c>
      <c r="B231" s="17" t="s">
        <v>604</v>
      </c>
      <c r="C231" s="1" t="s">
        <v>84</v>
      </c>
      <c r="D231" s="41" t="s">
        <v>80</v>
      </c>
      <c r="E231" s="368">
        <v>329500000</v>
      </c>
      <c r="F231" s="27">
        <f t="shared" si="74"/>
        <v>343009500</v>
      </c>
      <c r="G231" s="48">
        <f t="shared" si="75"/>
        <v>360159975</v>
      </c>
      <c r="H231" s="49">
        <v>1</v>
      </c>
      <c r="I231" s="28">
        <v>1</v>
      </c>
      <c r="J231" s="50">
        <v>1</v>
      </c>
      <c r="K231" s="47">
        <f t="shared" si="76"/>
        <v>329500000</v>
      </c>
      <c r="L231" s="27">
        <f t="shared" si="77"/>
        <v>343009500</v>
      </c>
      <c r="M231" s="48">
        <f t="shared" si="78"/>
        <v>360159975</v>
      </c>
      <c r="N231" s="195"/>
      <c r="O231" s="527" t="s">
        <v>876</v>
      </c>
      <c r="P231" s="532"/>
      <c r="Q231" s="521">
        <v>1</v>
      </c>
    </row>
    <row r="232" spans="1:23" ht="12.75" x14ac:dyDescent="0.2">
      <c r="A232" s="11" t="s">
        <v>180</v>
      </c>
      <c r="B232" s="17" t="s">
        <v>605</v>
      </c>
      <c r="C232" s="1" t="s">
        <v>85</v>
      </c>
      <c r="D232" s="41" t="s">
        <v>80</v>
      </c>
      <c r="E232" s="368">
        <v>358055601.25</v>
      </c>
      <c r="F232" s="27">
        <f t="shared" si="74"/>
        <v>372735880.90124995</v>
      </c>
      <c r="G232" s="48">
        <f t="shared" si="75"/>
        <v>391372674.94631249</v>
      </c>
      <c r="H232" s="49">
        <v>1</v>
      </c>
      <c r="I232" s="28">
        <v>1</v>
      </c>
      <c r="J232" s="50">
        <v>1</v>
      </c>
      <c r="K232" s="47">
        <f t="shared" si="76"/>
        <v>358055601.25</v>
      </c>
      <c r="L232" s="27">
        <f t="shared" si="77"/>
        <v>372735880.90124995</v>
      </c>
      <c r="M232" s="48">
        <f t="shared" si="78"/>
        <v>391372674.94631249</v>
      </c>
      <c r="N232" s="195"/>
      <c r="O232" s="527" t="s">
        <v>876</v>
      </c>
      <c r="P232" s="532"/>
      <c r="Q232" s="521">
        <v>2</v>
      </c>
    </row>
    <row r="233" spans="1:23" ht="12.75" x14ac:dyDescent="0.2">
      <c r="A233" s="11" t="s">
        <v>180</v>
      </c>
      <c r="B233" s="17" t="s">
        <v>606</v>
      </c>
      <c r="C233" s="1" t="s">
        <v>448</v>
      </c>
      <c r="D233" s="41" t="s">
        <v>80</v>
      </c>
      <c r="E233" s="369">
        <v>1077130553.75</v>
      </c>
      <c r="F233" s="27">
        <f t="shared" si="74"/>
        <v>1121292906.4537499</v>
      </c>
      <c r="G233" s="48">
        <f t="shared" si="75"/>
        <v>1177357551.7764375</v>
      </c>
      <c r="H233" s="49">
        <v>1</v>
      </c>
      <c r="I233" s="28">
        <v>1</v>
      </c>
      <c r="J233" s="50">
        <v>1</v>
      </c>
      <c r="K233" s="47">
        <f t="shared" si="76"/>
        <v>1077130553.75</v>
      </c>
      <c r="L233" s="27">
        <f t="shared" si="77"/>
        <v>1121292906.4537499</v>
      </c>
      <c r="M233" s="48">
        <f t="shared" si="78"/>
        <v>1177357551.7764375</v>
      </c>
      <c r="N233" s="195"/>
      <c r="O233" s="527" t="s">
        <v>863</v>
      </c>
      <c r="P233" s="532"/>
      <c r="Q233" s="521">
        <v>1</v>
      </c>
    </row>
    <row r="234" spans="1:23" ht="12.75" x14ac:dyDescent="0.2">
      <c r="A234" s="11" t="s">
        <v>180</v>
      </c>
      <c r="B234" s="17" t="s">
        <v>607</v>
      </c>
      <c r="C234" s="1" t="s">
        <v>86</v>
      </c>
      <c r="D234" s="41" t="s">
        <v>80</v>
      </c>
      <c r="E234" s="368">
        <v>48703730</v>
      </c>
      <c r="F234" s="27">
        <f t="shared" si="74"/>
        <v>50700582.93</v>
      </c>
      <c r="G234" s="48">
        <f t="shared" si="75"/>
        <v>53235612.076499999</v>
      </c>
      <c r="H234" s="49">
        <v>1</v>
      </c>
      <c r="I234" s="28">
        <v>1</v>
      </c>
      <c r="J234" s="50">
        <v>1</v>
      </c>
      <c r="K234" s="47">
        <f t="shared" si="76"/>
        <v>48703730</v>
      </c>
      <c r="L234" s="27">
        <f t="shared" si="77"/>
        <v>50700582.93</v>
      </c>
      <c r="M234" s="48">
        <f t="shared" si="78"/>
        <v>53235612.076499999</v>
      </c>
      <c r="N234" s="195"/>
      <c r="O234" s="527" t="s">
        <v>863</v>
      </c>
      <c r="P234" s="532"/>
      <c r="Q234" s="521">
        <v>1</v>
      </c>
    </row>
    <row r="235" spans="1:23" s="440" customFormat="1" ht="12.75" x14ac:dyDescent="0.2">
      <c r="A235" s="213" t="s">
        <v>180</v>
      </c>
      <c r="B235" s="211" t="s">
        <v>608</v>
      </c>
      <c r="C235" s="214" t="s">
        <v>332</v>
      </c>
      <c r="D235" s="217" t="s">
        <v>80</v>
      </c>
      <c r="E235" s="448">
        <v>2190531380</v>
      </c>
      <c r="F235" s="449">
        <v>2256247321.4000001</v>
      </c>
      <c r="G235" s="450">
        <v>2323934741.0420003</v>
      </c>
      <c r="H235" s="451">
        <v>1</v>
      </c>
      <c r="I235" s="452">
        <v>1</v>
      </c>
      <c r="J235" s="453">
        <v>1</v>
      </c>
      <c r="K235" s="454">
        <f t="shared" si="76"/>
        <v>2190531380</v>
      </c>
      <c r="L235" s="375">
        <f t="shared" si="77"/>
        <v>2256247321.4000001</v>
      </c>
      <c r="M235" s="376">
        <f t="shared" si="78"/>
        <v>2323934741.0420003</v>
      </c>
      <c r="N235" s="377"/>
      <c r="O235" s="550" t="s">
        <v>863</v>
      </c>
      <c r="P235" s="541"/>
      <c r="Q235" s="521">
        <v>1</v>
      </c>
    </row>
    <row r="236" spans="1:23" ht="12.75" x14ac:dyDescent="0.2">
      <c r="A236" s="11" t="s">
        <v>180</v>
      </c>
      <c r="B236" s="17" t="s">
        <v>609</v>
      </c>
      <c r="C236" s="1" t="s">
        <v>87</v>
      </c>
      <c r="D236" s="41" t="s">
        <v>80</v>
      </c>
      <c r="E236" s="368">
        <v>12500000</v>
      </c>
      <c r="F236" s="27">
        <f>E236*(1+4.1%)</f>
        <v>13012499.999999998</v>
      </c>
      <c r="G236" s="48">
        <f>F236*(1+5%)</f>
        <v>13663124.999999998</v>
      </c>
      <c r="H236" s="49">
        <v>1</v>
      </c>
      <c r="I236" s="28">
        <v>1</v>
      </c>
      <c r="J236" s="50">
        <v>1</v>
      </c>
      <c r="K236" s="47">
        <f t="shared" si="76"/>
        <v>12500000</v>
      </c>
      <c r="L236" s="27">
        <f t="shared" si="77"/>
        <v>13012499.999999998</v>
      </c>
      <c r="M236" s="48">
        <f t="shared" si="78"/>
        <v>13663124.999999998</v>
      </c>
      <c r="N236" s="195"/>
      <c r="O236" s="527" t="s">
        <v>876</v>
      </c>
      <c r="P236" s="532"/>
      <c r="Q236" s="521">
        <v>1</v>
      </c>
    </row>
    <row r="237" spans="1:23" ht="13.5" thickBot="1" x14ac:dyDescent="0.25">
      <c r="A237" s="11" t="s">
        <v>180</v>
      </c>
      <c r="B237" s="17" t="s">
        <v>610</v>
      </c>
      <c r="C237" s="1" t="s">
        <v>449</v>
      </c>
      <c r="D237" s="41" t="s">
        <v>80</v>
      </c>
      <c r="E237" s="370">
        <v>35450820</v>
      </c>
      <c r="F237" s="287">
        <f>E237*(1+4.1%)</f>
        <v>36904303.619999997</v>
      </c>
      <c r="G237" s="288">
        <f>F237*(1+5%)</f>
        <v>38749518.800999999</v>
      </c>
      <c r="H237" s="283">
        <v>1</v>
      </c>
      <c r="I237" s="284">
        <v>1</v>
      </c>
      <c r="J237" s="285">
        <v>1</v>
      </c>
      <c r="K237" s="286">
        <f t="shared" si="76"/>
        <v>35450820</v>
      </c>
      <c r="L237" s="287">
        <f t="shared" si="77"/>
        <v>36904303.619999997</v>
      </c>
      <c r="M237" s="288">
        <f t="shared" si="78"/>
        <v>38749518.800999999</v>
      </c>
      <c r="N237" s="195"/>
      <c r="O237" s="527" t="s">
        <v>876</v>
      </c>
      <c r="P237" s="532"/>
      <c r="Q237" s="521">
        <v>1</v>
      </c>
    </row>
    <row r="238" spans="1:23" ht="12.75" x14ac:dyDescent="0.2">
      <c r="A238" s="20"/>
      <c r="B238" s="21"/>
      <c r="C238" s="20"/>
      <c r="D238" s="22"/>
      <c r="E238" s="22"/>
      <c r="F238" s="22"/>
      <c r="G238" s="22"/>
      <c r="H238" s="22"/>
      <c r="I238" s="22"/>
      <c r="J238" s="20"/>
      <c r="K238" s="25"/>
      <c r="L238" s="25"/>
      <c r="M238" s="25"/>
      <c r="N238" s="25"/>
      <c r="O238" s="565"/>
      <c r="P238" s="528"/>
      <c r="Q238" s="528"/>
      <c r="R238" s="20"/>
      <c r="S238" s="20"/>
      <c r="T238" s="20"/>
      <c r="U238" s="20"/>
      <c r="V238" s="20"/>
      <c r="W238" s="20"/>
    </row>
    <row r="239" spans="1:23" ht="12.75" x14ac:dyDescent="0.2">
      <c r="A239" s="20"/>
      <c r="B239" s="21"/>
      <c r="C239" s="20"/>
      <c r="D239" s="20"/>
      <c r="E239" s="22"/>
      <c r="F239" s="22"/>
      <c r="G239" s="22"/>
      <c r="H239" s="22"/>
      <c r="I239" s="22"/>
      <c r="J239" s="20"/>
      <c r="K239" s="25"/>
      <c r="L239" s="25"/>
      <c r="M239" s="25"/>
      <c r="N239" s="25"/>
      <c r="O239" s="565"/>
      <c r="P239" s="528"/>
      <c r="Q239" s="528"/>
      <c r="R239" s="20"/>
      <c r="S239" s="20"/>
      <c r="T239" s="20"/>
      <c r="U239" s="20"/>
      <c r="V239" s="20"/>
      <c r="W239" s="20"/>
    </row>
    <row r="240" spans="1:23" ht="12.75" x14ac:dyDescent="0.2">
      <c r="A240" s="20"/>
      <c r="B240" s="21"/>
      <c r="C240" s="20"/>
      <c r="D240" s="20"/>
      <c r="E240" s="22"/>
      <c r="F240" s="22"/>
      <c r="G240" s="22"/>
      <c r="H240" s="22"/>
      <c r="I240" s="22"/>
      <c r="J240" s="20"/>
      <c r="K240" s="25"/>
      <c r="L240" s="25"/>
      <c r="M240" s="25"/>
      <c r="N240" s="25"/>
      <c r="O240" s="565"/>
      <c r="P240" s="528"/>
      <c r="Q240" s="528"/>
      <c r="R240" s="20"/>
      <c r="S240" s="20"/>
      <c r="T240" s="20"/>
      <c r="U240" s="20"/>
      <c r="V240" s="20"/>
      <c r="W240" s="20"/>
    </row>
    <row r="241" spans="1:23" ht="12.75" x14ac:dyDescent="0.2">
      <c r="A241" s="20"/>
      <c r="B241" s="21"/>
      <c r="C241" s="20"/>
      <c r="D241" s="20"/>
      <c r="E241" s="20"/>
      <c r="F241" s="20"/>
      <c r="G241" s="20"/>
      <c r="H241" s="20"/>
      <c r="I241" s="20"/>
      <c r="J241" s="20"/>
      <c r="K241" s="25"/>
      <c r="L241" s="25"/>
      <c r="M241" s="25"/>
      <c r="N241" s="25"/>
      <c r="O241" s="565"/>
      <c r="P241" s="528"/>
      <c r="Q241" s="528"/>
      <c r="R241" s="20"/>
      <c r="S241" s="20"/>
      <c r="T241" s="20"/>
      <c r="U241" s="20"/>
      <c r="V241" s="20"/>
      <c r="W241" s="20"/>
    </row>
    <row r="242" spans="1:23" ht="12.75" x14ac:dyDescent="0.2">
      <c r="A242" s="20"/>
      <c r="B242" s="21"/>
      <c r="C242" s="20"/>
      <c r="D242" s="20"/>
      <c r="E242" s="20"/>
      <c r="F242" s="20"/>
      <c r="G242" s="20"/>
      <c r="H242" s="20"/>
      <c r="I242" s="20"/>
      <c r="J242" s="20"/>
      <c r="K242" s="25"/>
      <c r="L242" s="25"/>
      <c r="M242" s="25"/>
      <c r="N242" s="25"/>
      <c r="O242" s="565"/>
      <c r="P242" s="528"/>
      <c r="Q242" s="528"/>
      <c r="R242" s="20"/>
      <c r="S242" s="20"/>
      <c r="T242" s="20"/>
      <c r="U242" s="20"/>
      <c r="V242" s="20"/>
      <c r="W242" s="20"/>
    </row>
    <row r="243" spans="1:23" ht="12.75" x14ac:dyDescent="0.2">
      <c r="A243" s="20"/>
      <c r="B243" s="21"/>
      <c r="C243" s="20"/>
      <c r="D243" s="20"/>
      <c r="E243" s="20"/>
      <c r="F243" s="20"/>
      <c r="G243" s="20"/>
      <c r="H243" s="20"/>
      <c r="I243" s="20"/>
      <c r="J243" s="20"/>
      <c r="K243" s="25"/>
      <c r="L243" s="25"/>
      <c r="M243" s="25"/>
      <c r="N243" s="25"/>
      <c r="O243" s="565"/>
      <c r="P243" s="528"/>
      <c r="Q243" s="528"/>
      <c r="R243" s="20"/>
      <c r="S243" s="20"/>
      <c r="T243" s="20"/>
      <c r="U243" s="20"/>
      <c r="V243" s="20"/>
      <c r="W243" s="20"/>
    </row>
    <row r="244" spans="1:23" ht="12.75" x14ac:dyDescent="0.2">
      <c r="A244" s="20"/>
      <c r="B244" s="21"/>
      <c r="C244" s="20"/>
      <c r="D244" s="20"/>
      <c r="E244" s="20"/>
      <c r="F244" s="20"/>
      <c r="G244" s="20"/>
      <c r="H244" s="20"/>
      <c r="I244" s="20"/>
      <c r="J244" s="20"/>
      <c r="K244" s="25"/>
      <c r="L244" s="25"/>
      <c r="M244" s="25"/>
      <c r="N244" s="25"/>
      <c r="O244" s="565"/>
      <c r="P244" s="528"/>
      <c r="Q244" s="528"/>
      <c r="R244" s="20"/>
      <c r="S244" s="20"/>
      <c r="T244" s="20"/>
      <c r="U244" s="20"/>
      <c r="V244" s="20"/>
      <c r="W244" s="20"/>
    </row>
    <row r="245" spans="1:23" ht="12.75" x14ac:dyDescent="0.2">
      <c r="A245" s="20"/>
      <c r="B245" s="21"/>
      <c r="C245" s="20"/>
      <c r="D245" s="20"/>
      <c r="E245" s="20"/>
      <c r="F245" s="20"/>
      <c r="G245" s="20"/>
      <c r="H245" s="20"/>
      <c r="I245" s="20"/>
      <c r="J245" s="20"/>
      <c r="K245" s="25"/>
      <c r="L245" s="25"/>
      <c r="M245" s="25"/>
      <c r="N245" s="25"/>
      <c r="O245" s="565"/>
      <c r="P245" s="528"/>
      <c r="Q245" s="528"/>
      <c r="R245" s="20"/>
      <c r="S245" s="20"/>
      <c r="T245" s="20"/>
      <c r="U245" s="20"/>
      <c r="V245" s="20"/>
      <c r="W245" s="20"/>
    </row>
    <row r="246" spans="1:23" ht="12.75" x14ac:dyDescent="0.2">
      <c r="A246" s="20"/>
      <c r="B246" s="21"/>
      <c r="C246" s="20"/>
      <c r="D246" s="20"/>
      <c r="E246" s="20"/>
      <c r="F246" s="20"/>
      <c r="G246" s="20"/>
      <c r="H246" s="20"/>
      <c r="I246" s="20"/>
      <c r="J246" s="20"/>
      <c r="K246" s="25"/>
      <c r="L246" s="25"/>
      <c r="M246" s="25"/>
      <c r="N246" s="25"/>
      <c r="O246" s="565"/>
      <c r="P246" s="528"/>
      <c r="Q246" s="528"/>
      <c r="R246" s="20"/>
      <c r="S246" s="20"/>
      <c r="T246" s="20"/>
      <c r="U246" s="20"/>
      <c r="V246" s="20"/>
      <c r="W246" s="20"/>
    </row>
    <row r="247" spans="1:23" ht="12.75" x14ac:dyDescent="0.2">
      <c r="A247" s="20"/>
      <c r="B247" s="21"/>
      <c r="C247" s="20"/>
      <c r="D247" s="20"/>
      <c r="E247" s="20"/>
      <c r="F247" s="20"/>
      <c r="G247" s="20"/>
      <c r="H247" s="20"/>
      <c r="I247" s="20"/>
      <c r="J247" s="20"/>
      <c r="K247" s="25"/>
      <c r="L247" s="25"/>
      <c r="M247" s="25"/>
      <c r="N247" s="25"/>
      <c r="O247" s="565"/>
      <c r="P247" s="528"/>
      <c r="Q247" s="528"/>
      <c r="R247" s="20"/>
      <c r="S247" s="20"/>
      <c r="T247" s="20"/>
      <c r="U247" s="20"/>
      <c r="V247" s="20"/>
      <c r="W247" s="20"/>
    </row>
    <row r="248" spans="1:23" ht="12.75" x14ac:dyDescent="0.2">
      <c r="A248" s="20"/>
      <c r="B248" s="21"/>
      <c r="C248" s="20"/>
      <c r="D248" s="20"/>
      <c r="E248" s="20"/>
      <c r="F248" s="20"/>
      <c r="G248" s="20"/>
      <c r="H248" s="20"/>
      <c r="I248" s="20"/>
      <c r="J248" s="20"/>
      <c r="K248" s="25"/>
      <c r="L248" s="25"/>
      <c r="M248" s="25"/>
      <c r="N248" s="25"/>
      <c r="O248" s="565"/>
      <c r="P248" s="528"/>
      <c r="Q248" s="528"/>
      <c r="R248" s="20"/>
      <c r="S248" s="20"/>
      <c r="T248" s="20"/>
      <c r="U248" s="20"/>
      <c r="V248" s="20"/>
      <c r="W248" s="20"/>
    </row>
    <row r="249" spans="1:23" ht="12.75" x14ac:dyDescent="0.2">
      <c r="A249" s="20"/>
      <c r="B249" s="21"/>
      <c r="C249" s="20"/>
      <c r="D249" s="20"/>
      <c r="E249" s="20"/>
      <c r="F249" s="20"/>
      <c r="G249" s="20"/>
      <c r="H249" s="20"/>
      <c r="I249" s="20"/>
      <c r="J249" s="20"/>
      <c r="K249" s="25"/>
      <c r="L249" s="25"/>
      <c r="M249" s="25"/>
      <c r="N249" s="25"/>
      <c r="O249" s="565"/>
      <c r="P249" s="528"/>
      <c r="Q249" s="528"/>
      <c r="R249" s="20"/>
      <c r="S249" s="20"/>
      <c r="T249" s="20"/>
      <c r="U249" s="20"/>
      <c r="V249" s="20"/>
      <c r="W249" s="20"/>
    </row>
    <row r="250" spans="1:23" ht="12.75" x14ac:dyDescent="0.2">
      <c r="A250" s="20"/>
      <c r="B250" s="21"/>
      <c r="C250" s="20"/>
      <c r="D250" s="20"/>
      <c r="E250" s="20"/>
      <c r="F250" s="20"/>
      <c r="G250" s="20"/>
      <c r="H250" s="20"/>
      <c r="I250" s="20"/>
      <c r="J250" s="20"/>
      <c r="K250" s="25"/>
      <c r="L250" s="25"/>
      <c r="M250" s="25"/>
      <c r="N250" s="25"/>
      <c r="O250" s="565"/>
      <c r="P250" s="528"/>
      <c r="Q250" s="528"/>
      <c r="R250" s="20"/>
      <c r="S250" s="20"/>
      <c r="T250" s="20"/>
      <c r="U250" s="20"/>
      <c r="V250" s="20"/>
      <c r="W250" s="20"/>
    </row>
    <row r="251" spans="1:23" ht="12.75" x14ac:dyDescent="0.2">
      <c r="A251" s="20"/>
      <c r="B251" s="21"/>
      <c r="C251" s="20"/>
      <c r="D251" s="20"/>
      <c r="E251" s="20"/>
      <c r="F251" s="20"/>
      <c r="G251" s="20"/>
      <c r="H251" s="20"/>
      <c r="I251" s="20"/>
      <c r="J251" s="20"/>
      <c r="K251" s="25"/>
      <c r="L251" s="25"/>
      <c r="M251" s="25"/>
      <c r="N251" s="25"/>
      <c r="O251" s="565"/>
      <c r="P251" s="528"/>
      <c r="Q251" s="528"/>
      <c r="R251" s="20"/>
      <c r="S251" s="20"/>
      <c r="T251" s="20"/>
      <c r="U251" s="20"/>
      <c r="V251" s="20"/>
      <c r="W251" s="20"/>
    </row>
    <row r="252" spans="1:23" ht="12.75" x14ac:dyDescent="0.2">
      <c r="A252" s="20"/>
      <c r="B252" s="21"/>
      <c r="C252" s="20"/>
      <c r="D252" s="20"/>
      <c r="E252" s="20"/>
      <c r="F252" s="20"/>
      <c r="G252" s="20"/>
      <c r="H252" s="20"/>
      <c r="I252" s="20"/>
      <c r="J252" s="20"/>
      <c r="K252" s="25"/>
      <c r="L252" s="25"/>
      <c r="M252" s="25"/>
      <c r="N252" s="25"/>
      <c r="O252" s="565"/>
      <c r="P252" s="528"/>
      <c r="Q252" s="528"/>
      <c r="R252" s="20"/>
      <c r="S252" s="20"/>
      <c r="T252" s="20"/>
      <c r="U252" s="20"/>
      <c r="V252" s="20"/>
      <c r="W252" s="20"/>
    </row>
    <row r="253" spans="1:23" ht="12.75" x14ac:dyDescent="0.2">
      <c r="A253" s="20"/>
      <c r="B253" s="21"/>
      <c r="C253" s="20"/>
      <c r="D253" s="20"/>
      <c r="E253" s="20"/>
      <c r="F253" s="20"/>
      <c r="G253" s="20"/>
      <c r="H253" s="20"/>
      <c r="I253" s="20"/>
      <c r="J253" s="20"/>
      <c r="K253" s="25"/>
      <c r="L253" s="25"/>
      <c r="M253" s="25"/>
      <c r="N253" s="25"/>
      <c r="O253" s="565"/>
      <c r="P253" s="528"/>
      <c r="Q253" s="528"/>
      <c r="R253" s="20"/>
      <c r="S253" s="20"/>
      <c r="T253" s="20"/>
      <c r="U253" s="20"/>
      <c r="V253" s="20"/>
      <c r="W253" s="20"/>
    </row>
    <row r="254" spans="1:23" ht="12.75" x14ac:dyDescent="0.2">
      <c r="A254" s="20"/>
      <c r="B254" s="21"/>
      <c r="C254" s="20"/>
      <c r="D254" s="20"/>
      <c r="E254" s="20"/>
      <c r="F254" s="20"/>
      <c r="G254" s="20"/>
      <c r="H254" s="20"/>
      <c r="I254" s="20"/>
      <c r="J254" s="20"/>
      <c r="K254" s="25"/>
      <c r="L254" s="25"/>
      <c r="M254" s="25"/>
      <c r="N254" s="25"/>
      <c r="O254" s="565"/>
      <c r="P254" s="528"/>
      <c r="Q254" s="528"/>
      <c r="R254" s="20"/>
      <c r="S254" s="20"/>
      <c r="T254" s="20"/>
      <c r="U254" s="20"/>
      <c r="V254" s="20"/>
      <c r="W254" s="20"/>
    </row>
    <row r="255" spans="1:23" ht="12.75" x14ac:dyDescent="0.2">
      <c r="A255" s="20"/>
      <c r="B255" s="21"/>
      <c r="C255" s="20"/>
      <c r="D255" s="20"/>
      <c r="E255" s="20"/>
      <c r="F255" s="20"/>
      <c r="G255" s="20"/>
      <c r="H255" s="20"/>
      <c r="I255" s="20"/>
      <c r="J255" s="20"/>
      <c r="K255" s="25"/>
      <c r="L255" s="25"/>
      <c r="M255" s="25"/>
      <c r="N255" s="25"/>
      <c r="O255" s="565"/>
      <c r="P255" s="528"/>
      <c r="Q255" s="528"/>
      <c r="R255" s="20"/>
      <c r="S255" s="20"/>
      <c r="T255" s="20"/>
      <c r="U255" s="20"/>
      <c r="V255" s="20"/>
      <c r="W255" s="20"/>
    </row>
    <row r="256" spans="1:23" ht="12.75" x14ac:dyDescent="0.2">
      <c r="A256" s="20"/>
      <c r="B256" s="21"/>
      <c r="C256" s="20"/>
      <c r="D256" s="20"/>
      <c r="E256" s="20"/>
      <c r="F256" s="20"/>
      <c r="G256" s="20"/>
      <c r="H256" s="20"/>
      <c r="I256" s="20"/>
      <c r="J256" s="20"/>
      <c r="K256" s="25"/>
      <c r="L256" s="25"/>
      <c r="M256" s="25"/>
      <c r="N256" s="25"/>
      <c r="O256" s="565"/>
      <c r="P256" s="528"/>
      <c r="Q256" s="528"/>
      <c r="R256" s="20"/>
      <c r="S256" s="20"/>
      <c r="T256" s="20"/>
      <c r="U256" s="20"/>
      <c r="V256" s="20"/>
      <c r="W256" s="20"/>
    </row>
    <row r="257" spans="1:23" ht="12.75" x14ac:dyDescent="0.2">
      <c r="A257" s="20"/>
      <c r="B257" s="21"/>
      <c r="C257" s="20"/>
      <c r="D257" s="20"/>
      <c r="E257" s="20"/>
      <c r="F257" s="20"/>
      <c r="G257" s="20"/>
      <c r="H257" s="20"/>
      <c r="I257" s="20"/>
      <c r="J257" s="20"/>
      <c r="K257" s="25"/>
      <c r="L257" s="25"/>
      <c r="M257" s="25"/>
      <c r="N257" s="25"/>
      <c r="O257" s="565"/>
      <c r="P257" s="528"/>
      <c r="Q257" s="528"/>
      <c r="R257" s="20"/>
      <c r="S257" s="20"/>
      <c r="T257" s="20"/>
      <c r="U257" s="20"/>
      <c r="V257" s="20"/>
      <c r="W257" s="20"/>
    </row>
    <row r="258" spans="1:23" ht="12.75" x14ac:dyDescent="0.2">
      <c r="A258" s="20"/>
      <c r="B258" s="21"/>
      <c r="C258" s="20"/>
      <c r="D258" s="20"/>
      <c r="E258" s="20"/>
      <c r="F258" s="20"/>
      <c r="G258" s="20"/>
      <c r="H258" s="20"/>
      <c r="I258" s="20"/>
      <c r="J258" s="20"/>
      <c r="K258" s="25"/>
      <c r="L258" s="25"/>
      <c r="M258" s="25"/>
      <c r="N258" s="25"/>
      <c r="O258" s="565"/>
      <c r="P258" s="528"/>
      <c r="Q258" s="528"/>
      <c r="R258" s="20"/>
      <c r="S258" s="20"/>
      <c r="T258" s="20"/>
      <c r="U258" s="20"/>
      <c r="V258" s="20"/>
      <c r="W258" s="20"/>
    </row>
    <row r="259" spans="1:23" ht="12.75" x14ac:dyDescent="0.2">
      <c r="A259" s="20"/>
      <c r="B259" s="21"/>
      <c r="C259" s="20"/>
      <c r="D259" s="20"/>
      <c r="E259" s="20"/>
      <c r="F259" s="20"/>
      <c r="G259" s="20"/>
      <c r="H259" s="20"/>
      <c r="I259" s="20"/>
      <c r="J259" s="20"/>
      <c r="K259" s="25"/>
      <c r="L259" s="25"/>
      <c r="M259" s="25"/>
      <c r="N259" s="25"/>
      <c r="O259" s="565"/>
      <c r="P259" s="528"/>
      <c r="Q259" s="528"/>
      <c r="R259" s="20"/>
      <c r="S259" s="20"/>
      <c r="T259" s="20"/>
      <c r="U259" s="20"/>
      <c r="V259" s="20"/>
      <c r="W259" s="20"/>
    </row>
    <row r="260" spans="1:23" ht="12.75" x14ac:dyDescent="0.2">
      <c r="A260" s="20"/>
      <c r="B260" s="21"/>
      <c r="C260" s="20"/>
      <c r="D260" s="20"/>
      <c r="E260" s="20"/>
      <c r="F260" s="20"/>
      <c r="G260" s="20"/>
      <c r="H260" s="20"/>
      <c r="I260" s="20"/>
      <c r="J260" s="20"/>
      <c r="K260" s="25"/>
      <c r="L260" s="25"/>
      <c r="M260" s="25"/>
      <c r="N260" s="25"/>
      <c r="O260" s="565"/>
      <c r="P260" s="528"/>
      <c r="Q260" s="528"/>
      <c r="R260" s="20"/>
      <c r="S260" s="20"/>
      <c r="T260" s="20"/>
      <c r="U260" s="20"/>
      <c r="V260" s="20"/>
      <c r="W260" s="20"/>
    </row>
    <row r="261" spans="1:23" ht="12.75" x14ac:dyDescent="0.2">
      <c r="A261" s="20"/>
      <c r="B261" s="21"/>
      <c r="C261" s="20"/>
      <c r="D261" s="20"/>
      <c r="E261" s="20"/>
      <c r="F261" s="20"/>
      <c r="G261" s="20"/>
      <c r="H261" s="20"/>
      <c r="I261" s="20"/>
      <c r="J261" s="20"/>
      <c r="K261" s="25"/>
      <c r="L261" s="25"/>
      <c r="M261" s="25"/>
      <c r="N261" s="25"/>
      <c r="O261" s="565"/>
      <c r="P261" s="528"/>
      <c r="Q261" s="528"/>
      <c r="R261" s="20"/>
      <c r="S261" s="20"/>
      <c r="T261" s="20"/>
      <c r="U261" s="20"/>
      <c r="V261" s="20"/>
      <c r="W261" s="20"/>
    </row>
    <row r="262" spans="1:23" ht="12.75" x14ac:dyDescent="0.2">
      <c r="A262" s="20"/>
      <c r="B262" s="21"/>
      <c r="C262" s="20"/>
      <c r="D262" s="20"/>
      <c r="E262" s="20"/>
      <c r="F262" s="20"/>
      <c r="G262" s="20"/>
      <c r="H262" s="20"/>
      <c r="I262" s="20"/>
      <c r="J262" s="20"/>
      <c r="K262" s="25"/>
      <c r="L262" s="25"/>
      <c r="M262" s="25"/>
      <c r="N262" s="25"/>
      <c r="O262" s="565"/>
      <c r="P262" s="528"/>
      <c r="Q262" s="528"/>
      <c r="R262" s="20"/>
      <c r="S262" s="20"/>
      <c r="T262" s="20"/>
      <c r="U262" s="20"/>
      <c r="V262" s="20"/>
      <c r="W262" s="20"/>
    </row>
    <row r="263" spans="1:23" ht="12.75" x14ac:dyDescent="0.2">
      <c r="A263" s="20"/>
      <c r="B263" s="21"/>
      <c r="C263" s="20"/>
      <c r="D263" s="20"/>
      <c r="E263" s="20"/>
      <c r="F263" s="20"/>
      <c r="G263" s="20"/>
      <c r="H263" s="20"/>
      <c r="I263" s="20"/>
      <c r="J263" s="20"/>
      <c r="K263" s="25"/>
      <c r="L263" s="25"/>
      <c r="M263" s="25"/>
      <c r="N263" s="25"/>
      <c r="O263" s="565"/>
      <c r="P263" s="528"/>
      <c r="Q263" s="528"/>
      <c r="R263" s="20"/>
      <c r="S263" s="20"/>
      <c r="T263" s="20"/>
      <c r="U263" s="20"/>
      <c r="V263" s="20"/>
      <c r="W263" s="20"/>
    </row>
    <row r="264" spans="1:23" ht="12.75" x14ac:dyDescent="0.2">
      <c r="A264" s="20"/>
      <c r="B264" s="21"/>
      <c r="C264" s="20"/>
      <c r="D264" s="20"/>
      <c r="E264" s="20"/>
      <c r="F264" s="20"/>
      <c r="G264" s="20"/>
      <c r="H264" s="20"/>
      <c r="I264" s="20"/>
      <c r="J264" s="20"/>
      <c r="K264" s="25"/>
      <c r="L264" s="25"/>
      <c r="M264" s="25"/>
      <c r="N264" s="25"/>
      <c r="O264" s="565"/>
      <c r="P264" s="528"/>
      <c r="Q264" s="528"/>
      <c r="R264" s="20"/>
      <c r="S264" s="20"/>
      <c r="T264" s="20"/>
      <c r="U264" s="20"/>
      <c r="V264" s="20"/>
      <c r="W264" s="20"/>
    </row>
    <row r="265" spans="1:23" ht="12.75" x14ac:dyDescent="0.2">
      <c r="A265" s="20"/>
      <c r="B265" s="21"/>
      <c r="C265" s="20"/>
      <c r="D265" s="20"/>
      <c r="E265" s="20"/>
      <c r="F265" s="20"/>
      <c r="G265" s="20"/>
      <c r="H265" s="20"/>
      <c r="I265" s="20"/>
      <c r="J265" s="20"/>
      <c r="K265" s="25"/>
      <c r="L265" s="25"/>
      <c r="M265" s="25"/>
      <c r="N265" s="25"/>
      <c r="O265" s="565"/>
      <c r="P265" s="528"/>
      <c r="Q265" s="528"/>
      <c r="R265" s="20"/>
      <c r="S265" s="20"/>
      <c r="T265" s="20"/>
      <c r="U265" s="20"/>
      <c r="V265" s="20"/>
      <c r="W265" s="20"/>
    </row>
    <row r="266" spans="1:23" ht="12.75" x14ac:dyDescent="0.2">
      <c r="A266" s="20"/>
      <c r="B266" s="21"/>
      <c r="C266" s="20"/>
      <c r="D266" s="20"/>
      <c r="E266" s="20"/>
      <c r="F266" s="20"/>
      <c r="G266" s="20"/>
      <c r="H266" s="20"/>
      <c r="I266" s="20"/>
      <c r="J266" s="20"/>
      <c r="K266" s="25"/>
      <c r="L266" s="25"/>
      <c r="M266" s="25"/>
      <c r="N266" s="25"/>
      <c r="O266" s="565"/>
      <c r="P266" s="528"/>
      <c r="Q266" s="528"/>
      <c r="R266" s="20"/>
      <c r="S266" s="20"/>
      <c r="T266" s="20"/>
      <c r="U266" s="20"/>
      <c r="V266" s="20"/>
      <c r="W266" s="20"/>
    </row>
    <row r="267" spans="1:23" ht="12.75" x14ac:dyDescent="0.2">
      <c r="A267" s="20"/>
      <c r="B267" s="21"/>
      <c r="C267" s="20"/>
      <c r="D267" s="20"/>
      <c r="E267" s="20"/>
      <c r="F267" s="20"/>
      <c r="G267" s="20"/>
      <c r="H267" s="20"/>
      <c r="I267" s="20"/>
      <c r="J267" s="20"/>
      <c r="K267" s="25"/>
      <c r="L267" s="25"/>
      <c r="M267" s="25"/>
      <c r="N267" s="25"/>
      <c r="O267" s="565"/>
      <c r="P267" s="528"/>
      <c r="Q267" s="528"/>
      <c r="R267" s="20"/>
      <c r="S267" s="20"/>
      <c r="T267" s="20"/>
      <c r="U267" s="20"/>
      <c r="V267" s="20"/>
      <c r="W267" s="20"/>
    </row>
    <row r="268" spans="1:23" ht="12.75" x14ac:dyDescent="0.2">
      <c r="A268" s="20"/>
      <c r="B268" s="21"/>
      <c r="C268" s="20"/>
      <c r="D268" s="20"/>
      <c r="E268" s="20"/>
      <c r="F268" s="20"/>
      <c r="G268" s="20"/>
      <c r="H268" s="20"/>
      <c r="I268" s="20"/>
      <c r="J268" s="20"/>
      <c r="K268" s="25"/>
      <c r="L268" s="25"/>
      <c r="M268" s="25"/>
      <c r="N268" s="25"/>
      <c r="O268" s="565"/>
      <c r="P268" s="528"/>
      <c r="Q268" s="528"/>
      <c r="R268" s="20"/>
      <c r="S268" s="20"/>
      <c r="T268" s="20"/>
      <c r="U268" s="20"/>
      <c r="V268" s="20"/>
      <c r="W268" s="20"/>
    </row>
    <row r="269" spans="1:23" ht="12.75" x14ac:dyDescent="0.2">
      <c r="A269" s="20"/>
      <c r="B269" s="21"/>
      <c r="C269" s="20"/>
      <c r="D269" s="20"/>
      <c r="E269" s="20"/>
      <c r="F269" s="20"/>
      <c r="G269" s="20"/>
      <c r="H269" s="20"/>
      <c r="I269" s="20"/>
      <c r="J269" s="20"/>
      <c r="K269" s="25"/>
      <c r="L269" s="25"/>
      <c r="M269" s="25"/>
      <c r="N269" s="25"/>
      <c r="O269" s="565"/>
      <c r="P269" s="528"/>
      <c r="Q269" s="528"/>
      <c r="R269" s="20"/>
      <c r="S269" s="20"/>
      <c r="T269" s="20"/>
      <c r="U269" s="20"/>
      <c r="V269" s="20"/>
      <c r="W269" s="20"/>
    </row>
    <row r="270" spans="1:23" ht="12.75" x14ac:dyDescent="0.2">
      <c r="A270" s="20"/>
      <c r="B270" s="21"/>
      <c r="C270" s="20"/>
      <c r="D270" s="20"/>
      <c r="E270" s="20"/>
      <c r="F270" s="20"/>
      <c r="G270" s="20"/>
      <c r="H270" s="20"/>
      <c r="I270" s="20"/>
      <c r="J270" s="20"/>
      <c r="K270" s="25"/>
      <c r="L270" s="25"/>
      <c r="M270" s="25"/>
      <c r="N270" s="25"/>
      <c r="O270" s="565"/>
      <c r="P270" s="528"/>
      <c r="Q270" s="528"/>
      <c r="R270" s="20"/>
      <c r="S270" s="20"/>
      <c r="T270" s="20"/>
      <c r="U270" s="20"/>
      <c r="V270" s="20"/>
      <c r="W270" s="20"/>
    </row>
    <row r="271" spans="1:23" ht="12.75" x14ac:dyDescent="0.2">
      <c r="A271" s="20"/>
      <c r="B271" s="21"/>
      <c r="C271" s="20"/>
      <c r="D271" s="20"/>
      <c r="E271" s="20"/>
      <c r="F271" s="20"/>
      <c r="G271" s="20"/>
      <c r="H271" s="20"/>
      <c r="I271" s="20"/>
      <c r="J271" s="20"/>
      <c r="K271" s="25"/>
      <c r="L271" s="25"/>
      <c r="M271" s="25"/>
      <c r="N271" s="25"/>
      <c r="O271" s="565"/>
      <c r="P271" s="528"/>
      <c r="Q271" s="528"/>
      <c r="R271" s="20"/>
      <c r="S271" s="20"/>
      <c r="T271" s="20"/>
      <c r="U271" s="20"/>
      <c r="V271" s="20"/>
      <c r="W271" s="20"/>
    </row>
    <row r="272" spans="1:23" ht="12.75" x14ac:dyDescent="0.2">
      <c r="A272" s="20"/>
      <c r="B272" s="21"/>
      <c r="C272" s="20"/>
      <c r="D272" s="20"/>
      <c r="E272" s="20"/>
      <c r="F272" s="20"/>
      <c r="G272" s="20"/>
      <c r="H272" s="20"/>
      <c r="I272" s="20"/>
      <c r="J272" s="20"/>
      <c r="K272" s="25"/>
      <c r="L272" s="25"/>
      <c r="M272" s="25"/>
      <c r="N272" s="25"/>
      <c r="O272" s="565"/>
      <c r="P272" s="528"/>
      <c r="Q272" s="528"/>
      <c r="R272" s="20"/>
      <c r="S272" s="20"/>
      <c r="T272" s="20"/>
      <c r="U272" s="20"/>
      <c r="V272" s="20"/>
      <c r="W272" s="20"/>
    </row>
    <row r="273" spans="1:23" ht="12.75" x14ac:dyDescent="0.2">
      <c r="A273" s="20"/>
      <c r="B273" s="21"/>
      <c r="C273" s="20"/>
      <c r="D273" s="20"/>
      <c r="E273" s="20"/>
      <c r="F273" s="20"/>
      <c r="G273" s="20"/>
      <c r="H273" s="20"/>
      <c r="I273" s="20"/>
      <c r="J273" s="20"/>
      <c r="K273" s="25"/>
      <c r="L273" s="25"/>
      <c r="M273" s="25"/>
      <c r="N273" s="25"/>
      <c r="O273" s="565"/>
      <c r="P273" s="528"/>
      <c r="Q273" s="528"/>
      <c r="R273" s="20"/>
      <c r="S273" s="20"/>
      <c r="T273" s="20"/>
      <c r="U273" s="20"/>
      <c r="V273" s="20"/>
      <c r="W273" s="20"/>
    </row>
    <row r="274" spans="1:23" ht="12.75" x14ac:dyDescent="0.2">
      <c r="A274" s="20"/>
      <c r="B274" s="21"/>
      <c r="C274" s="20"/>
      <c r="D274" s="20"/>
      <c r="E274" s="20"/>
      <c r="F274" s="20"/>
      <c r="G274" s="20"/>
      <c r="H274" s="20"/>
      <c r="I274" s="20"/>
      <c r="J274" s="20"/>
      <c r="K274" s="25"/>
      <c r="L274" s="25"/>
      <c r="M274" s="25"/>
      <c r="N274" s="25"/>
      <c r="O274" s="565"/>
      <c r="P274" s="528"/>
      <c r="Q274" s="528"/>
      <c r="R274" s="20"/>
      <c r="S274" s="20"/>
      <c r="T274" s="20"/>
      <c r="U274" s="20"/>
      <c r="V274" s="20"/>
      <c r="W274" s="20"/>
    </row>
    <row r="275" spans="1:23" ht="12.75" x14ac:dyDescent="0.2">
      <c r="A275" s="20"/>
      <c r="B275" s="21"/>
      <c r="C275" s="20"/>
      <c r="D275" s="20"/>
      <c r="E275" s="20"/>
      <c r="F275" s="20"/>
      <c r="G275" s="20"/>
      <c r="H275" s="20"/>
      <c r="I275" s="20"/>
      <c r="J275" s="20"/>
      <c r="K275" s="25"/>
      <c r="L275" s="25"/>
      <c r="M275" s="25"/>
      <c r="N275" s="25"/>
      <c r="O275" s="565"/>
      <c r="P275" s="528"/>
      <c r="Q275" s="528"/>
      <c r="R275" s="20"/>
      <c r="S275" s="20"/>
      <c r="T275" s="20"/>
      <c r="U275" s="20"/>
      <c r="V275" s="20"/>
      <c r="W275" s="20"/>
    </row>
    <row r="276" spans="1:23" ht="12.75" x14ac:dyDescent="0.2">
      <c r="A276" s="20"/>
      <c r="B276" s="21"/>
      <c r="C276" s="20"/>
      <c r="D276" s="20"/>
      <c r="E276" s="20"/>
      <c r="F276" s="20"/>
      <c r="G276" s="20"/>
      <c r="H276" s="20"/>
      <c r="I276" s="20"/>
      <c r="J276" s="20"/>
      <c r="K276" s="25"/>
      <c r="L276" s="25"/>
      <c r="M276" s="25"/>
      <c r="N276" s="25"/>
      <c r="O276" s="565"/>
      <c r="P276" s="528"/>
      <c r="Q276" s="528"/>
      <c r="R276" s="20"/>
      <c r="S276" s="20"/>
      <c r="T276" s="20"/>
      <c r="U276" s="20"/>
      <c r="V276" s="20"/>
      <c r="W276" s="20"/>
    </row>
    <row r="277" spans="1:23" ht="12.75" x14ac:dyDescent="0.2">
      <c r="A277" s="20"/>
      <c r="B277" s="21"/>
      <c r="C277" s="20"/>
      <c r="D277" s="20"/>
      <c r="E277" s="20"/>
      <c r="F277" s="20"/>
      <c r="G277" s="20"/>
      <c r="H277" s="20"/>
      <c r="I277" s="20"/>
      <c r="J277" s="20"/>
      <c r="K277" s="25"/>
      <c r="L277" s="25"/>
      <c r="M277" s="25"/>
      <c r="N277" s="25"/>
      <c r="O277" s="565"/>
      <c r="P277" s="528"/>
      <c r="Q277" s="528"/>
      <c r="R277" s="20"/>
      <c r="S277" s="20"/>
      <c r="T277" s="20"/>
      <c r="U277" s="20"/>
      <c r="V277" s="20"/>
      <c r="W277" s="20"/>
    </row>
    <row r="278" spans="1:23" ht="12.75" x14ac:dyDescent="0.2">
      <c r="A278" s="20"/>
      <c r="B278" s="21"/>
      <c r="C278" s="20"/>
      <c r="D278" s="20"/>
      <c r="E278" s="20"/>
      <c r="F278" s="20"/>
      <c r="G278" s="20"/>
      <c r="H278" s="20"/>
      <c r="I278" s="20"/>
      <c r="J278" s="20"/>
      <c r="K278" s="25"/>
      <c r="L278" s="25"/>
      <c r="M278" s="25"/>
      <c r="N278" s="25"/>
      <c r="O278" s="565"/>
      <c r="P278" s="528"/>
      <c r="Q278" s="528"/>
      <c r="R278" s="20"/>
      <c r="S278" s="20"/>
      <c r="T278" s="20"/>
      <c r="U278" s="20"/>
      <c r="V278" s="20"/>
      <c r="W278" s="20"/>
    </row>
    <row r="279" spans="1:23" ht="12.75" x14ac:dyDescent="0.2">
      <c r="A279" s="20"/>
      <c r="B279" s="21"/>
      <c r="C279" s="20"/>
      <c r="D279" s="20"/>
      <c r="E279" s="20"/>
      <c r="F279" s="20"/>
      <c r="G279" s="20"/>
      <c r="H279" s="20"/>
      <c r="I279" s="20"/>
      <c r="J279" s="20"/>
      <c r="K279" s="25"/>
      <c r="L279" s="25"/>
      <c r="M279" s="25"/>
      <c r="N279" s="25"/>
      <c r="O279" s="565"/>
      <c r="P279" s="528"/>
      <c r="Q279" s="528"/>
      <c r="R279" s="20"/>
      <c r="S279" s="20"/>
      <c r="T279" s="20"/>
      <c r="U279" s="20"/>
      <c r="V279" s="20"/>
      <c r="W279" s="20"/>
    </row>
    <row r="280" spans="1:23" ht="12.75" x14ac:dyDescent="0.2">
      <c r="A280" s="20"/>
      <c r="B280" s="21"/>
      <c r="C280" s="20"/>
      <c r="D280" s="20"/>
      <c r="E280" s="20"/>
      <c r="F280" s="20"/>
      <c r="G280" s="20"/>
      <c r="H280" s="20"/>
      <c r="I280" s="20"/>
      <c r="J280" s="20"/>
      <c r="K280" s="25"/>
      <c r="L280" s="25"/>
      <c r="M280" s="25"/>
      <c r="N280" s="25"/>
      <c r="O280" s="565"/>
      <c r="P280" s="528"/>
      <c r="Q280" s="528"/>
      <c r="R280" s="20"/>
      <c r="S280" s="20"/>
      <c r="T280" s="20"/>
      <c r="U280" s="20"/>
      <c r="V280" s="20"/>
      <c r="W280" s="20"/>
    </row>
    <row r="281" spans="1:23" ht="12.75" x14ac:dyDescent="0.2">
      <c r="A281" s="20"/>
      <c r="B281" s="21"/>
      <c r="C281" s="20"/>
      <c r="D281" s="20"/>
      <c r="E281" s="20"/>
      <c r="F281" s="20"/>
      <c r="G281" s="20"/>
      <c r="H281" s="20"/>
      <c r="I281" s="20"/>
      <c r="J281" s="20"/>
      <c r="K281" s="25"/>
      <c r="L281" s="25"/>
      <c r="M281" s="25"/>
      <c r="N281" s="25"/>
      <c r="O281" s="565"/>
      <c r="P281" s="528"/>
      <c r="Q281" s="528"/>
      <c r="R281" s="20"/>
      <c r="S281" s="20"/>
      <c r="T281" s="20"/>
      <c r="U281" s="20"/>
      <c r="V281" s="20"/>
      <c r="W281" s="20"/>
    </row>
    <row r="282" spans="1:23" ht="12.75" x14ac:dyDescent="0.2">
      <c r="A282" s="20"/>
      <c r="B282" s="21"/>
      <c r="C282" s="20"/>
      <c r="D282" s="20"/>
      <c r="E282" s="20"/>
      <c r="F282" s="20"/>
      <c r="G282" s="20"/>
      <c r="H282" s="20"/>
      <c r="I282" s="20"/>
      <c r="J282" s="20"/>
      <c r="K282" s="25"/>
      <c r="L282" s="25"/>
      <c r="M282" s="25"/>
      <c r="N282" s="25"/>
      <c r="O282" s="565"/>
      <c r="P282" s="528"/>
      <c r="Q282" s="528"/>
      <c r="R282" s="20"/>
      <c r="S282" s="20"/>
      <c r="T282" s="20"/>
      <c r="U282" s="20"/>
      <c r="V282" s="20"/>
      <c r="W282" s="20"/>
    </row>
    <row r="283" spans="1:23" ht="12.75" x14ac:dyDescent="0.2">
      <c r="A283" s="20"/>
      <c r="B283" s="21"/>
      <c r="C283" s="20"/>
      <c r="D283" s="20"/>
      <c r="E283" s="20"/>
      <c r="F283" s="20"/>
      <c r="G283" s="20"/>
      <c r="H283" s="20"/>
      <c r="I283" s="20"/>
      <c r="J283" s="20"/>
      <c r="K283" s="25"/>
      <c r="L283" s="25"/>
      <c r="M283" s="25"/>
      <c r="N283" s="25"/>
      <c r="O283" s="565"/>
      <c r="P283" s="528"/>
      <c r="Q283" s="528"/>
      <c r="R283" s="20"/>
      <c r="S283" s="20"/>
      <c r="T283" s="20"/>
      <c r="U283" s="20"/>
      <c r="V283" s="20"/>
      <c r="W283" s="20"/>
    </row>
    <row r="284" spans="1:23" ht="12.75" x14ac:dyDescent="0.2">
      <c r="A284" s="20"/>
      <c r="B284" s="21"/>
      <c r="C284" s="20"/>
      <c r="D284" s="20"/>
      <c r="E284" s="20"/>
      <c r="F284" s="20"/>
      <c r="G284" s="20"/>
      <c r="H284" s="20"/>
      <c r="I284" s="20"/>
      <c r="J284" s="20"/>
      <c r="K284" s="25"/>
      <c r="L284" s="25"/>
      <c r="M284" s="25"/>
      <c r="N284" s="25"/>
      <c r="O284" s="565"/>
      <c r="P284" s="528"/>
      <c r="Q284" s="528"/>
      <c r="R284" s="20"/>
      <c r="S284" s="20"/>
      <c r="T284" s="20"/>
      <c r="U284" s="20"/>
      <c r="V284" s="20"/>
      <c r="W284" s="20"/>
    </row>
    <row r="285" spans="1:23" ht="12.75" x14ac:dyDescent="0.2">
      <c r="A285" s="20"/>
      <c r="B285" s="21"/>
      <c r="C285" s="20"/>
      <c r="D285" s="20"/>
      <c r="E285" s="20"/>
      <c r="F285" s="20"/>
      <c r="G285" s="20"/>
      <c r="H285" s="20"/>
      <c r="I285" s="20"/>
      <c r="J285" s="20"/>
      <c r="K285" s="25"/>
      <c r="L285" s="25"/>
      <c r="M285" s="25"/>
      <c r="N285" s="25"/>
      <c r="O285" s="565"/>
      <c r="P285" s="528"/>
      <c r="Q285" s="528"/>
      <c r="R285" s="20"/>
      <c r="S285" s="20"/>
      <c r="T285" s="20"/>
      <c r="U285" s="20"/>
      <c r="V285" s="20"/>
      <c r="W285" s="20"/>
    </row>
    <row r="286" spans="1:23" ht="12.75" x14ac:dyDescent="0.2">
      <c r="A286" s="20"/>
      <c r="B286" s="21"/>
      <c r="C286" s="20"/>
      <c r="D286" s="20"/>
      <c r="E286" s="20"/>
      <c r="F286" s="20"/>
      <c r="G286" s="20"/>
      <c r="H286" s="20"/>
      <c r="I286" s="20"/>
      <c r="J286" s="20"/>
      <c r="K286" s="25"/>
      <c r="L286" s="25"/>
      <c r="M286" s="25"/>
      <c r="N286" s="25"/>
      <c r="O286" s="565"/>
      <c r="P286" s="528"/>
      <c r="Q286" s="528"/>
      <c r="R286" s="20"/>
      <c r="S286" s="20"/>
      <c r="T286" s="20"/>
      <c r="U286" s="20"/>
      <c r="V286" s="20"/>
      <c r="W286" s="20"/>
    </row>
    <row r="287" spans="1:23" ht="12.75" x14ac:dyDescent="0.2">
      <c r="A287" s="20"/>
      <c r="B287" s="21"/>
      <c r="C287" s="20"/>
      <c r="D287" s="20"/>
      <c r="E287" s="20"/>
      <c r="F287" s="20"/>
      <c r="G287" s="20"/>
      <c r="H287" s="20"/>
      <c r="I287" s="20"/>
      <c r="J287" s="20"/>
      <c r="K287" s="25"/>
      <c r="L287" s="25"/>
      <c r="M287" s="25"/>
      <c r="N287" s="25"/>
      <c r="O287" s="565"/>
      <c r="P287" s="528"/>
      <c r="Q287" s="528"/>
      <c r="R287" s="20"/>
      <c r="S287" s="20"/>
      <c r="T287" s="20"/>
      <c r="U287" s="20"/>
      <c r="V287" s="20"/>
      <c r="W287" s="20"/>
    </row>
    <row r="288" spans="1:23" ht="12.75" x14ac:dyDescent="0.2">
      <c r="A288" s="20"/>
      <c r="B288" s="21"/>
      <c r="C288" s="20"/>
      <c r="D288" s="20"/>
      <c r="E288" s="20"/>
      <c r="F288" s="20"/>
      <c r="G288" s="20"/>
      <c r="H288" s="20"/>
      <c r="I288" s="20"/>
      <c r="J288" s="20"/>
      <c r="K288" s="25"/>
      <c r="L288" s="25"/>
      <c r="M288" s="25"/>
      <c r="N288" s="25"/>
      <c r="O288" s="565"/>
      <c r="P288" s="528"/>
      <c r="Q288" s="528"/>
      <c r="R288" s="20"/>
      <c r="S288" s="20"/>
      <c r="T288" s="20"/>
      <c r="U288" s="20"/>
      <c r="V288" s="20"/>
      <c r="W288" s="20"/>
    </row>
    <row r="289" spans="1:23" ht="12.75" x14ac:dyDescent="0.2">
      <c r="A289" s="20"/>
      <c r="B289" s="21"/>
      <c r="C289" s="20"/>
      <c r="D289" s="20"/>
      <c r="E289" s="20"/>
      <c r="F289" s="20"/>
      <c r="G289" s="20"/>
      <c r="H289" s="20"/>
      <c r="I289" s="20"/>
      <c r="J289" s="20"/>
      <c r="K289" s="25"/>
      <c r="L289" s="25"/>
      <c r="M289" s="25"/>
      <c r="N289" s="25"/>
      <c r="O289" s="565"/>
      <c r="P289" s="528"/>
      <c r="Q289" s="528"/>
      <c r="R289" s="20"/>
      <c r="S289" s="20"/>
      <c r="T289" s="20"/>
      <c r="U289" s="20"/>
      <c r="V289" s="20"/>
      <c r="W289" s="20"/>
    </row>
    <row r="290" spans="1:23" ht="12.75" x14ac:dyDescent="0.2">
      <c r="A290" s="20"/>
      <c r="B290" s="21"/>
      <c r="C290" s="20"/>
      <c r="D290" s="20"/>
      <c r="E290" s="20"/>
      <c r="F290" s="20"/>
      <c r="G290" s="20"/>
      <c r="H290" s="20"/>
      <c r="I290" s="20"/>
      <c r="J290" s="20"/>
      <c r="K290" s="25"/>
      <c r="L290" s="25"/>
      <c r="M290" s="25"/>
      <c r="N290" s="25"/>
      <c r="O290" s="565"/>
      <c r="P290" s="528"/>
      <c r="Q290" s="528"/>
      <c r="R290" s="20"/>
      <c r="S290" s="20"/>
      <c r="T290" s="20"/>
      <c r="U290" s="20"/>
      <c r="V290" s="20"/>
      <c r="W290" s="20"/>
    </row>
    <row r="291" spans="1:23" ht="12.75" x14ac:dyDescent="0.2">
      <c r="A291" s="20"/>
      <c r="B291" s="21"/>
      <c r="C291" s="20"/>
      <c r="D291" s="20"/>
      <c r="E291" s="20"/>
      <c r="F291" s="20"/>
      <c r="G291" s="20"/>
      <c r="H291" s="20"/>
      <c r="I291" s="20"/>
      <c r="J291" s="20"/>
      <c r="K291" s="25"/>
      <c r="L291" s="25"/>
      <c r="M291" s="25"/>
      <c r="N291" s="25"/>
      <c r="O291" s="565"/>
      <c r="P291" s="528"/>
      <c r="Q291" s="528"/>
      <c r="R291" s="20"/>
      <c r="S291" s="20"/>
      <c r="T291" s="20"/>
      <c r="U291" s="20"/>
      <c r="V291" s="20"/>
      <c r="W291" s="20"/>
    </row>
    <row r="292" spans="1:23" ht="12.75" x14ac:dyDescent="0.2">
      <c r="A292" s="20"/>
      <c r="B292" s="21"/>
      <c r="C292" s="20"/>
      <c r="D292" s="20"/>
      <c r="E292" s="20"/>
      <c r="F292" s="20"/>
      <c r="G292" s="20"/>
      <c r="H292" s="20"/>
      <c r="I292" s="20"/>
      <c r="J292" s="20"/>
      <c r="K292" s="25"/>
      <c r="L292" s="25"/>
      <c r="M292" s="25"/>
      <c r="N292" s="25"/>
      <c r="O292" s="565"/>
      <c r="P292" s="528"/>
      <c r="Q292" s="528"/>
      <c r="R292" s="20"/>
      <c r="S292" s="20"/>
      <c r="T292" s="20"/>
      <c r="U292" s="20"/>
      <c r="V292" s="20"/>
      <c r="W292" s="20"/>
    </row>
    <row r="293" spans="1:23" ht="12.75" x14ac:dyDescent="0.2">
      <c r="A293" s="20"/>
      <c r="B293" s="21"/>
      <c r="C293" s="20"/>
      <c r="D293" s="20"/>
      <c r="E293" s="20"/>
      <c r="F293" s="20"/>
      <c r="G293" s="20"/>
      <c r="H293" s="20"/>
      <c r="I293" s="20"/>
      <c r="J293" s="20"/>
      <c r="K293" s="25"/>
      <c r="L293" s="25"/>
      <c r="M293" s="25"/>
      <c r="N293" s="25"/>
      <c r="O293" s="565"/>
      <c r="P293" s="528"/>
      <c r="Q293" s="528"/>
      <c r="R293" s="20"/>
      <c r="S293" s="20"/>
      <c r="T293" s="20"/>
      <c r="U293" s="20"/>
      <c r="V293" s="20"/>
      <c r="W293" s="20"/>
    </row>
    <row r="294" spans="1:23" ht="12.75" x14ac:dyDescent="0.2">
      <c r="A294" s="20"/>
      <c r="B294" s="21"/>
      <c r="C294" s="20"/>
      <c r="D294" s="20"/>
      <c r="E294" s="20"/>
      <c r="F294" s="20"/>
      <c r="G294" s="20"/>
      <c r="H294" s="20"/>
      <c r="I294" s="20"/>
      <c r="J294" s="20"/>
      <c r="K294" s="25"/>
      <c r="L294" s="25"/>
      <c r="M294" s="25"/>
      <c r="N294" s="25"/>
      <c r="O294" s="565"/>
      <c r="P294" s="528"/>
      <c r="Q294" s="528"/>
      <c r="R294" s="20"/>
      <c r="S294" s="20"/>
      <c r="T294" s="20"/>
      <c r="U294" s="20"/>
      <c r="V294" s="20"/>
      <c r="W294" s="20"/>
    </row>
    <row r="295" spans="1:23" ht="12.75" x14ac:dyDescent="0.2">
      <c r="A295" s="20"/>
      <c r="B295" s="21"/>
      <c r="C295" s="20"/>
      <c r="D295" s="20"/>
      <c r="E295" s="20"/>
      <c r="F295" s="20"/>
      <c r="G295" s="20"/>
      <c r="H295" s="20"/>
      <c r="I295" s="20"/>
      <c r="J295" s="20"/>
      <c r="K295" s="25"/>
      <c r="L295" s="25"/>
      <c r="M295" s="25"/>
      <c r="N295" s="25"/>
      <c r="O295" s="565"/>
      <c r="P295" s="528"/>
      <c r="Q295" s="528"/>
      <c r="R295" s="20"/>
      <c r="S295" s="20"/>
      <c r="T295" s="20"/>
      <c r="U295" s="20"/>
      <c r="V295" s="20"/>
      <c r="W295" s="20"/>
    </row>
    <row r="296" spans="1:23" ht="12.75" x14ac:dyDescent="0.2">
      <c r="A296" s="20"/>
      <c r="B296" s="21"/>
      <c r="C296" s="20"/>
      <c r="D296" s="20"/>
      <c r="E296" s="20"/>
      <c r="F296" s="20"/>
      <c r="G296" s="20"/>
      <c r="H296" s="20"/>
      <c r="I296" s="20"/>
      <c r="J296" s="20"/>
      <c r="K296" s="25"/>
      <c r="L296" s="25"/>
      <c r="M296" s="25"/>
      <c r="N296" s="25"/>
      <c r="O296" s="565"/>
      <c r="P296" s="528"/>
      <c r="Q296" s="528"/>
      <c r="R296" s="20"/>
      <c r="S296" s="20"/>
      <c r="T296" s="20"/>
      <c r="U296" s="20"/>
      <c r="V296" s="20"/>
      <c r="W296" s="20"/>
    </row>
    <row r="297" spans="1:23" ht="12.75" x14ac:dyDescent="0.2">
      <c r="A297" s="20"/>
      <c r="B297" s="21"/>
      <c r="C297" s="20"/>
      <c r="D297" s="20"/>
      <c r="E297" s="20"/>
      <c r="F297" s="20"/>
      <c r="G297" s="20"/>
      <c r="H297" s="20"/>
      <c r="I297" s="20"/>
      <c r="J297" s="20"/>
      <c r="K297" s="25"/>
      <c r="L297" s="25"/>
      <c r="M297" s="25"/>
      <c r="N297" s="25"/>
      <c r="O297" s="565"/>
      <c r="P297" s="528"/>
      <c r="Q297" s="528"/>
      <c r="R297" s="20"/>
      <c r="S297" s="20"/>
      <c r="T297" s="20"/>
      <c r="U297" s="20"/>
      <c r="V297" s="20"/>
      <c r="W297" s="20"/>
    </row>
    <row r="298" spans="1:23" ht="12.75" x14ac:dyDescent="0.2">
      <c r="A298" s="20"/>
      <c r="B298" s="21"/>
      <c r="C298" s="20"/>
      <c r="D298" s="20"/>
      <c r="E298" s="20"/>
      <c r="F298" s="20"/>
      <c r="G298" s="20"/>
      <c r="H298" s="20"/>
      <c r="I298" s="20"/>
      <c r="J298" s="20"/>
      <c r="K298" s="25"/>
      <c r="L298" s="25"/>
      <c r="M298" s="25"/>
      <c r="N298" s="25"/>
      <c r="O298" s="565"/>
      <c r="P298" s="528"/>
      <c r="Q298" s="528"/>
      <c r="R298" s="20"/>
      <c r="S298" s="20"/>
      <c r="T298" s="20"/>
      <c r="U298" s="20"/>
      <c r="V298" s="20"/>
      <c r="W298" s="20"/>
    </row>
    <row r="299" spans="1:23" ht="12.75" x14ac:dyDescent="0.2">
      <c r="A299" s="20"/>
      <c r="B299" s="21"/>
      <c r="C299" s="20"/>
      <c r="D299" s="20"/>
      <c r="E299" s="20"/>
      <c r="F299" s="20"/>
      <c r="G299" s="20"/>
      <c r="H299" s="20"/>
      <c r="I299" s="20"/>
      <c r="J299" s="20"/>
      <c r="K299" s="25"/>
      <c r="L299" s="25"/>
      <c r="M299" s="25"/>
      <c r="N299" s="25"/>
      <c r="O299" s="565"/>
      <c r="P299" s="528"/>
      <c r="Q299" s="528"/>
      <c r="R299" s="20"/>
      <c r="S299" s="20"/>
      <c r="T299" s="20"/>
      <c r="U299" s="20"/>
      <c r="V299" s="20"/>
      <c r="W299" s="20"/>
    </row>
    <row r="300" spans="1:23" x14ac:dyDescent="0.2">
      <c r="A300" s="20"/>
      <c r="B300" s="21"/>
      <c r="C300" s="20"/>
      <c r="D300" s="20"/>
      <c r="E300" s="20"/>
      <c r="F300" s="20"/>
      <c r="G300" s="20"/>
      <c r="H300" s="20"/>
      <c r="I300" s="20"/>
      <c r="J300" s="20"/>
      <c r="K300" s="23"/>
      <c r="L300" s="23"/>
      <c r="M300" s="23"/>
      <c r="N300" s="23"/>
      <c r="O300" s="565"/>
      <c r="P300" s="528"/>
      <c r="Q300" s="528"/>
      <c r="R300" s="20"/>
      <c r="S300" s="20"/>
      <c r="T300" s="20"/>
      <c r="U300" s="20"/>
      <c r="V300" s="20"/>
      <c r="W300" s="20"/>
    </row>
    <row r="301" spans="1:23" x14ac:dyDescent="0.2">
      <c r="A301" s="20"/>
      <c r="B301" s="21"/>
      <c r="C301" s="20"/>
      <c r="D301" s="20"/>
      <c r="E301" s="20"/>
      <c r="F301" s="20"/>
      <c r="G301" s="20"/>
      <c r="H301" s="20"/>
      <c r="I301" s="20"/>
      <c r="J301" s="20"/>
      <c r="K301" s="23"/>
      <c r="L301" s="23"/>
      <c r="M301" s="23"/>
      <c r="N301" s="23"/>
      <c r="O301" s="565"/>
      <c r="P301" s="528"/>
      <c r="Q301" s="528"/>
      <c r="R301" s="20"/>
      <c r="S301" s="20"/>
      <c r="T301" s="20"/>
      <c r="U301" s="20"/>
      <c r="V301" s="20"/>
      <c r="W301" s="20"/>
    </row>
    <row r="302" spans="1:23" x14ac:dyDescent="0.2">
      <c r="A302" s="20"/>
      <c r="B302" s="21"/>
      <c r="C302" s="20"/>
      <c r="D302" s="20"/>
      <c r="E302" s="20"/>
      <c r="F302" s="20"/>
      <c r="G302" s="20"/>
      <c r="H302" s="20"/>
      <c r="I302" s="20"/>
      <c r="J302" s="20"/>
      <c r="K302" s="23"/>
      <c r="L302" s="23"/>
      <c r="M302" s="23"/>
      <c r="N302" s="23"/>
      <c r="O302" s="565"/>
      <c r="P302" s="528"/>
      <c r="Q302" s="528"/>
      <c r="R302" s="20"/>
      <c r="S302" s="20"/>
      <c r="T302" s="20"/>
      <c r="U302" s="20"/>
      <c r="V302" s="20"/>
      <c r="W302" s="20"/>
    </row>
    <row r="303" spans="1:23" x14ac:dyDescent="0.2">
      <c r="A303" s="20"/>
      <c r="B303" s="21"/>
      <c r="C303" s="20"/>
      <c r="D303" s="20"/>
      <c r="E303" s="20"/>
      <c r="F303" s="20"/>
      <c r="G303" s="20"/>
      <c r="H303" s="20"/>
      <c r="I303" s="20"/>
      <c r="J303" s="20"/>
      <c r="K303" s="23"/>
      <c r="L303" s="23"/>
      <c r="M303" s="23"/>
      <c r="N303" s="23"/>
      <c r="O303" s="565"/>
      <c r="P303" s="528"/>
      <c r="Q303" s="528"/>
      <c r="R303" s="20"/>
      <c r="S303" s="20"/>
      <c r="T303" s="20"/>
      <c r="U303" s="20"/>
      <c r="V303" s="20"/>
      <c r="W303" s="20"/>
    </row>
    <row r="304" spans="1:23" x14ac:dyDescent="0.2">
      <c r="A304" s="20"/>
      <c r="B304" s="21"/>
      <c r="C304" s="20"/>
      <c r="D304" s="20"/>
      <c r="E304" s="20"/>
      <c r="F304" s="20"/>
      <c r="G304" s="20"/>
      <c r="H304" s="20"/>
      <c r="I304" s="20"/>
      <c r="J304" s="20"/>
      <c r="K304" s="23"/>
      <c r="L304" s="23"/>
      <c r="M304" s="23"/>
      <c r="N304" s="23"/>
      <c r="O304" s="565"/>
      <c r="P304" s="528"/>
      <c r="Q304" s="528"/>
      <c r="R304" s="20"/>
      <c r="S304" s="20"/>
      <c r="T304" s="20"/>
      <c r="U304" s="20"/>
      <c r="V304" s="20"/>
      <c r="W304" s="20"/>
    </row>
    <row r="305" spans="1:23" x14ac:dyDescent="0.2">
      <c r="A305" s="20"/>
      <c r="B305" s="21"/>
      <c r="C305" s="20"/>
      <c r="D305" s="20"/>
      <c r="E305" s="20"/>
      <c r="F305" s="20"/>
      <c r="G305" s="20"/>
      <c r="H305" s="20"/>
      <c r="I305" s="20"/>
      <c r="J305" s="20"/>
      <c r="K305" s="23"/>
      <c r="L305" s="23"/>
      <c r="M305" s="23"/>
      <c r="N305" s="23"/>
      <c r="O305" s="565"/>
      <c r="P305" s="528"/>
      <c r="Q305" s="528"/>
      <c r="R305" s="20"/>
      <c r="S305" s="20"/>
      <c r="T305" s="20"/>
      <c r="U305" s="20"/>
      <c r="V305" s="20"/>
      <c r="W305" s="20"/>
    </row>
    <row r="306" spans="1:23" x14ac:dyDescent="0.2">
      <c r="A306" s="20"/>
      <c r="B306" s="21"/>
      <c r="C306" s="20"/>
      <c r="D306" s="20"/>
      <c r="E306" s="20"/>
      <c r="F306" s="20"/>
      <c r="G306" s="20"/>
      <c r="H306" s="20"/>
      <c r="I306" s="20"/>
      <c r="J306" s="20"/>
      <c r="K306" s="23"/>
      <c r="L306" s="23"/>
      <c r="M306" s="23"/>
      <c r="N306" s="23"/>
      <c r="O306" s="565"/>
      <c r="P306" s="528"/>
      <c r="Q306" s="528"/>
      <c r="R306" s="20"/>
      <c r="S306" s="20"/>
      <c r="T306" s="20"/>
      <c r="U306" s="20"/>
      <c r="V306" s="20"/>
      <c r="W306" s="20"/>
    </row>
    <row r="307" spans="1:23" x14ac:dyDescent="0.2">
      <c r="A307" s="20"/>
      <c r="B307" s="21"/>
      <c r="C307" s="20"/>
      <c r="D307" s="20"/>
      <c r="E307" s="20"/>
      <c r="F307" s="20"/>
      <c r="G307" s="20"/>
      <c r="H307" s="20"/>
      <c r="I307" s="20"/>
      <c r="J307" s="20"/>
      <c r="K307" s="23"/>
      <c r="L307" s="23"/>
      <c r="M307" s="23"/>
      <c r="N307" s="23"/>
      <c r="O307" s="565"/>
      <c r="P307" s="528"/>
      <c r="Q307" s="528"/>
      <c r="R307" s="20"/>
      <c r="S307" s="20"/>
      <c r="T307" s="20"/>
      <c r="U307" s="20"/>
      <c r="V307" s="20"/>
      <c r="W307" s="20"/>
    </row>
    <row r="308" spans="1:23" x14ac:dyDescent="0.2">
      <c r="A308" s="20"/>
      <c r="B308" s="21"/>
      <c r="C308" s="20"/>
      <c r="D308" s="20"/>
      <c r="E308" s="20"/>
      <c r="F308" s="20"/>
      <c r="G308" s="20"/>
      <c r="H308" s="20"/>
      <c r="I308" s="20"/>
      <c r="J308" s="20"/>
      <c r="K308" s="23"/>
      <c r="L308" s="23"/>
      <c r="M308" s="23"/>
      <c r="N308" s="23"/>
      <c r="O308" s="565"/>
      <c r="P308" s="528"/>
      <c r="Q308" s="528"/>
      <c r="R308" s="20"/>
      <c r="S308" s="20"/>
      <c r="T308" s="20"/>
      <c r="U308" s="20"/>
      <c r="V308" s="20"/>
      <c r="W308" s="20"/>
    </row>
    <row r="309" spans="1:23" x14ac:dyDescent="0.2">
      <c r="A309" s="20"/>
      <c r="B309" s="21"/>
      <c r="C309" s="20"/>
      <c r="D309" s="20"/>
      <c r="E309" s="20"/>
      <c r="F309" s="20"/>
      <c r="G309" s="20"/>
      <c r="H309" s="20"/>
      <c r="I309" s="20"/>
      <c r="J309" s="20"/>
      <c r="K309" s="23"/>
      <c r="L309" s="23"/>
      <c r="M309" s="23"/>
      <c r="N309" s="23"/>
      <c r="O309" s="565"/>
      <c r="P309" s="528"/>
      <c r="Q309" s="528"/>
      <c r="R309" s="20"/>
      <c r="S309" s="20"/>
      <c r="T309" s="20"/>
      <c r="U309" s="20"/>
      <c r="V309" s="20"/>
      <c r="W309" s="20"/>
    </row>
    <row r="310" spans="1:23" x14ac:dyDescent="0.2">
      <c r="A310" s="20"/>
      <c r="B310" s="21"/>
      <c r="C310" s="20"/>
      <c r="D310" s="20"/>
      <c r="E310" s="20"/>
      <c r="F310" s="20"/>
      <c r="G310" s="20"/>
      <c r="H310" s="20"/>
      <c r="I310" s="20"/>
      <c r="J310" s="20"/>
      <c r="K310" s="23"/>
      <c r="L310" s="23"/>
      <c r="M310" s="23"/>
      <c r="N310" s="23"/>
      <c r="O310" s="565"/>
      <c r="P310" s="528"/>
      <c r="Q310" s="528"/>
      <c r="R310" s="20"/>
      <c r="S310" s="20"/>
      <c r="T310" s="20"/>
      <c r="U310" s="20"/>
      <c r="V310" s="20"/>
      <c r="W310" s="20"/>
    </row>
    <row r="311" spans="1:23" x14ac:dyDescent="0.2">
      <c r="A311" s="20"/>
      <c r="B311" s="21"/>
      <c r="C311" s="20"/>
      <c r="D311" s="20"/>
      <c r="E311" s="20"/>
      <c r="F311" s="20"/>
      <c r="G311" s="20"/>
      <c r="H311" s="20"/>
      <c r="I311" s="20"/>
      <c r="J311" s="20"/>
      <c r="K311" s="23"/>
      <c r="L311" s="23"/>
      <c r="M311" s="23"/>
      <c r="N311" s="23"/>
      <c r="O311" s="565"/>
      <c r="P311" s="528"/>
      <c r="Q311" s="528"/>
      <c r="R311" s="20"/>
      <c r="S311" s="20"/>
      <c r="T311" s="20"/>
      <c r="U311" s="20"/>
      <c r="V311" s="20"/>
      <c r="W311" s="20"/>
    </row>
    <row r="312" spans="1:23" x14ac:dyDescent="0.2">
      <c r="A312" s="20"/>
      <c r="B312" s="21"/>
      <c r="C312" s="20"/>
      <c r="D312" s="20"/>
      <c r="E312" s="20"/>
      <c r="F312" s="20"/>
      <c r="G312" s="20"/>
      <c r="H312" s="20"/>
      <c r="I312" s="20"/>
      <c r="J312" s="20"/>
      <c r="K312" s="23"/>
      <c r="L312" s="23"/>
      <c r="M312" s="23"/>
      <c r="N312" s="23"/>
      <c r="O312" s="565"/>
      <c r="P312" s="528"/>
      <c r="Q312" s="528"/>
      <c r="R312" s="20"/>
      <c r="S312" s="20"/>
      <c r="T312" s="20"/>
      <c r="U312" s="20"/>
      <c r="V312" s="20"/>
      <c r="W312" s="20"/>
    </row>
    <row r="313" spans="1:23" x14ac:dyDescent="0.2">
      <c r="A313" s="20"/>
      <c r="B313" s="21"/>
      <c r="C313" s="20"/>
      <c r="D313" s="20"/>
      <c r="E313" s="20"/>
      <c r="F313" s="20"/>
      <c r="G313" s="20"/>
      <c r="H313" s="20"/>
      <c r="I313" s="20"/>
      <c r="J313" s="20"/>
      <c r="K313" s="23"/>
      <c r="L313" s="23"/>
      <c r="M313" s="23"/>
      <c r="N313" s="23"/>
      <c r="O313" s="565"/>
      <c r="P313" s="528"/>
      <c r="Q313" s="528"/>
      <c r="R313" s="20"/>
      <c r="S313" s="20"/>
      <c r="T313" s="20"/>
      <c r="U313" s="20"/>
      <c r="V313" s="20"/>
      <c r="W313" s="20"/>
    </row>
    <row r="314" spans="1:23" x14ac:dyDescent="0.2">
      <c r="A314" s="20"/>
      <c r="B314" s="21"/>
      <c r="C314" s="20"/>
      <c r="D314" s="20"/>
      <c r="E314" s="20"/>
      <c r="F314" s="20"/>
      <c r="G314" s="20"/>
      <c r="H314" s="20"/>
      <c r="I314" s="20"/>
      <c r="J314" s="20"/>
      <c r="K314" s="23"/>
      <c r="L314" s="23"/>
      <c r="M314" s="23"/>
      <c r="N314" s="23"/>
      <c r="O314" s="565"/>
      <c r="P314" s="528"/>
      <c r="Q314" s="528"/>
      <c r="R314" s="20"/>
      <c r="S314" s="20"/>
      <c r="T314" s="20"/>
      <c r="U314" s="20"/>
      <c r="V314" s="20"/>
      <c r="W314" s="20"/>
    </row>
    <row r="315" spans="1:23" x14ac:dyDescent="0.2">
      <c r="A315" s="20"/>
      <c r="B315" s="21"/>
      <c r="C315" s="20"/>
      <c r="D315" s="20"/>
      <c r="E315" s="20"/>
      <c r="F315" s="20"/>
      <c r="G315" s="20"/>
      <c r="H315" s="20"/>
      <c r="I315" s="20"/>
      <c r="J315" s="20"/>
      <c r="K315" s="23"/>
      <c r="L315" s="23"/>
      <c r="M315" s="23"/>
      <c r="N315" s="23"/>
      <c r="O315" s="565"/>
      <c r="P315" s="528"/>
      <c r="Q315" s="528"/>
      <c r="R315" s="20"/>
      <c r="S315" s="20"/>
      <c r="T315" s="20"/>
      <c r="U315" s="20"/>
      <c r="V315" s="20"/>
      <c r="W315" s="20"/>
    </row>
    <row r="316" spans="1:23" x14ac:dyDescent="0.2">
      <c r="A316" s="20"/>
      <c r="B316" s="21"/>
      <c r="C316" s="20"/>
      <c r="D316" s="20"/>
      <c r="E316" s="20"/>
      <c r="F316" s="20"/>
      <c r="G316" s="20"/>
      <c r="H316" s="20"/>
      <c r="I316" s="20"/>
      <c r="J316" s="20"/>
      <c r="K316" s="23"/>
      <c r="L316" s="23"/>
      <c r="M316" s="23"/>
      <c r="N316" s="23"/>
      <c r="O316" s="565"/>
      <c r="P316" s="528"/>
      <c r="Q316" s="528"/>
      <c r="R316" s="20"/>
      <c r="S316" s="20"/>
      <c r="T316" s="20"/>
      <c r="U316" s="20"/>
      <c r="V316" s="20"/>
      <c r="W316" s="20"/>
    </row>
    <row r="317" spans="1:23" x14ac:dyDescent="0.2">
      <c r="A317" s="20"/>
      <c r="B317" s="21"/>
      <c r="C317" s="20"/>
      <c r="D317" s="20"/>
      <c r="E317" s="20"/>
      <c r="F317" s="20"/>
      <c r="G317" s="20"/>
      <c r="H317" s="20"/>
      <c r="I317" s="20"/>
      <c r="J317" s="20"/>
      <c r="K317" s="23"/>
      <c r="L317" s="23"/>
      <c r="M317" s="23"/>
      <c r="N317" s="23"/>
      <c r="O317" s="565"/>
      <c r="P317" s="528"/>
      <c r="Q317" s="528"/>
      <c r="R317" s="20"/>
      <c r="S317" s="20"/>
      <c r="T317" s="20"/>
      <c r="U317" s="20"/>
      <c r="V317" s="20"/>
      <c r="W317" s="20"/>
    </row>
    <row r="318" spans="1:23" x14ac:dyDescent="0.2">
      <c r="A318" s="20"/>
      <c r="B318" s="21"/>
      <c r="C318" s="20"/>
      <c r="D318" s="20"/>
      <c r="E318" s="20"/>
      <c r="F318" s="20"/>
      <c r="G318" s="20"/>
      <c r="H318" s="20"/>
      <c r="I318" s="20"/>
      <c r="J318" s="20"/>
      <c r="K318" s="23"/>
      <c r="L318" s="23"/>
      <c r="M318" s="23"/>
      <c r="N318" s="23"/>
      <c r="O318" s="565"/>
      <c r="P318" s="528"/>
      <c r="Q318" s="528"/>
      <c r="R318" s="20"/>
      <c r="S318" s="20"/>
      <c r="T318" s="20"/>
      <c r="U318" s="20"/>
      <c r="V318" s="20"/>
      <c r="W318" s="20"/>
    </row>
    <row r="319" spans="1:23" x14ac:dyDescent="0.2">
      <c r="A319" s="20"/>
      <c r="B319" s="21"/>
      <c r="C319" s="20"/>
      <c r="D319" s="20"/>
      <c r="E319" s="20"/>
      <c r="F319" s="20"/>
      <c r="G319" s="20"/>
      <c r="H319" s="20"/>
      <c r="I319" s="20"/>
      <c r="J319" s="20"/>
      <c r="K319" s="23"/>
      <c r="L319" s="23"/>
      <c r="M319" s="23"/>
      <c r="N319" s="23"/>
      <c r="O319" s="565"/>
      <c r="P319" s="528"/>
      <c r="Q319" s="528"/>
      <c r="R319" s="20"/>
      <c r="S319" s="20"/>
      <c r="T319" s="20"/>
      <c r="U319" s="20"/>
      <c r="V319" s="20"/>
      <c r="W319" s="20"/>
    </row>
    <row r="320" spans="1:23" x14ac:dyDescent="0.2">
      <c r="A320" s="20"/>
      <c r="B320" s="21"/>
      <c r="C320" s="20"/>
      <c r="D320" s="20"/>
      <c r="E320" s="20"/>
      <c r="F320" s="20"/>
      <c r="G320" s="20"/>
      <c r="H320" s="20"/>
      <c r="I320" s="20"/>
      <c r="J320" s="20"/>
      <c r="K320" s="23"/>
      <c r="L320" s="23"/>
      <c r="M320" s="23"/>
      <c r="N320" s="23"/>
      <c r="O320" s="565"/>
      <c r="P320" s="528"/>
      <c r="Q320" s="528"/>
      <c r="R320" s="20"/>
      <c r="S320" s="20"/>
      <c r="T320" s="20"/>
      <c r="U320" s="20"/>
      <c r="V320" s="20"/>
      <c r="W320" s="20"/>
    </row>
    <row r="321" spans="1:23" x14ac:dyDescent="0.2">
      <c r="A321" s="20"/>
      <c r="B321" s="21"/>
      <c r="C321" s="20"/>
      <c r="D321" s="20"/>
      <c r="E321" s="20"/>
      <c r="F321" s="20"/>
      <c r="G321" s="20"/>
      <c r="H321" s="20"/>
      <c r="I321" s="20"/>
      <c r="J321" s="20"/>
      <c r="K321" s="23"/>
      <c r="L321" s="23"/>
      <c r="M321" s="23"/>
      <c r="N321" s="23"/>
      <c r="O321" s="565"/>
      <c r="P321" s="528"/>
      <c r="Q321" s="528"/>
      <c r="R321" s="20"/>
      <c r="S321" s="20"/>
      <c r="T321" s="20"/>
      <c r="U321" s="20"/>
      <c r="V321" s="20"/>
      <c r="W321" s="20"/>
    </row>
    <row r="322" spans="1:23" x14ac:dyDescent="0.2">
      <c r="A322" s="20"/>
      <c r="B322" s="21"/>
      <c r="C322" s="20"/>
      <c r="D322" s="20"/>
      <c r="E322" s="20"/>
      <c r="F322" s="20"/>
      <c r="G322" s="20"/>
      <c r="H322" s="20"/>
      <c r="I322" s="20"/>
      <c r="J322" s="20"/>
      <c r="K322" s="23"/>
      <c r="L322" s="23"/>
      <c r="M322" s="23"/>
      <c r="N322" s="23"/>
      <c r="O322" s="565"/>
      <c r="P322" s="528"/>
      <c r="Q322" s="528"/>
      <c r="R322" s="20"/>
      <c r="S322" s="20"/>
      <c r="T322" s="20"/>
      <c r="U322" s="20"/>
      <c r="V322" s="20"/>
      <c r="W322" s="20"/>
    </row>
    <row r="323" spans="1:23" x14ac:dyDescent="0.2">
      <c r="A323" s="20"/>
      <c r="B323" s="21"/>
      <c r="C323" s="20"/>
      <c r="D323" s="20"/>
      <c r="E323" s="20"/>
      <c r="F323" s="20"/>
      <c r="G323" s="20"/>
      <c r="H323" s="20"/>
      <c r="I323" s="20"/>
      <c r="J323" s="20"/>
      <c r="K323" s="23"/>
      <c r="L323" s="23"/>
      <c r="M323" s="23"/>
      <c r="N323" s="23"/>
      <c r="O323" s="565"/>
      <c r="P323" s="528"/>
      <c r="Q323" s="528"/>
      <c r="R323" s="20"/>
      <c r="S323" s="20"/>
      <c r="T323" s="20"/>
      <c r="U323" s="20"/>
      <c r="V323" s="20"/>
      <c r="W323" s="20"/>
    </row>
    <row r="324" spans="1:23" x14ac:dyDescent="0.2">
      <c r="A324" s="20"/>
      <c r="B324" s="21"/>
      <c r="C324" s="20"/>
      <c r="D324" s="20"/>
      <c r="E324" s="20"/>
      <c r="F324" s="20"/>
      <c r="G324" s="20"/>
      <c r="H324" s="20"/>
      <c r="I324" s="20"/>
      <c r="J324" s="20"/>
      <c r="K324" s="23"/>
      <c r="L324" s="23"/>
      <c r="M324" s="23"/>
      <c r="N324" s="23"/>
      <c r="O324" s="565"/>
      <c r="P324" s="528"/>
      <c r="Q324" s="528"/>
      <c r="R324" s="20"/>
      <c r="S324" s="20"/>
      <c r="T324" s="20"/>
      <c r="U324" s="20"/>
      <c r="V324" s="20"/>
      <c r="W324" s="20"/>
    </row>
    <row r="325" spans="1:23" x14ac:dyDescent="0.2">
      <c r="A325" s="20"/>
      <c r="B325" s="21"/>
      <c r="C325" s="20"/>
      <c r="D325" s="20"/>
      <c r="E325" s="20"/>
      <c r="F325" s="20"/>
      <c r="G325" s="20"/>
      <c r="H325" s="20"/>
      <c r="I325" s="20"/>
      <c r="J325" s="20"/>
      <c r="K325" s="23"/>
      <c r="L325" s="23"/>
      <c r="M325" s="23"/>
      <c r="N325" s="23"/>
      <c r="O325" s="565"/>
      <c r="P325" s="528"/>
      <c r="Q325" s="528"/>
      <c r="R325" s="20"/>
      <c r="S325" s="20"/>
      <c r="T325" s="20"/>
      <c r="U325" s="20"/>
      <c r="V325" s="20"/>
      <c r="W325" s="20"/>
    </row>
    <row r="326" spans="1:23" x14ac:dyDescent="0.2">
      <c r="A326" s="20"/>
      <c r="B326" s="21"/>
      <c r="C326" s="20"/>
      <c r="D326" s="20"/>
      <c r="E326" s="20"/>
      <c r="F326" s="20"/>
      <c r="G326" s="20"/>
      <c r="H326" s="20"/>
      <c r="I326" s="20"/>
      <c r="J326" s="20"/>
      <c r="K326" s="23"/>
      <c r="L326" s="23"/>
      <c r="M326" s="23"/>
      <c r="N326" s="23"/>
      <c r="O326" s="565"/>
      <c r="P326" s="528"/>
      <c r="Q326" s="528"/>
      <c r="R326" s="20"/>
      <c r="S326" s="20"/>
      <c r="T326" s="20"/>
      <c r="U326" s="20"/>
      <c r="V326" s="20"/>
      <c r="W326" s="20"/>
    </row>
    <row r="327" spans="1:23" x14ac:dyDescent="0.2">
      <c r="A327" s="20"/>
      <c r="B327" s="21"/>
      <c r="C327" s="20"/>
      <c r="D327" s="20"/>
      <c r="E327" s="20"/>
      <c r="F327" s="20"/>
      <c r="G327" s="20"/>
      <c r="H327" s="20"/>
      <c r="I327" s="20"/>
      <c r="J327" s="20"/>
      <c r="K327" s="23"/>
      <c r="L327" s="23"/>
      <c r="M327" s="23"/>
      <c r="N327" s="23"/>
      <c r="O327" s="565"/>
      <c r="P327" s="528"/>
      <c r="Q327" s="528"/>
      <c r="R327" s="20"/>
      <c r="S327" s="20"/>
      <c r="T327" s="20"/>
      <c r="U327" s="20"/>
      <c r="V327" s="20"/>
      <c r="W327" s="20"/>
    </row>
    <row r="328" spans="1:23" x14ac:dyDescent="0.2">
      <c r="A328" s="20"/>
      <c r="B328" s="21"/>
      <c r="C328" s="20"/>
      <c r="D328" s="20"/>
      <c r="E328" s="20"/>
      <c r="F328" s="20"/>
      <c r="G328" s="20"/>
      <c r="H328" s="20"/>
      <c r="I328" s="20"/>
      <c r="J328" s="20"/>
      <c r="K328" s="23"/>
      <c r="L328" s="23"/>
      <c r="M328" s="23"/>
      <c r="N328" s="23"/>
      <c r="O328" s="565"/>
      <c r="P328" s="528"/>
      <c r="Q328" s="528"/>
      <c r="R328" s="20"/>
      <c r="S328" s="20"/>
      <c r="T328" s="20"/>
      <c r="U328" s="20"/>
      <c r="V328" s="20"/>
      <c r="W328" s="20"/>
    </row>
    <row r="329" spans="1:23" x14ac:dyDescent="0.2">
      <c r="A329" s="20"/>
      <c r="B329" s="21"/>
      <c r="C329" s="20"/>
      <c r="D329" s="20"/>
      <c r="E329" s="20"/>
      <c r="F329" s="20"/>
      <c r="G329" s="20"/>
      <c r="H329" s="20"/>
      <c r="I329" s="20"/>
      <c r="J329" s="20"/>
      <c r="K329" s="23"/>
      <c r="L329" s="23"/>
      <c r="M329" s="23"/>
      <c r="N329" s="23"/>
      <c r="O329" s="565"/>
      <c r="P329" s="528"/>
      <c r="Q329" s="528"/>
      <c r="R329" s="20"/>
      <c r="S329" s="20"/>
      <c r="T329" s="20"/>
      <c r="U329" s="20"/>
      <c r="V329" s="20"/>
      <c r="W329" s="20"/>
    </row>
    <row r="330" spans="1:23" x14ac:dyDescent="0.2">
      <c r="A330" s="20"/>
      <c r="B330" s="21"/>
      <c r="C330" s="20"/>
      <c r="D330" s="20"/>
      <c r="E330" s="20"/>
      <c r="F330" s="20"/>
      <c r="G330" s="20"/>
      <c r="H330" s="20"/>
      <c r="I330" s="20"/>
      <c r="J330" s="20"/>
      <c r="K330" s="23"/>
      <c r="L330" s="23"/>
      <c r="M330" s="23"/>
      <c r="N330" s="23"/>
      <c r="O330" s="565"/>
      <c r="P330" s="528"/>
      <c r="Q330" s="528"/>
      <c r="R330" s="20"/>
      <c r="S330" s="20"/>
      <c r="T330" s="20"/>
      <c r="U330" s="20"/>
      <c r="V330" s="20"/>
      <c r="W330" s="20"/>
    </row>
    <row r="331" spans="1:23" x14ac:dyDescent="0.2">
      <c r="A331" s="20"/>
      <c r="B331" s="21"/>
      <c r="C331" s="20"/>
      <c r="D331" s="20"/>
      <c r="E331" s="20"/>
      <c r="F331" s="20"/>
      <c r="G331" s="20"/>
      <c r="H331" s="20"/>
      <c r="I331" s="20"/>
      <c r="J331" s="20"/>
      <c r="K331" s="23"/>
      <c r="L331" s="23"/>
      <c r="M331" s="23"/>
      <c r="N331" s="23"/>
      <c r="O331" s="565"/>
      <c r="P331" s="528"/>
      <c r="Q331" s="528"/>
      <c r="R331" s="20"/>
      <c r="S331" s="20"/>
      <c r="T331" s="20"/>
      <c r="U331" s="20"/>
      <c r="V331" s="20"/>
      <c r="W331" s="20"/>
    </row>
    <row r="332" spans="1:23" x14ac:dyDescent="0.2">
      <c r="A332" s="20"/>
      <c r="B332" s="21"/>
      <c r="C332" s="20"/>
      <c r="D332" s="20"/>
      <c r="E332" s="20"/>
      <c r="F332" s="20"/>
      <c r="G332" s="20"/>
      <c r="H332" s="20"/>
      <c r="I332" s="20"/>
      <c r="J332" s="20"/>
      <c r="K332" s="23"/>
      <c r="L332" s="23"/>
      <c r="M332" s="23"/>
      <c r="N332" s="23"/>
      <c r="O332" s="565"/>
      <c r="P332" s="528"/>
      <c r="Q332" s="528"/>
      <c r="R332" s="20"/>
      <c r="S332" s="20"/>
      <c r="T332" s="20"/>
      <c r="U332" s="20"/>
      <c r="V332" s="20"/>
      <c r="W332" s="20"/>
    </row>
    <row r="333" spans="1:23" x14ac:dyDescent="0.2">
      <c r="A333" s="20"/>
      <c r="B333" s="21"/>
      <c r="C333" s="20"/>
      <c r="D333" s="20"/>
      <c r="E333" s="20"/>
      <c r="F333" s="20"/>
      <c r="G333" s="20"/>
      <c r="H333" s="20"/>
      <c r="I333" s="20"/>
      <c r="J333" s="20"/>
      <c r="K333" s="23"/>
      <c r="L333" s="23"/>
      <c r="M333" s="23"/>
      <c r="N333" s="23"/>
      <c r="O333" s="565"/>
      <c r="P333" s="528"/>
      <c r="Q333" s="528"/>
      <c r="R333" s="20"/>
      <c r="S333" s="20"/>
      <c r="T333" s="20"/>
      <c r="U333" s="20"/>
      <c r="V333" s="20"/>
      <c r="W333" s="20"/>
    </row>
    <row r="334" spans="1:23" x14ac:dyDescent="0.2">
      <c r="A334" s="20"/>
      <c r="B334" s="21"/>
      <c r="C334" s="20"/>
      <c r="D334" s="20"/>
      <c r="E334" s="20"/>
      <c r="F334" s="20"/>
      <c r="G334" s="20"/>
      <c r="H334" s="20"/>
      <c r="I334" s="20"/>
      <c r="J334" s="20"/>
      <c r="K334" s="23"/>
      <c r="L334" s="23"/>
      <c r="M334" s="23"/>
      <c r="N334" s="23"/>
      <c r="O334" s="565"/>
      <c r="P334" s="528"/>
      <c r="Q334" s="528"/>
      <c r="R334" s="20"/>
      <c r="S334" s="20"/>
      <c r="T334" s="20"/>
      <c r="U334" s="20"/>
      <c r="V334" s="20"/>
      <c r="W334" s="20"/>
    </row>
    <row r="335" spans="1:23" x14ac:dyDescent="0.2">
      <c r="A335" s="20"/>
      <c r="B335" s="21"/>
      <c r="C335" s="20"/>
      <c r="D335" s="20"/>
      <c r="E335" s="20"/>
      <c r="F335" s="20"/>
      <c r="G335" s="20"/>
      <c r="H335" s="20"/>
      <c r="I335" s="20"/>
      <c r="J335" s="20"/>
      <c r="K335" s="23"/>
      <c r="L335" s="23"/>
      <c r="M335" s="23"/>
      <c r="N335" s="23"/>
      <c r="O335" s="565"/>
      <c r="P335" s="528"/>
      <c r="Q335" s="528"/>
      <c r="R335" s="20"/>
      <c r="S335" s="20"/>
      <c r="T335" s="20"/>
      <c r="U335" s="20"/>
      <c r="V335" s="20"/>
      <c r="W335" s="20"/>
    </row>
    <row r="336" spans="1:23" x14ac:dyDescent="0.2">
      <c r="A336" s="20"/>
      <c r="B336" s="21"/>
      <c r="C336" s="20"/>
      <c r="D336" s="20"/>
      <c r="E336" s="20"/>
      <c r="F336" s="20"/>
      <c r="G336" s="20"/>
      <c r="H336" s="20"/>
      <c r="I336" s="20"/>
      <c r="J336" s="20"/>
      <c r="K336" s="23"/>
      <c r="L336" s="23"/>
      <c r="M336" s="23"/>
      <c r="N336" s="23"/>
      <c r="O336" s="565"/>
      <c r="P336" s="528"/>
      <c r="Q336" s="528"/>
      <c r="R336" s="20"/>
      <c r="S336" s="20"/>
      <c r="T336" s="20"/>
      <c r="U336" s="20"/>
      <c r="V336" s="20"/>
      <c r="W336" s="20"/>
    </row>
    <row r="337" spans="1:23" x14ac:dyDescent="0.2">
      <c r="A337" s="20"/>
      <c r="B337" s="21"/>
      <c r="C337" s="20"/>
      <c r="D337" s="20"/>
      <c r="E337" s="20"/>
      <c r="F337" s="20"/>
      <c r="G337" s="20"/>
      <c r="H337" s="20"/>
      <c r="I337" s="20"/>
      <c r="J337" s="20"/>
      <c r="K337" s="23"/>
      <c r="L337" s="23"/>
      <c r="M337" s="23"/>
      <c r="N337" s="23"/>
      <c r="O337" s="565"/>
      <c r="P337" s="528"/>
      <c r="Q337" s="528"/>
      <c r="R337" s="20"/>
      <c r="S337" s="20"/>
      <c r="T337" s="20"/>
      <c r="U337" s="20"/>
      <c r="V337" s="20"/>
      <c r="W337" s="20"/>
    </row>
    <row r="338" spans="1:23" x14ac:dyDescent="0.2">
      <c r="A338" s="20"/>
      <c r="B338" s="21"/>
      <c r="C338" s="20"/>
      <c r="D338" s="20"/>
      <c r="E338" s="20"/>
      <c r="F338" s="20"/>
      <c r="G338" s="20"/>
      <c r="H338" s="20"/>
      <c r="I338" s="20"/>
      <c r="J338" s="20"/>
      <c r="K338" s="23"/>
      <c r="L338" s="23"/>
      <c r="M338" s="23"/>
      <c r="N338" s="23"/>
      <c r="O338" s="565"/>
      <c r="P338" s="528"/>
      <c r="Q338" s="528"/>
      <c r="R338" s="20"/>
      <c r="S338" s="20"/>
      <c r="T338" s="20"/>
      <c r="U338" s="20"/>
      <c r="V338" s="20"/>
      <c r="W338" s="20"/>
    </row>
    <row r="339" spans="1:23" x14ac:dyDescent="0.2">
      <c r="A339" s="20"/>
      <c r="B339" s="21"/>
      <c r="C339" s="20"/>
      <c r="D339" s="20"/>
      <c r="E339" s="20"/>
      <c r="F339" s="20"/>
      <c r="G339" s="20"/>
      <c r="H339" s="20"/>
      <c r="I339" s="20"/>
      <c r="J339" s="20"/>
      <c r="K339" s="23"/>
      <c r="L339" s="23"/>
      <c r="M339" s="23"/>
      <c r="N339" s="23"/>
      <c r="O339" s="565"/>
      <c r="P339" s="528"/>
      <c r="Q339" s="528"/>
      <c r="R339" s="20"/>
      <c r="S339" s="20"/>
      <c r="T339" s="20"/>
      <c r="U339" s="20"/>
      <c r="V339" s="20"/>
      <c r="W339" s="20"/>
    </row>
    <row r="340" spans="1:23" x14ac:dyDescent="0.2">
      <c r="A340" s="20"/>
      <c r="B340" s="21"/>
      <c r="C340" s="20"/>
      <c r="D340" s="20"/>
      <c r="E340" s="20"/>
      <c r="F340" s="20"/>
      <c r="G340" s="20"/>
      <c r="H340" s="20"/>
      <c r="I340" s="20"/>
      <c r="J340" s="20"/>
      <c r="K340" s="23"/>
      <c r="L340" s="23"/>
      <c r="M340" s="23"/>
      <c r="N340" s="23"/>
      <c r="O340" s="565"/>
      <c r="P340" s="528"/>
      <c r="Q340" s="528"/>
      <c r="R340" s="20"/>
      <c r="S340" s="20"/>
      <c r="T340" s="20"/>
      <c r="U340" s="20"/>
      <c r="V340" s="20"/>
      <c r="W340" s="20"/>
    </row>
    <row r="341" spans="1:23" x14ac:dyDescent="0.2">
      <c r="A341" s="20"/>
      <c r="B341" s="21"/>
      <c r="C341" s="20"/>
      <c r="D341" s="20"/>
      <c r="E341" s="20"/>
      <c r="F341" s="20"/>
      <c r="G341" s="20"/>
      <c r="H341" s="20"/>
      <c r="I341" s="20"/>
      <c r="J341" s="20"/>
      <c r="K341" s="23"/>
      <c r="L341" s="23"/>
      <c r="M341" s="23"/>
      <c r="N341" s="23"/>
      <c r="O341" s="565"/>
      <c r="P341" s="528"/>
      <c r="Q341" s="528"/>
      <c r="R341" s="20"/>
      <c r="S341" s="20"/>
      <c r="T341" s="20"/>
      <c r="U341" s="20"/>
      <c r="V341" s="20"/>
      <c r="W341" s="20"/>
    </row>
    <row r="342" spans="1:23" x14ac:dyDescent="0.2">
      <c r="A342" s="20"/>
      <c r="B342" s="21"/>
      <c r="C342" s="20"/>
      <c r="D342" s="20"/>
      <c r="E342" s="20"/>
      <c r="F342" s="20"/>
      <c r="G342" s="20"/>
      <c r="H342" s="20"/>
      <c r="I342" s="20"/>
      <c r="J342" s="20"/>
      <c r="K342" s="23"/>
      <c r="L342" s="23"/>
      <c r="M342" s="23"/>
      <c r="N342" s="23"/>
      <c r="O342" s="565"/>
      <c r="P342" s="528"/>
      <c r="Q342" s="528"/>
      <c r="R342" s="20"/>
      <c r="S342" s="20"/>
      <c r="T342" s="20"/>
      <c r="U342" s="20"/>
      <c r="V342" s="20"/>
      <c r="W342" s="20"/>
    </row>
    <row r="343" spans="1:23" x14ac:dyDescent="0.2">
      <c r="A343" s="20"/>
      <c r="B343" s="21"/>
      <c r="C343" s="20"/>
      <c r="D343" s="20"/>
      <c r="E343" s="20"/>
      <c r="F343" s="20"/>
      <c r="G343" s="20"/>
      <c r="H343" s="20"/>
      <c r="I343" s="20"/>
      <c r="J343" s="20"/>
      <c r="K343" s="23"/>
      <c r="L343" s="23"/>
      <c r="M343" s="23"/>
      <c r="N343" s="23"/>
      <c r="O343" s="565"/>
      <c r="P343" s="528"/>
      <c r="Q343" s="528"/>
      <c r="R343" s="20"/>
      <c r="S343" s="20"/>
      <c r="T343" s="20"/>
      <c r="U343" s="20"/>
      <c r="V343" s="20"/>
      <c r="W343" s="20"/>
    </row>
    <row r="344" spans="1:23" x14ac:dyDescent="0.2">
      <c r="A344" s="20"/>
      <c r="B344" s="21"/>
      <c r="C344" s="20"/>
      <c r="D344" s="20"/>
      <c r="E344" s="20"/>
      <c r="F344" s="20"/>
      <c r="G344" s="20"/>
      <c r="H344" s="20"/>
      <c r="I344" s="20"/>
      <c r="J344" s="20"/>
      <c r="K344" s="23"/>
      <c r="L344" s="23"/>
      <c r="M344" s="23"/>
      <c r="N344" s="23"/>
      <c r="O344" s="565"/>
      <c r="P344" s="528"/>
      <c r="Q344" s="528"/>
      <c r="R344" s="20"/>
      <c r="S344" s="20"/>
      <c r="T344" s="20"/>
      <c r="U344" s="20"/>
      <c r="V344" s="20"/>
      <c r="W344" s="20"/>
    </row>
    <row r="345" spans="1:23" x14ac:dyDescent="0.2">
      <c r="A345" s="20"/>
      <c r="B345" s="21"/>
      <c r="C345" s="20"/>
      <c r="D345" s="20"/>
      <c r="E345" s="20"/>
      <c r="F345" s="20"/>
      <c r="G345" s="20"/>
      <c r="H345" s="20"/>
      <c r="I345" s="20"/>
      <c r="J345" s="20"/>
      <c r="K345" s="23"/>
      <c r="L345" s="23"/>
      <c r="M345" s="23"/>
      <c r="N345" s="23"/>
      <c r="O345" s="565"/>
      <c r="P345" s="528"/>
      <c r="Q345" s="528"/>
      <c r="R345" s="20"/>
      <c r="S345" s="20"/>
      <c r="T345" s="20"/>
      <c r="U345" s="20"/>
      <c r="V345" s="20"/>
      <c r="W345" s="20"/>
    </row>
    <row r="346" spans="1:23" x14ac:dyDescent="0.2">
      <c r="A346" s="20"/>
      <c r="B346" s="21"/>
      <c r="C346" s="20"/>
      <c r="D346" s="20"/>
      <c r="E346" s="20"/>
      <c r="F346" s="20"/>
      <c r="G346" s="20"/>
      <c r="H346" s="20"/>
      <c r="I346" s="20"/>
      <c r="J346" s="20"/>
      <c r="K346" s="23"/>
      <c r="L346" s="23"/>
      <c r="M346" s="23"/>
      <c r="N346" s="23"/>
      <c r="O346" s="565"/>
      <c r="P346" s="528"/>
      <c r="Q346" s="528"/>
      <c r="R346" s="20"/>
      <c r="S346" s="20"/>
      <c r="T346" s="20"/>
      <c r="U346" s="20"/>
      <c r="V346" s="20"/>
      <c r="W346" s="20"/>
    </row>
    <row r="347" spans="1:23" x14ac:dyDescent="0.2">
      <c r="A347" s="20"/>
      <c r="B347" s="21"/>
      <c r="C347" s="20"/>
      <c r="D347" s="20"/>
      <c r="E347" s="20"/>
      <c r="F347" s="20"/>
      <c r="G347" s="20"/>
      <c r="H347" s="20"/>
      <c r="I347" s="20"/>
      <c r="J347" s="20"/>
      <c r="K347" s="23"/>
      <c r="L347" s="23"/>
      <c r="M347" s="23"/>
      <c r="N347" s="23"/>
      <c r="O347" s="565"/>
      <c r="P347" s="528"/>
      <c r="Q347" s="528"/>
      <c r="R347" s="20"/>
      <c r="S347" s="20"/>
      <c r="T347" s="20"/>
      <c r="U347" s="20"/>
      <c r="V347" s="20"/>
      <c r="W347" s="20"/>
    </row>
    <row r="348" spans="1:23" x14ac:dyDescent="0.2">
      <c r="A348" s="20"/>
      <c r="B348" s="21"/>
      <c r="C348" s="20"/>
      <c r="D348" s="20"/>
      <c r="E348" s="20"/>
      <c r="F348" s="20"/>
      <c r="G348" s="20"/>
      <c r="H348" s="20"/>
      <c r="I348" s="20"/>
      <c r="J348" s="20"/>
      <c r="K348" s="23"/>
      <c r="L348" s="23"/>
      <c r="M348" s="23"/>
      <c r="N348" s="23"/>
      <c r="O348" s="565"/>
      <c r="P348" s="528"/>
      <c r="Q348" s="528"/>
      <c r="R348" s="20"/>
      <c r="S348" s="20"/>
      <c r="T348" s="20"/>
      <c r="U348" s="20"/>
      <c r="V348" s="20"/>
      <c r="W348" s="20"/>
    </row>
    <row r="349" spans="1:23" x14ac:dyDescent="0.2">
      <c r="A349" s="20"/>
      <c r="B349" s="21"/>
      <c r="C349" s="20"/>
      <c r="D349" s="20"/>
      <c r="E349" s="20"/>
      <c r="F349" s="20"/>
      <c r="G349" s="20"/>
      <c r="H349" s="20"/>
      <c r="I349" s="20"/>
      <c r="J349" s="20"/>
      <c r="K349" s="23"/>
      <c r="L349" s="23"/>
      <c r="M349" s="23"/>
      <c r="N349" s="23"/>
      <c r="O349" s="565"/>
      <c r="P349" s="528"/>
      <c r="Q349" s="528"/>
      <c r="R349" s="20"/>
      <c r="S349" s="20"/>
      <c r="T349" s="20"/>
      <c r="U349" s="20"/>
      <c r="V349" s="20"/>
      <c r="W349" s="20"/>
    </row>
    <row r="350" spans="1:23" x14ac:dyDescent="0.2">
      <c r="A350" s="20"/>
      <c r="B350" s="21"/>
      <c r="C350" s="20"/>
      <c r="D350" s="20"/>
      <c r="E350" s="20"/>
      <c r="F350" s="20"/>
      <c r="G350" s="20"/>
      <c r="H350" s="20"/>
      <c r="I350" s="20"/>
      <c r="J350" s="20"/>
      <c r="K350" s="23"/>
      <c r="L350" s="23"/>
      <c r="M350" s="23"/>
      <c r="N350" s="23"/>
      <c r="O350" s="565"/>
      <c r="P350" s="528"/>
      <c r="Q350" s="528"/>
      <c r="R350" s="20"/>
      <c r="S350" s="20"/>
      <c r="T350" s="20"/>
      <c r="U350" s="20"/>
      <c r="V350" s="20"/>
      <c r="W350" s="20"/>
    </row>
    <row r="351" spans="1:23" x14ac:dyDescent="0.2">
      <c r="A351" s="20"/>
      <c r="B351" s="21"/>
      <c r="C351" s="20"/>
      <c r="D351" s="20"/>
      <c r="E351" s="20"/>
      <c r="F351" s="20"/>
      <c r="G351" s="20"/>
      <c r="H351" s="20"/>
      <c r="I351" s="20"/>
      <c r="J351" s="20"/>
      <c r="K351" s="23"/>
      <c r="L351" s="23"/>
      <c r="M351" s="23"/>
      <c r="N351" s="23"/>
      <c r="O351" s="565"/>
      <c r="P351" s="528"/>
      <c r="Q351" s="528"/>
      <c r="R351" s="20"/>
      <c r="S351" s="20"/>
      <c r="T351" s="20"/>
      <c r="U351" s="20"/>
      <c r="V351" s="20"/>
      <c r="W351" s="20"/>
    </row>
    <row r="352" spans="1:23" x14ac:dyDescent="0.2">
      <c r="A352" s="20"/>
      <c r="B352" s="21"/>
      <c r="C352" s="20"/>
      <c r="D352" s="20"/>
      <c r="E352" s="20"/>
      <c r="F352" s="20"/>
      <c r="G352" s="20"/>
      <c r="H352" s="20"/>
      <c r="I352" s="20"/>
      <c r="J352" s="20"/>
      <c r="K352" s="23"/>
      <c r="L352" s="23"/>
      <c r="M352" s="23"/>
      <c r="N352" s="23"/>
      <c r="O352" s="565"/>
      <c r="P352" s="528"/>
      <c r="Q352" s="528"/>
      <c r="R352" s="20"/>
      <c r="S352" s="20"/>
      <c r="T352" s="20"/>
      <c r="U352" s="20"/>
      <c r="V352" s="20"/>
      <c r="W352" s="20"/>
    </row>
    <row r="353" spans="1:23" x14ac:dyDescent="0.2">
      <c r="A353" s="20"/>
      <c r="B353" s="21"/>
      <c r="C353" s="20"/>
      <c r="D353" s="20"/>
      <c r="E353" s="20"/>
      <c r="F353" s="20"/>
      <c r="G353" s="20"/>
      <c r="H353" s="20"/>
      <c r="I353" s="20"/>
      <c r="J353" s="20"/>
      <c r="K353" s="23"/>
      <c r="L353" s="23"/>
      <c r="M353" s="23"/>
      <c r="N353" s="23"/>
      <c r="O353" s="565"/>
      <c r="P353" s="528"/>
      <c r="Q353" s="528"/>
      <c r="R353" s="20"/>
      <c r="S353" s="20"/>
      <c r="T353" s="20"/>
      <c r="U353" s="20"/>
      <c r="V353" s="20"/>
      <c r="W353" s="20"/>
    </row>
    <row r="354" spans="1:23" x14ac:dyDescent="0.2">
      <c r="A354" s="20"/>
      <c r="B354" s="21"/>
      <c r="C354" s="20"/>
      <c r="D354" s="20"/>
      <c r="E354" s="20"/>
      <c r="F354" s="20"/>
      <c r="G354" s="20"/>
      <c r="H354" s="20"/>
      <c r="I354" s="20"/>
      <c r="J354" s="20"/>
      <c r="K354" s="23"/>
      <c r="L354" s="23"/>
      <c r="M354" s="23"/>
      <c r="N354" s="23"/>
      <c r="O354" s="565"/>
      <c r="P354" s="528"/>
      <c r="Q354" s="528"/>
      <c r="R354" s="20"/>
      <c r="S354" s="20"/>
      <c r="T354" s="20"/>
      <c r="U354" s="20"/>
      <c r="V354" s="20"/>
      <c r="W354" s="20"/>
    </row>
    <row r="355" spans="1:23" x14ac:dyDescent="0.2">
      <c r="A355" s="20"/>
      <c r="B355" s="21"/>
      <c r="C355" s="20"/>
      <c r="D355" s="20"/>
      <c r="E355" s="20"/>
      <c r="F355" s="20"/>
      <c r="G355" s="20"/>
      <c r="H355" s="20"/>
      <c r="I355" s="20"/>
      <c r="J355" s="20"/>
      <c r="K355" s="23"/>
      <c r="L355" s="23"/>
      <c r="M355" s="23"/>
      <c r="N355" s="23"/>
      <c r="O355" s="565"/>
      <c r="P355" s="528"/>
      <c r="Q355" s="528"/>
      <c r="R355" s="20"/>
      <c r="S355" s="20"/>
      <c r="T355" s="20"/>
      <c r="U355" s="20"/>
      <c r="V355" s="20"/>
      <c r="W355" s="20"/>
    </row>
    <row r="356" spans="1:23" x14ac:dyDescent="0.2">
      <c r="A356" s="20"/>
      <c r="B356" s="21"/>
      <c r="C356" s="20"/>
      <c r="D356" s="20"/>
      <c r="E356" s="20"/>
      <c r="F356" s="20"/>
      <c r="G356" s="20"/>
      <c r="H356" s="20"/>
      <c r="I356" s="20"/>
      <c r="J356" s="20"/>
      <c r="K356" s="23"/>
      <c r="L356" s="23"/>
      <c r="M356" s="23"/>
      <c r="N356" s="23"/>
      <c r="O356" s="565"/>
      <c r="P356" s="528"/>
      <c r="Q356" s="528"/>
      <c r="R356" s="20"/>
      <c r="S356" s="20"/>
      <c r="T356" s="20"/>
      <c r="U356" s="20"/>
      <c r="V356" s="20"/>
      <c r="W356" s="20"/>
    </row>
    <row r="357" spans="1:23" x14ac:dyDescent="0.2">
      <c r="A357" s="20"/>
      <c r="B357" s="21"/>
      <c r="C357" s="20"/>
      <c r="D357" s="20"/>
      <c r="E357" s="20"/>
      <c r="F357" s="20"/>
      <c r="G357" s="20"/>
      <c r="H357" s="20"/>
      <c r="I357" s="20"/>
      <c r="J357" s="20"/>
      <c r="K357" s="23"/>
      <c r="L357" s="23"/>
      <c r="M357" s="23"/>
      <c r="N357" s="23"/>
      <c r="O357" s="565"/>
      <c r="P357" s="528"/>
      <c r="Q357" s="528"/>
      <c r="R357" s="20"/>
      <c r="S357" s="20"/>
      <c r="T357" s="20"/>
      <c r="U357" s="20"/>
      <c r="V357" s="20"/>
      <c r="W357" s="20"/>
    </row>
    <row r="358" spans="1:23" x14ac:dyDescent="0.2">
      <c r="A358" s="20"/>
      <c r="B358" s="21"/>
      <c r="C358" s="20"/>
      <c r="D358" s="20"/>
      <c r="E358" s="20"/>
      <c r="F358" s="20"/>
      <c r="G358" s="20"/>
      <c r="H358" s="20"/>
      <c r="I358" s="20"/>
      <c r="J358" s="20"/>
      <c r="K358" s="23"/>
      <c r="L358" s="23"/>
      <c r="M358" s="23"/>
      <c r="N358" s="23"/>
      <c r="O358" s="565"/>
      <c r="P358" s="528"/>
      <c r="Q358" s="528"/>
      <c r="R358" s="20"/>
      <c r="S358" s="20"/>
      <c r="T358" s="20"/>
      <c r="U358" s="20"/>
      <c r="V358" s="20"/>
      <c r="W358" s="20"/>
    </row>
    <row r="359" spans="1:23" x14ac:dyDescent="0.2">
      <c r="A359" s="20"/>
      <c r="B359" s="21"/>
      <c r="C359" s="20"/>
      <c r="D359" s="20"/>
      <c r="E359" s="20"/>
      <c r="F359" s="20"/>
      <c r="G359" s="20"/>
      <c r="H359" s="20"/>
      <c r="I359" s="20"/>
      <c r="J359" s="20"/>
      <c r="K359" s="23"/>
      <c r="L359" s="23"/>
      <c r="M359" s="23"/>
      <c r="N359" s="23"/>
      <c r="O359" s="565"/>
      <c r="P359" s="528"/>
      <c r="Q359" s="528"/>
      <c r="R359" s="20"/>
      <c r="S359" s="20"/>
      <c r="T359" s="20"/>
      <c r="U359" s="20"/>
      <c r="V359" s="20"/>
      <c r="W359" s="20"/>
    </row>
    <row r="360" spans="1:23" x14ac:dyDescent="0.2">
      <c r="A360" s="20"/>
      <c r="B360" s="21"/>
      <c r="C360" s="20"/>
      <c r="D360" s="20"/>
      <c r="E360" s="20"/>
      <c r="F360" s="20"/>
      <c r="G360" s="20"/>
      <c r="H360" s="20"/>
      <c r="I360" s="20"/>
      <c r="J360" s="20"/>
      <c r="K360" s="23"/>
      <c r="L360" s="23"/>
      <c r="M360" s="23"/>
      <c r="N360" s="23"/>
      <c r="O360" s="565"/>
      <c r="P360" s="528"/>
      <c r="Q360" s="528"/>
      <c r="R360" s="20"/>
      <c r="S360" s="20"/>
      <c r="T360" s="20"/>
      <c r="U360" s="20"/>
      <c r="V360" s="20"/>
      <c r="W360" s="20"/>
    </row>
    <row r="361" spans="1:23" x14ac:dyDescent="0.2">
      <c r="A361" s="20"/>
      <c r="B361" s="21"/>
      <c r="C361" s="20"/>
      <c r="D361" s="20"/>
      <c r="E361" s="20"/>
      <c r="F361" s="20"/>
      <c r="G361" s="20"/>
      <c r="H361" s="20"/>
      <c r="I361" s="20"/>
      <c r="J361" s="20"/>
      <c r="K361" s="23"/>
      <c r="L361" s="23"/>
      <c r="M361" s="23"/>
      <c r="N361" s="23"/>
      <c r="O361" s="565"/>
      <c r="P361" s="528"/>
      <c r="Q361" s="528"/>
      <c r="R361" s="20"/>
      <c r="S361" s="20"/>
      <c r="T361" s="20"/>
      <c r="U361" s="20"/>
      <c r="V361" s="20"/>
      <c r="W361" s="20"/>
    </row>
    <row r="362" spans="1:23" x14ac:dyDescent="0.2">
      <c r="A362" s="20"/>
      <c r="B362" s="21"/>
      <c r="C362" s="20"/>
      <c r="D362" s="20"/>
      <c r="E362" s="20"/>
      <c r="F362" s="20"/>
      <c r="G362" s="20"/>
      <c r="H362" s="20"/>
      <c r="I362" s="20"/>
      <c r="J362" s="20"/>
      <c r="K362" s="23"/>
      <c r="L362" s="23"/>
      <c r="M362" s="23"/>
      <c r="N362" s="23"/>
      <c r="O362" s="565"/>
      <c r="P362" s="528"/>
      <c r="Q362" s="528"/>
      <c r="R362" s="20"/>
      <c r="S362" s="20"/>
      <c r="T362" s="20"/>
      <c r="U362" s="20"/>
      <c r="V362" s="20"/>
      <c r="W362" s="20"/>
    </row>
    <row r="363" spans="1:23" x14ac:dyDescent="0.2">
      <c r="A363" s="20"/>
      <c r="B363" s="21"/>
      <c r="C363" s="20"/>
      <c r="D363" s="20"/>
      <c r="E363" s="20"/>
      <c r="F363" s="20"/>
      <c r="G363" s="20"/>
      <c r="H363" s="20"/>
      <c r="I363" s="20"/>
      <c r="J363" s="20"/>
      <c r="K363" s="23"/>
      <c r="L363" s="23"/>
      <c r="M363" s="23"/>
      <c r="N363" s="23"/>
      <c r="O363" s="565"/>
      <c r="P363" s="528"/>
      <c r="Q363" s="528"/>
      <c r="R363" s="20"/>
      <c r="S363" s="20"/>
      <c r="T363" s="20"/>
      <c r="U363" s="20"/>
      <c r="V363" s="20"/>
      <c r="W363" s="20"/>
    </row>
    <row r="364" spans="1:23" x14ac:dyDescent="0.2">
      <c r="A364" s="20"/>
      <c r="B364" s="21"/>
      <c r="C364" s="20"/>
      <c r="D364" s="20"/>
      <c r="E364" s="20"/>
      <c r="F364" s="20"/>
      <c r="G364" s="20"/>
      <c r="H364" s="20"/>
      <c r="I364" s="20"/>
      <c r="J364" s="20"/>
      <c r="K364" s="23"/>
      <c r="L364" s="23"/>
      <c r="M364" s="23"/>
      <c r="N364" s="23"/>
      <c r="O364" s="565"/>
      <c r="P364" s="528"/>
      <c r="Q364" s="528"/>
      <c r="R364" s="20"/>
      <c r="S364" s="20"/>
      <c r="T364" s="20"/>
      <c r="U364" s="20"/>
      <c r="V364" s="20"/>
      <c r="W364" s="20"/>
    </row>
    <row r="365" spans="1:23" x14ac:dyDescent="0.2">
      <c r="A365" s="20"/>
      <c r="B365" s="21"/>
      <c r="C365" s="20"/>
      <c r="D365" s="20"/>
      <c r="E365" s="20"/>
      <c r="F365" s="20"/>
      <c r="G365" s="20"/>
      <c r="H365" s="20"/>
      <c r="I365" s="20"/>
      <c r="J365" s="20"/>
      <c r="K365" s="23"/>
      <c r="L365" s="23"/>
      <c r="M365" s="23"/>
      <c r="N365" s="23"/>
      <c r="O365" s="565"/>
      <c r="P365" s="528"/>
      <c r="Q365" s="528"/>
      <c r="R365" s="20"/>
      <c r="S365" s="20"/>
      <c r="T365" s="20"/>
      <c r="U365" s="20"/>
      <c r="V365" s="20"/>
      <c r="W365" s="20"/>
    </row>
    <row r="366" spans="1:23" x14ac:dyDescent="0.2">
      <c r="A366" s="20"/>
      <c r="B366" s="21"/>
      <c r="C366" s="20"/>
      <c r="D366" s="20"/>
      <c r="E366" s="20"/>
      <c r="F366" s="20"/>
      <c r="G366" s="20"/>
      <c r="H366" s="20"/>
      <c r="I366" s="20"/>
      <c r="J366" s="20"/>
      <c r="K366" s="23"/>
      <c r="L366" s="23"/>
      <c r="M366" s="23"/>
      <c r="N366" s="23"/>
      <c r="O366" s="565"/>
      <c r="P366" s="528"/>
      <c r="Q366" s="528"/>
      <c r="R366" s="20"/>
      <c r="S366" s="20"/>
      <c r="T366" s="20"/>
      <c r="U366" s="20"/>
      <c r="V366" s="20"/>
      <c r="W366" s="20"/>
    </row>
    <row r="367" spans="1:23" x14ac:dyDescent="0.2">
      <c r="A367" s="20"/>
      <c r="B367" s="21"/>
      <c r="C367" s="20"/>
      <c r="D367" s="20"/>
      <c r="E367" s="20"/>
      <c r="F367" s="20"/>
      <c r="G367" s="20"/>
      <c r="H367" s="20"/>
      <c r="I367" s="20"/>
      <c r="J367" s="20"/>
      <c r="K367" s="23"/>
      <c r="L367" s="23"/>
      <c r="M367" s="23"/>
      <c r="N367" s="23"/>
      <c r="O367" s="565"/>
      <c r="P367" s="528"/>
      <c r="Q367" s="528"/>
      <c r="R367" s="20"/>
      <c r="S367" s="20"/>
      <c r="T367" s="20"/>
      <c r="U367" s="20"/>
      <c r="V367" s="20"/>
      <c r="W367" s="20"/>
    </row>
    <row r="368" spans="1:23" x14ac:dyDescent="0.2">
      <c r="A368" s="20"/>
      <c r="B368" s="21"/>
      <c r="C368" s="20"/>
      <c r="D368" s="20"/>
      <c r="E368" s="20"/>
      <c r="F368" s="20"/>
      <c r="G368" s="20"/>
      <c r="H368" s="20"/>
      <c r="I368" s="20"/>
      <c r="J368" s="20"/>
      <c r="K368" s="23"/>
      <c r="L368" s="23"/>
      <c r="M368" s="23"/>
      <c r="N368" s="23"/>
      <c r="O368" s="565"/>
      <c r="P368" s="528"/>
      <c r="Q368" s="528"/>
      <c r="R368" s="20"/>
      <c r="S368" s="20"/>
      <c r="T368" s="20"/>
      <c r="U368" s="20"/>
      <c r="V368" s="20"/>
      <c r="W368" s="20"/>
    </row>
    <row r="369" spans="1:23" x14ac:dyDescent="0.2">
      <c r="A369" s="20"/>
      <c r="B369" s="21"/>
      <c r="C369" s="20"/>
      <c r="D369" s="20"/>
      <c r="E369" s="20"/>
      <c r="F369" s="20"/>
      <c r="G369" s="20"/>
      <c r="H369" s="20"/>
      <c r="I369" s="20"/>
      <c r="J369" s="20"/>
      <c r="K369" s="23"/>
      <c r="L369" s="23"/>
      <c r="M369" s="23"/>
      <c r="N369" s="23"/>
      <c r="O369" s="565"/>
      <c r="P369" s="528"/>
      <c r="Q369" s="528"/>
      <c r="R369" s="20"/>
      <c r="S369" s="20"/>
      <c r="T369" s="20"/>
      <c r="U369" s="20"/>
      <c r="V369" s="20"/>
      <c r="W369" s="20"/>
    </row>
    <row r="370" spans="1:23" x14ac:dyDescent="0.2">
      <c r="A370" s="20"/>
      <c r="B370" s="21"/>
      <c r="C370" s="20"/>
      <c r="D370" s="20"/>
      <c r="E370" s="20"/>
      <c r="F370" s="20"/>
      <c r="G370" s="20"/>
      <c r="H370" s="20"/>
      <c r="I370" s="20"/>
      <c r="J370" s="20"/>
      <c r="K370" s="23"/>
      <c r="L370" s="23"/>
      <c r="M370" s="23"/>
      <c r="N370" s="23"/>
      <c r="O370" s="565"/>
      <c r="P370" s="528"/>
      <c r="Q370" s="528"/>
      <c r="R370" s="20"/>
      <c r="S370" s="20"/>
      <c r="T370" s="20"/>
      <c r="U370" s="20"/>
      <c r="V370" s="20"/>
      <c r="W370" s="20"/>
    </row>
    <row r="371" spans="1:23" x14ac:dyDescent="0.2">
      <c r="A371" s="20"/>
      <c r="B371" s="21"/>
      <c r="C371" s="20"/>
      <c r="D371" s="20"/>
      <c r="E371" s="20"/>
      <c r="F371" s="20"/>
      <c r="G371" s="20"/>
      <c r="H371" s="20"/>
      <c r="I371" s="20"/>
      <c r="J371" s="20"/>
      <c r="K371" s="23"/>
      <c r="L371" s="23"/>
      <c r="M371" s="23"/>
      <c r="N371" s="23"/>
      <c r="O371" s="565"/>
      <c r="P371" s="528"/>
      <c r="Q371" s="528"/>
      <c r="R371" s="20"/>
      <c r="S371" s="20"/>
      <c r="T371" s="20"/>
      <c r="U371" s="20"/>
      <c r="V371" s="20"/>
      <c r="W371" s="20"/>
    </row>
    <row r="372" spans="1:23" x14ac:dyDescent="0.2">
      <c r="A372" s="20"/>
      <c r="B372" s="21"/>
      <c r="C372" s="20"/>
      <c r="D372" s="20"/>
      <c r="E372" s="20"/>
      <c r="F372" s="20"/>
      <c r="G372" s="20"/>
      <c r="H372" s="20"/>
      <c r="I372" s="20"/>
      <c r="J372" s="20"/>
      <c r="K372" s="23"/>
      <c r="L372" s="23"/>
      <c r="M372" s="23"/>
      <c r="N372" s="23"/>
      <c r="O372" s="565"/>
      <c r="P372" s="528"/>
      <c r="Q372" s="528"/>
      <c r="R372" s="20"/>
      <c r="S372" s="20"/>
      <c r="T372" s="20"/>
      <c r="U372" s="20"/>
      <c r="V372" s="20"/>
      <c r="W372" s="20"/>
    </row>
    <row r="373" spans="1:23" x14ac:dyDescent="0.2">
      <c r="A373" s="20"/>
      <c r="B373" s="21"/>
      <c r="C373" s="20"/>
      <c r="D373" s="20"/>
      <c r="E373" s="20"/>
      <c r="F373" s="20"/>
      <c r="G373" s="20"/>
      <c r="H373" s="20"/>
      <c r="I373" s="20"/>
      <c r="J373" s="20"/>
      <c r="K373" s="23"/>
      <c r="L373" s="23"/>
      <c r="M373" s="23"/>
      <c r="N373" s="23"/>
      <c r="O373" s="565"/>
      <c r="P373" s="528"/>
      <c r="Q373" s="528"/>
      <c r="R373" s="20"/>
      <c r="S373" s="20"/>
      <c r="T373" s="20"/>
      <c r="U373" s="20"/>
      <c r="V373" s="20"/>
      <c r="W373" s="20"/>
    </row>
    <row r="374" spans="1:23" x14ac:dyDescent="0.2">
      <c r="A374" s="20"/>
      <c r="B374" s="21"/>
      <c r="C374" s="20"/>
      <c r="D374" s="20"/>
      <c r="E374" s="20"/>
      <c r="F374" s="20"/>
      <c r="G374" s="20"/>
      <c r="H374" s="20"/>
      <c r="I374" s="20"/>
      <c r="J374" s="20"/>
      <c r="K374" s="23"/>
      <c r="L374" s="23"/>
      <c r="M374" s="23"/>
      <c r="N374" s="23"/>
      <c r="O374" s="565"/>
      <c r="P374" s="528"/>
      <c r="Q374" s="528"/>
      <c r="R374" s="20"/>
      <c r="S374" s="20"/>
      <c r="T374" s="20"/>
      <c r="U374" s="20"/>
      <c r="V374" s="20"/>
      <c r="W374" s="20"/>
    </row>
    <row r="375" spans="1:23" x14ac:dyDescent="0.2">
      <c r="A375" s="20"/>
      <c r="B375" s="21"/>
      <c r="C375" s="20"/>
      <c r="D375" s="20"/>
      <c r="E375" s="20"/>
      <c r="F375" s="20"/>
      <c r="G375" s="20"/>
      <c r="H375" s="20"/>
      <c r="I375" s="20"/>
      <c r="J375" s="20"/>
      <c r="K375" s="23"/>
      <c r="L375" s="23"/>
      <c r="M375" s="23"/>
      <c r="N375" s="23"/>
      <c r="O375" s="565"/>
      <c r="P375" s="528"/>
      <c r="Q375" s="528"/>
      <c r="R375" s="20"/>
      <c r="S375" s="20"/>
      <c r="T375" s="20"/>
      <c r="U375" s="20"/>
      <c r="V375" s="20"/>
      <c r="W375" s="20"/>
    </row>
    <row r="376" spans="1:23" x14ac:dyDescent="0.2">
      <c r="A376" s="20"/>
      <c r="B376" s="21"/>
      <c r="C376" s="20"/>
      <c r="D376" s="20"/>
      <c r="E376" s="20"/>
      <c r="F376" s="20"/>
      <c r="G376" s="20"/>
      <c r="H376" s="20"/>
      <c r="I376" s="20"/>
      <c r="J376" s="20"/>
      <c r="K376" s="23"/>
      <c r="L376" s="23"/>
      <c r="M376" s="23"/>
      <c r="N376" s="23"/>
      <c r="O376" s="565"/>
      <c r="P376" s="528"/>
      <c r="Q376" s="528"/>
      <c r="R376" s="20"/>
      <c r="S376" s="20"/>
      <c r="T376" s="20"/>
      <c r="U376" s="20"/>
      <c r="V376" s="20"/>
      <c r="W376" s="20"/>
    </row>
    <row r="377" spans="1:23" x14ac:dyDescent="0.2">
      <c r="A377" s="20"/>
      <c r="B377" s="21"/>
      <c r="C377" s="20"/>
      <c r="D377" s="20"/>
      <c r="E377" s="20"/>
      <c r="F377" s="20"/>
      <c r="G377" s="20"/>
      <c r="H377" s="20"/>
      <c r="I377" s="20"/>
      <c r="J377" s="20"/>
      <c r="K377" s="23"/>
      <c r="L377" s="23"/>
      <c r="M377" s="23"/>
      <c r="N377" s="23"/>
      <c r="O377" s="565"/>
      <c r="P377" s="528"/>
      <c r="Q377" s="528"/>
      <c r="R377" s="20"/>
      <c r="S377" s="20"/>
      <c r="T377" s="20"/>
      <c r="U377" s="20"/>
      <c r="V377" s="20"/>
      <c r="W377" s="20"/>
    </row>
    <row r="378" spans="1:23" x14ac:dyDescent="0.2">
      <c r="A378" s="20"/>
      <c r="B378" s="21"/>
      <c r="C378" s="20"/>
      <c r="D378" s="20"/>
      <c r="E378" s="20"/>
      <c r="F378" s="20"/>
      <c r="G378" s="20"/>
      <c r="H378" s="20"/>
      <c r="I378" s="20"/>
      <c r="J378" s="20"/>
      <c r="K378" s="23"/>
      <c r="L378" s="23"/>
      <c r="M378" s="23"/>
      <c r="N378" s="23"/>
      <c r="O378" s="565"/>
      <c r="P378" s="528"/>
      <c r="Q378" s="528"/>
      <c r="R378" s="20"/>
      <c r="S378" s="20"/>
      <c r="T378" s="20"/>
      <c r="U378" s="20"/>
      <c r="V378" s="20"/>
      <c r="W378" s="20"/>
    </row>
    <row r="379" spans="1:23" x14ac:dyDescent="0.2">
      <c r="A379" s="20"/>
      <c r="B379" s="21"/>
      <c r="C379" s="20"/>
      <c r="D379" s="20"/>
      <c r="E379" s="20"/>
      <c r="F379" s="20"/>
      <c r="G379" s="20"/>
      <c r="H379" s="20"/>
      <c r="I379" s="20"/>
      <c r="J379" s="20"/>
      <c r="K379" s="23"/>
      <c r="L379" s="23"/>
      <c r="M379" s="23"/>
      <c r="N379" s="23"/>
      <c r="O379" s="565"/>
      <c r="P379" s="528"/>
      <c r="Q379" s="528"/>
      <c r="R379" s="20"/>
      <c r="S379" s="20"/>
      <c r="T379" s="20"/>
      <c r="U379" s="20"/>
      <c r="V379" s="20"/>
      <c r="W379" s="20"/>
    </row>
    <row r="380" spans="1:23" x14ac:dyDescent="0.2">
      <c r="A380" s="20"/>
      <c r="B380" s="21"/>
      <c r="C380" s="20"/>
      <c r="D380" s="20"/>
      <c r="E380" s="20"/>
      <c r="F380" s="20"/>
      <c r="G380" s="20"/>
      <c r="H380" s="20"/>
      <c r="I380" s="20"/>
      <c r="J380" s="20"/>
      <c r="K380" s="23"/>
      <c r="L380" s="23"/>
      <c r="M380" s="23"/>
      <c r="N380" s="23"/>
      <c r="O380" s="565"/>
      <c r="P380" s="528"/>
      <c r="Q380" s="528"/>
      <c r="R380" s="20"/>
      <c r="S380" s="20"/>
      <c r="T380" s="20"/>
      <c r="U380" s="20"/>
      <c r="V380" s="20"/>
      <c r="W380" s="20"/>
    </row>
    <row r="381" spans="1:23" x14ac:dyDescent="0.2">
      <c r="A381" s="20"/>
      <c r="B381" s="21"/>
      <c r="C381" s="20"/>
      <c r="D381" s="20"/>
      <c r="E381" s="20"/>
      <c r="F381" s="20"/>
      <c r="G381" s="20"/>
      <c r="H381" s="20"/>
      <c r="I381" s="20"/>
      <c r="J381" s="20"/>
      <c r="K381" s="23"/>
      <c r="L381" s="23"/>
      <c r="M381" s="23"/>
      <c r="N381" s="23"/>
      <c r="O381" s="565"/>
      <c r="P381" s="528"/>
      <c r="Q381" s="528"/>
      <c r="R381" s="20"/>
      <c r="S381" s="20"/>
      <c r="T381" s="20"/>
      <c r="U381" s="20"/>
      <c r="V381" s="20"/>
      <c r="W381" s="20"/>
    </row>
    <row r="382" spans="1:23" x14ac:dyDescent="0.2">
      <c r="A382" s="20"/>
      <c r="B382" s="21"/>
      <c r="C382" s="20"/>
      <c r="D382" s="20"/>
      <c r="E382" s="20"/>
      <c r="F382" s="20"/>
      <c r="G382" s="20"/>
      <c r="H382" s="20"/>
      <c r="I382" s="20"/>
      <c r="J382" s="20"/>
      <c r="K382" s="23"/>
      <c r="L382" s="23"/>
      <c r="M382" s="23"/>
      <c r="N382" s="23"/>
      <c r="O382" s="565"/>
      <c r="P382" s="528"/>
      <c r="Q382" s="528"/>
      <c r="R382" s="20"/>
      <c r="S382" s="20"/>
      <c r="T382" s="20"/>
      <c r="U382" s="20"/>
      <c r="V382" s="20"/>
      <c r="W382" s="20"/>
    </row>
    <row r="383" spans="1:23" x14ac:dyDescent="0.2">
      <c r="A383" s="20"/>
      <c r="B383" s="21"/>
      <c r="C383" s="20"/>
      <c r="D383" s="20"/>
      <c r="E383" s="20"/>
      <c r="F383" s="20"/>
      <c r="G383" s="20"/>
      <c r="H383" s="20"/>
      <c r="I383" s="20"/>
      <c r="J383" s="20"/>
      <c r="K383" s="23"/>
      <c r="L383" s="23"/>
      <c r="M383" s="23"/>
      <c r="N383" s="23"/>
      <c r="O383" s="565"/>
      <c r="P383" s="528"/>
      <c r="Q383" s="528"/>
      <c r="R383" s="20"/>
      <c r="S383" s="20"/>
      <c r="T383" s="20"/>
      <c r="U383" s="20"/>
      <c r="V383" s="20"/>
      <c r="W383" s="20"/>
    </row>
    <row r="384" spans="1:23" x14ac:dyDescent="0.2">
      <c r="A384" s="20"/>
      <c r="B384" s="21"/>
      <c r="C384" s="20"/>
      <c r="D384" s="20"/>
      <c r="E384" s="20"/>
      <c r="F384" s="20"/>
      <c r="G384" s="20"/>
      <c r="H384" s="20"/>
      <c r="I384" s="20"/>
      <c r="J384" s="20"/>
      <c r="K384" s="23"/>
      <c r="L384" s="23"/>
      <c r="M384" s="23"/>
      <c r="N384" s="23"/>
      <c r="O384" s="565"/>
      <c r="P384" s="528"/>
      <c r="Q384" s="528"/>
      <c r="R384" s="20"/>
      <c r="S384" s="20"/>
      <c r="T384" s="20"/>
      <c r="U384" s="20"/>
      <c r="V384" s="20"/>
      <c r="W384" s="20"/>
    </row>
    <row r="385" spans="1:23" x14ac:dyDescent="0.2">
      <c r="A385" s="20"/>
      <c r="B385" s="21"/>
      <c r="C385" s="20"/>
      <c r="D385" s="20"/>
      <c r="E385" s="20"/>
      <c r="F385" s="20"/>
      <c r="G385" s="20"/>
      <c r="H385" s="20"/>
      <c r="I385" s="20"/>
      <c r="J385" s="20"/>
      <c r="K385" s="23"/>
      <c r="L385" s="23"/>
      <c r="M385" s="23"/>
      <c r="N385" s="23"/>
      <c r="O385" s="565"/>
      <c r="P385" s="528"/>
      <c r="Q385" s="528"/>
      <c r="R385" s="20"/>
      <c r="S385" s="20"/>
      <c r="T385" s="20"/>
      <c r="U385" s="20"/>
      <c r="V385" s="20"/>
      <c r="W385" s="20"/>
    </row>
    <row r="386" spans="1:23" x14ac:dyDescent="0.2">
      <c r="A386" s="20"/>
      <c r="B386" s="21"/>
      <c r="C386" s="20"/>
      <c r="D386" s="20"/>
      <c r="E386" s="20"/>
      <c r="F386" s="20"/>
      <c r="G386" s="20"/>
      <c r="H386" s="20"/>
      <c r="I386" s="20"/>
      <c r="J386" s="20"/>
      <c r="K386" s="23"/>
      <c r="L386" s="23"/>
      <c r="M386" s="23"/>
      <c r="N386" s="23"/>
      <c r="O386" s="565"/>
      <c r="P386" s="528"/>
      <c r="Q386" s="528"/>
      <c r="R386" s="20"/>
      <c r="S386" s="20"/>
      <c r="T386" s="20"/>
      <c r="U386" s="20"/>
      <c r="V386" s="20"/>
      <c r="W386" s="20"/>
    </row>
    <row r="387" spans="1:23" x14ac:dyDescent="0.2">
      <c r="A387" s="20"/>
      <c r="B387" s="21"/>
      <c r="C387" s="20"/>
      <c r="D387" s="20"/>
      <c r="E387" s="20"/>
      <c r="F387" s="20"/>
      <c r="G387" s="20"/>
      <c r="H387" s="20"/>
      <c r="I387" s="20"/>
      <c r="J387" s="20"/>
      <c r="K387" s="23"/>
      <c r="L387" s="23"/>
      <c r="M387" s="23"/>
      <c r="N387" s="23"/>
      <c r="O387" s="565"/>
      <c r="P387" s="528"/>
      <c r="Q387" s="528"/>
      <c r="R387" s="20"/>
      <c r="S387" s="20"/>
      <c r="T387" s="20"/>
      <c r="U387" s="20"/>
      <c r="V387" s="20"/>
      <c r="W387" s="20"/>
    </row>
    <row r="388" spans="1:23" x14ac:dyDescent="0.2">
      <c r="A388" s="20"/>
      <c r="B388" s="21"/>
      <c r="C388" s="20"/>
      <c r="D388" s="20"/>
      <c r="E388" s="20"/>
      <c r="F388" s="20"/>
      <c r="G388" s="20"/>
      <c r="H388" s="20"/>
      <c r="I388" s="20"/>
      <c r="J388" s="20"/>
      <c r="K388" s="23"/>
      <c r="L388" s="23"/>
      <c r="M388" s="23"/>
      <c r="N388" s="23"/>
      <c r="O388" s="565"/>
      <c r="P388" s="528"/>
      <c r="Q388" s="528"/>
      <c r="R388" s="20"/>
      <c r="S388" s="20"/>
      <c r="T388" s="20"/>
      <c r="U388" s="20"/>
      <c r="V388" s="20"/>
      <c r="W388" s="20"/>
    </row>
    <row r="389" spans="1:23" x14ac:dyDescent="0.2">
      <c r="A389" s="20"/>
      <c r="B389" s="21"/>
      <c r="C389" s="20"/>
      <c r="D389" s="20"/>
      <c r="E389" s="20"/>
      <c r="F389" s="20"/>
      <c r="G389" s="20"/>
      <c r="H389" s="20"/>
      <c r="I389" s="20"/>
      <c r="J389" s="20"/>
      <c r="K389" s="23"/>
      <c r="L389" s="23"/>
      <c r="M389" s="23"/>
      <c r="N389" s="23"/>
      <c r="O389" s="565"/>
      <c r="P389" s="528"/>
      <c r="Q389" s="528"/>
      <c r="R389" s="20"/>
      <c r="S389" s="20"/>
      <c r="T389" s="20"/>
      <c r="U389" s="20"/>
      <c r="V389" s="20"/>
      <c r="W389" s="20"/>
    </row>
    <row r="390" spans="1:23" x14ac:dyDescent="0.2">
      <c r="A390" s="20"/>
      <c r="B390" s="21"/>
      <c r="C390" s="20"/>
      <c r="D390" s="20"/>
      <c r="E390" s="20"/>
      <c r="F390" s="20"/>
      <c r="G390" s="20"/>
      <c r="H390" s="20"/>
      <c r="I390" s="20"/>
      <c r="J390" s="20"/>
      <c r="K390" s="23"/>
      <c r="L390" s="23"/>
      <c r="M390" s="23"/>
      <c r="N390" s="23"/>
      <c r="O390" s="565"/>
      <c r="P390" s="528"/>
      <c r="Q390" s="528"/>
      <c r="R390" s="20"/>
      <c r="S390" s="20"/>
      <c r="T390" s="20"/>
      <c r="U390" s="20"/>
      <c r="V390" s="20"/>
      <c r="W390" s="20"/>
    </row>
    <row r="391" spans="1:23" x14ac:dyDescent="0.2">
      <c r="A391" s="20"/>
      <c r="B391" s="21"/>
      <c r="C391" s="20"/>
      <c r="D391" s="20"/>
      <c r="E391" s="20"/>
      <c r="F391" s="20"/>
      <c r="G391" s="20"/>
      <c r="H391" s="20"/>
      <c r="I391" s="20"/>
      <c r="J391" s="20"/>
      <c r="K391" s="23"/>
      <c r="L391" s="23"/>
      <c r="M391" s="23"/>
      <c r="N391" s="23"/>
      <c r="O391" s="565"/>
      <c r="P391" s="528"/>
      <c r="Q391" s="528"/>
      <c r="R391" s="20"/>
      <c r="S391" s="20"/>
      <c r="T391" s="20"/>
      <c r="U391" s="20"/>
      <c r="V391" s="20"/>
      <c r="W391" s="20"/>
    </row>
    <row r="392" spans="1:23" x14ac:dyDescent="0.2">
      <c r="A392" s="20"/>
      <c r="B392" s="21"/>
      <c r="C392" s="20"/>
      <c r="D392" s="20"/>
      <c r="E392" s="20"/>
      <c r="F392" s="20"/>
      <c r="G392" s="20"/>
      <c r="H392" s="20"/>
      <c r="I392" s="20"/>
      <c r="J392" s="20"/>
      <c r="K392" s="23"/>
      <c r="L392" s="23"/>
      <c r="M392" s="23"/>
      <c r="N392" s="23"/>
      <c r="O392" s="565"/>
      <c r="P392" s="528"/>
      <c r="Q392" s="528"/>
      <c r="R392" s="20"/>
      <c r="S392" s="20"/>
      <c r="T392" s="20"/>
      <c r="U392" s="20"/>
      <c r="V392" s="20"/>
      <c r="W392" s="20"/>
    </row>
    <row r="393" spans="1:23" x14ac:dyDescent="0.2">
      <c r="A393" s="20"/>
      <c r="B393" s="21"/>
      <c r="C393" s="20"/>
      <c r="D393" s="20"/>
      <c r="E393" s="20"/>
      <c r="F393" s="20"/>
      <c r="G393" s="20"/>
      <c r="H393" s="20"/>
      <c r="I393" s="20"/>
      <c r="J393" s="20"/>
      <c r="K393" s="23"/>
      <c r="L393" s="23"/>
      <c r="M393" s="23"/>
      <c r="N393" s="23"/>
      <c r="O393" s="565"/>
      <c r="P393" s="528"/>
      <c r="Q393" s="528"/>
      <c r="R393" s="20"/>
      <c r="S393" s="20"/>
      <c r="T393" s="20"/>
      <c r="U393" s="20"/>
      <c r="V393" s="20"/>
      <c r="W393" s="20"/>
    </row>
    <row r="394" spans="1:23" x14ac:dyDescent="0.2">
      <c r="A394" s="20"/>
      <c r="B394" s="21"/>
      <c r="C394" s="20"/>
      <c r="D394" s="20"/>
      <c r="E394" s="20"/>
      <c r="F394" s="20"/>
      <c r="G394" s="20"/>
      <c r="H394" s="20"/>
      <c r="I394" s="20"/>
      <c r="J394" s="20"/>
      <c r="K394" s="23"/>
      <c r="L394" s="23"/>
      <c r="M394" s="23"/>
      <c r="N394" s="23"/>
      <c r="O394" s="565"/>
      <c r="P394" s="528"/>
      <c r="Q394" s="528"/>
      <c r="R394" s="20"/>
      <c r="S394" s="20"/>
      <c r="T394" s="20"/>
      <c r="U394" s="20"/>
      <c r="V394" s="20"/>
      <c r="W394" s="20"/>
    </row>
    <row r="395" spans="1:23" x14ac:dyDescent="0.2">
      <c r="A395" s="20"/>
      <c r="B395" s="21"/>
      <c r="C395" s="20"/>
      <c r="D395" s="20"/>
      <c r="E395" s="20"/>
      <c r="F395" s="20"/>
      <c r="G395" s="20"/>
      <c r="H395" s="20"/>
      <c r="I395" s="20"/>
      <c r="J395" s="20"/>
      <c r="K395" s="23"/>
      <c r="L395" s="23"/>
      <c r="M395" s="23"/>
      <c r="N395" s="23"/>
      <c r="O395" s="565"/>
      <c r="P395" s="528"/>
      <c r="Q395" s="528"/>
      <c r="R395" s="20"/>
      <c r="S395" s="20"/>
      <c r="T395" s="20"/>
      <c r="U395" s="20"/>
      <c r="V395" s="20"/>
      <c r="W395" s="20"/>
    </row>
    <row r="396" spans="1:23" x14ac:dyDescent="0.2">
      <c r="A396" s="20"/>
      <c r="B396" s="21"/>
      <c r="C396" s="20"/>
      <c r="D396" s="20"/>
      <c r="E396" s="20"/>
      <c r="F396" s="20"/>
      <c r="G396" s="20"/>
      <c r="H396" s="20"/>
      <c r="I396" s="20"/>
      <c r="J396" s="20"/>
      <c r="K396" s="23"/>
      <c r="L396" s="23"/>
      <c r="M396" s="23"/>
      <c r="N396" s="23"/>
      <c r="O396" s="565"/>
      <c r="P396" s="528"/>
      <c r="Q396" s="528"/>
      <c r="R396" s="20"/>
      <c r="S396" s="20"/>
      <c r="T396" s="20"/>
      <c r="U396" s="20"/>
      <c r="V396" s="20"/>
      <c r="W396" s="20"/>
    </row>
    <row r="397" spans="1:23" x14ac:dyDescent="0.2">
      <c r="A397" s="20"/>
      <c r="B397" s="21"/>
      <c r="C397" s="20"/>
      <c r="D397" s="20"/>
      <c r="E397" s="20"/>
      <c r="F397" s="20"/>
      <c r="G397" s="20"/>
      <c r="H397" s="20"/>
      <c r="I397" s="20"/>
      <c r="J397" s="20"/>
      <c r="K397" s="23"/>
      <c r="L397" s="23"/>
      <c r="M397" s="23"/>
      <c r="N397" s="23"/>
      <c r="O397" s="565"/>
      <c r="P397" s="528"/>
      <c r="Q397" s="528"/>
      <c r="R397" s="20"/>
      <c r="S397" s="20"/>
      <c r="T397" s="20"/>
      <c r="U397" s="20"/>
      <c r="V397" s="20"/>
      <c r="W397" s="20"/>
    </row>
    <row r="398" spans="1:23" x14ac:dyDescent="0.2">
      <c r="A398" s="20"/>
      <c r="B398" s="21"/>
      <c r="C398" s="20"/>
      <c r="D398" s="20"/>
      <c r="E398" s="20"/>
      <c r="F398" s="20"/>
      <c r="G398" s="20"/>
      <c r="H398" s="20"/>
      <c r="I398" s="20"/>
      <c r="J398" s="20"/>
      <c r="K398" s="23"/>
      <c r="L398" s="23"/>
      <c r="M398" s="23"/>
      <c r="N398" s="23"/>
      <c r="O398" s="565"/>
      <c r="P398" s="528"/>
      <c r="Q398" s="528"/>
      <c r="R398" s="20"/>
      <c r="S398" s="20"/>
      <c r="T398" s="20"/>
      <c r="U398" s="20"/>
      <c r="V398" s="20"/>
      <c r="W398" s="20"/>
    </row>
    <row r="399" spans="1:23" x14ac:dyDescent="0.2">
      <c r="A399" s="20"/>
      <c r="B399" s="21"/>
      <c r="C399" s="20"/>
      <c r="D399" s="20"/>
      <c r="E399" s="20"/>
      <c r="F399" s="20"/>
      <c r="G399" s="20"/>
      <c r="H399" s="20"/>
      <c r="I399" s="20"/>
      <c r="J399" s="20"/>
      <c r="K399" s="23"/>
      <c r="L399" s="23"/>
      <c r="M399" s="23"/>
      <c r="N399" s="23"/>
      <c r="O399" s="565"/>
      <c r="P399" s="528"/>
      <c r="Q399" s="528"/>
      <c r="R399" s="20"/>
      <c r="S399" s="20"/>
      <c r="T399" s="20"/>
      <c r="U399" s="20"/>
      <c r="V399" s="20"/>
      <c r="W399" s="20"/>
    </row>
    <row r="400" spans="1:23" x14ac:dyDescent="0.2">
      <c r="A400" s="20"/>
      <c r="B400" s="21"/>
      <c r="C400" s="20"/>
      <c r="D400" s="20"/>
      <c r="E400" s="20"/>
      <c r="F400" s="20"/>
      <c r="G400" s="20"/>
      <c r="H400" s="20"/>
      <c r="I400" s="20"/>
      <c r="J400" s="20"/>
      <c r="K400" s="23"/>
      <c r="L400" s="23"/>
      <c r="M400" s="23"/>
      <c r="N400" s="23"/>
      <c r="O400" s="565"/>
      <c r="P400" s="528"/>
      <c r="Q400" s="528"/>
      <c r="R400" s="20"/>
      <c r="S400" s="20"/>
      <c r="T400" s="20"/>
      <c r="U400" s="20"/>
      <c r="V400" s="20"/>
      <c r="W400" s="20"/>
    </row>
    <row r="401" spans="1:23" x14ac:dyDescent="0.2">
      <c r="A401" s="20"/>
      <c r="B401" s="21"/>
      <c r="C401" s="20"/>
      <c r="D401" s="20"/>
      <c r="E401" s="20"/>
      <c r="F401" s="20"/>
      <c r="G401" s="20"/>
      <c r="H401" s="20"/>
      <c r="I401" s="20"/>
      <c r="J401" s="20"/>
      <c r="K401" s="23"/>
      <c r="L401" s="23"/>
      <c r="M401" s="23"/>
      <c r="N401" s="23"/>
      <c r="O401" s="565"/>
      <c r="P401" s="528"/>
      <c r="Q401" s="528"/>
      <c r="R401" s="20"/>
      <c r="S401" s="20"/>
      <c r="T401" s="20"/>
      <c r="U401" s="20"/>
      <c r="V401" s="20"/>
      <c r="W401" s="20"/>
    </row>
    <row r="402" spans="1:23" x14ac:dyDescent="0.2">
      <c r="A402" s="20"/>
      <c r="B402" s="21"/>
      <c r="C402" s="20"/>
      <c r="D402" s="20"/>
      <c r="E402" s="20"/>
      <c r="F402" s="20"/>
      <c r="G402" s="20"/>
      <c r="H402" s="20"/>
      <c r="I402" s="20"/>
      <c r="J402" s="20"/>
      <c r="K402" s="23"/>
      <c r="L402" s="23"/>
      <c r="M402" s="23"/>
      <c r="N402" s="23"/>
      <c r="O402" s="565"/>
      <c r="P402" s="528"/>
      <c r="Q402" s="528"/>
      <c r="R402" s="20"/>
      <c r="S402" s="20"/>
      <c r="T402" s="20"/>
      <c r="U402" s="20"/>
      <c r="V402" s="20"/>
      <c r="W402" s="20"/>
    </row>
    <row r="403" spans="1:23" x14ac:dyDescent="0.2">
      <c r="A403" s="20"/>
      <c r="B403" s="21"/>
      <c r="C403" s="20"/>
      <c r="D403" s="20"/>
      <c r="E403" s="20"/>
      <c r="F403" s="20"/>
      <c r="G403" s="20"/>
      <c r="H403" s="20"/>
      <c r="I403" s="20"/>
      <c r="J403" s="20"/>
      <c r="K403" s="23"/>
      <c r="L403" s="23"/>
      <c r="M403" s="23"/>
      <c r="N403" s="23"/>
      <c r="O403" s="565"/>
      <c r="P403" s="528"/>
      <c r="Q403" s="528"/>
      <c r="R403" s="20"/>
      <c r="S403" s="20"/>
      <c r="T403" s="20"/>
      <c r="U403" s="20"/>
      <c r="V403" s="20"/>
      <c r="W403" s="20"/>
    </row>
    <row r="404" spans="1:23" x14ac:dyDescent="0.2">
      <c r="A404" s="20"/>
      <c r="B404" s="21"/>
      <c r="C404" s="20"/>
      <c r="D404" s="20"/>
      <c r="E404" s="20"/>
      <c r="F404" s="20"/>
      <c r="G404" s="20"/>
      <c r="H404" s="20"/>
      <c r="I404" s="20"/>
      <c r="J404" s="20"/>
      <c r="K404" s="23"/>
      <c r="L404" s="23"/>
      <c r="M404" s="23"/>
      <c r="N404" s="23"/>
      <c r="O404" s="565"/>
      <c r="P404" s="528"/>
      <c r="Q404" s="528"/>
      <c r="R404" s="20"/>
      <c r="S404" s="20"/>
      <c r="T404" s="20"/>
      <c r="U404" s="20"/>
      <c r="V404" s="20"/>
      <c r="W404" s="20"/>
    </row>
    <row r="405" spans="1:23" x14ac:dyDescent="0.2">
      <c r="A405" s="20"/>
      <c r="B405" s="21"/>
      <c r="C405" s="20"/>
      <c r="D405" s="20"/>
      <c r="E405" s="20"/>
      <c r="F405" s="20"/>
      <c r="G405" s="20"/>
      <c r="H405" s="20"/>
      <c r="I405" s="20"/>
      <c r="J405" s="20"/>
      <c r="K405" s="23"/>
      <c r="L405" s="23"/>
      <c r="M405" s="23"/>
      <c r="N405" s="23"/>
      <c r="O405" s="565"/>
      <c r="P405" s="528"/>
      <c r="Q405" s="528"/>
      <c r="R405" s="20"/>
      <c r="S405" s="20"/>
      <c r="T405" s="20"/>
      <c r="U405" s="20"/>
      <c r="V405" s="20"/>
      <c r="W405" s="20"/>
    </row>
    <row r="406" spans="1:23" x14ac:dyDescent="0.2">
      <c r="A406" s="20"/>
      <c r="B406" s="21"/>
      <c r="C406" s="20"/>
      <c r="D406" s="20"/>
      <c r="E406" s="20"/>
      <c r="F406" s="20"/>
      <c r="G406" s="20"/>
      <c r="H406" s="20"/>
      <c r="I406" s="20"/>
      <c r="J406" s="20"/>
      <c r="K406" s="23"/>
      <c r="L406" s="23"/>
      <c r="M406" s="23"/>
      <c r="N406" s="23"/>
      <c r="O406" s="565"/>
      <c r="P406" s="528"/>
      <c r="Q406" s="528"/>
      <c r="R406" s="20"/>
      <c r="S406" s="20"/>
      <c r="T406" s="20"/>
      <c r="U406" s="20"/>
      <c r="V406" s="20"/>
      <c r="W406" s="20"/>
    </row>
    <row r="407" spans="1:23" x14ac:dyDescent="0.2">
      <c r="A407" s="20"/>
      <c r="B407" s="21"/>
      <c r="C407" s="20"/>
      <c r="D407" s="20"/>
      <c r="E407" s="20"/>
      <c r="F407" s="20"/>
      <c r="G407" s="20"/>
      <c r="H407" s="20"/>
      <c r="I407" s="20"/>
      <c r="J407" s="20"/>
      <c r="K407" s="23"/>
      <c r="L407" s="23"/>
      <c r="M407" s="23"/>
      <c r="N407" s="23"/>
      <c r="O407" s="565"/>
      <c r="P407" s="528"/>
      <c r="Q407" s="528"/>
      <c r="R407" s="20"/>
      <c r="S407" s="20"/>
      <c r="T407" s="20"/>
      <c r="U407" s="20"/>
      <c r="V407" s="20"/>
      <c r="W407" s="20"/>
    </row>
    <row r="408" spans="1:23" x14ac:dyDescent="0.2">
      <c r="A408" s="20"/>
      <c r="B408" s="21"/>
      <c r="C408" s="20"/>
      <c r="D408" s="20"/>
      <c r="E408" s="20"/>
      <c r="F408" s="20"/>
      <c r="G408" s="20"/>
      <c r="H408" s="20"/>
      <c r="I408" s="20"/>
      <c r="J408" s="20"/>
      <c r="K408" s="23"/>
      <c r="L408" s="23"/>
      <c r="M408" s="23"/>
      <c r="N408" s="23"/>
      <c r="O408" s="565"/>
      <c r="P408" s="528"/>
      <c r="Q408" s="528"/>
      <c r="R408" s="20"/>
      <c r="S408" s="20"/>
      <c r="T408" s="20"/>
      <c r="U408" s="20"/>
      <c r="V408" s="20"/>
      <c r="W408" s="20"/>
    </row>
    <row r="409" spans="1:23" x14ac:dyDescent="0.2">
      <c r="A409" s="20"/>
      <c r="B409" s="21"/>
      <c r="C409" s="20"/>
      <c r="D409" s="20"/>
      <c r="E409" s="20"/>
      <c r="F409" s="20"/>
      <c r="G409" s="20"/>
      <c r="H409" s="20"/>
      <c r="I409" s="20"/>
      <c r="J409" s="20"/>
      <c r="K409" s="23"/>
      <c r="L409" s="23"/>
      <c r="M409" s="23"/>
      <c r="N409" s="23"/>
      <c r="O409" s="565"/>
      <c r="P409" s="528"/>
      <c r="Q409" s="528"/>
      <c r="R409" s="20"/>
      <c r="S409" s="20"/>
      <c r="T409" s="20"/>
      <c r="U409" s="20"/>
      <c r="V409" s="20"/>
      <c r="W409" s="20"/>
    </row>
    <row r="410" spans="1:23" x14ac:dyDescent="0.2">
      <c r="A410" s="20"/>
      <c r="B410" s="21"/>
      <c r="C410" s="20"/>
      <c r="D410" s="20"/>
      <c r="E410" s="20"/>
      <c r="F410" s="20"/>
      <c r="G410" s="20"/>
      <c r="H410" s="20"/>
      <c r="I410" s="20"/>
      <c r="J410" s="20"/>
      <c r="K410" s="23"/>
      <c r="L410" s="23"/>
      <c r="M410" s="23"/>
      <c r="N410" s="23"/>
      <c r="O410" s="565"/>
      <c r="P410" s="528"/>
      <c r="Q410" s="528"/>
      <c r="R410" s="20"/>
      <c r="S410" s="20"/>
      <c r="T410" s="20"/>
      <c r="U410" s="20"/>
      <c r="V410" s="20"/>
      <c r="W410" s="20"/>
    </row>
    <row r="411" spans="1:23" x14ac:dyDescent="0.2">
      <c r="A411" s="20"/>
      <c r="B411" s="21"/>
      <c r="C411" s="20"/>
      <c r="D411" s="20"/>
      <c r="E411" s="20"/>
      <c r="F411" s="20"/>
      <c r="G411" s="20"/>
      <c r="H411" s="20"/>
      <c r="I411" s="20"/>
      <c r="J411" s="20"/>
      <c r="K411" s="23"/>
      <c r="L411" s="23"/>
      <c r="M411" s="23"/>
      <c r="N411" s="23"/>
      <c r="O411" s="565"/>
      <c r="P411" s="528"/>
      <c r="Q411" s="528"/>
      <c r="R411" s="20"/>
      <c r="S411" s="20"/>
      <c r="T411" s="20"/>
      <c r="U411" s="20"/>
      <c r="V411" s="20"/>
      <c r="W411" s="20"/>
    </row>
    <row r="412" spans="1:23" x14ac:dyDescent="0.2">
      <c r="A412" s="20"/>
      <c r="B412" s="21"/>
      <c r="C412" s="20"/>
      <c r="D412" s="20"/>
      <c r="E412" s="20"/>
      <c r="F412" s="20"/>
      <c r="G412" s="20"/>
      <c r="H412" s="20"/>
      <c r="I412" s="20"/>
      <c r="J412" s="20"/>
      <c r="K412" s="23"/>
      <c r="L412" s="23"/>
      <c r="M412" s="23"/>
      <c r="N412" s="23"/>
      <c r="O412" s="565"/>
      <c r="P412" s="528"/>
      <c r="Q412" s="528"/>
      <c r="R412" s="20"/>
      <c r="S412" s="20"/>
      <c r="T412" s="20"/>
      <c r="U412" s="20"/>
      <c r="V412" s="20"/>
      <c r="W412" s="20"/>
    </row>
    <row r="413" spans="1:23" x14ac:dyDescent="0.2">
      <c r="A413" s="20"/>
      <c r="B413" s="21"/>
      <c r="C413" s="20"/>
      <c r="D413" s="20"/>
      <c r="E413" s="20"/>
      <c r="F413" s="20"/>
      <c r="G413" s="20"/>
      <c r="H413" s="20"/>
      <c r="I413" s="20"/>
      <c r="J413" s="20"/>
      <c r="K413" s="23"/>
      <c r="L413" s="23"/>
      <c r="M413" s="23"/>
      <c r="N413" s="23"/>
      <c r="O413" s="565"/>
      <c r="P413" s="528"/>
      <c r="Q413" s="528"/>
      <c r="R413" s="20"/>
      <c r="S413" s="20"/>
      <c r="T413" s="20"/>
      <c r="U413" s="20"/>
      <c r="V413" s="20"/>
      <c r="W413" s="20"/>
    </row>
    <row r="414" spans="1:23" x14ac:dyDescent="0.2">
      <c r="A414" s="20"/>
      <c r="B414" s="21"/>
      <c r="C414" s="20"/>
      <c r="D414" s="20"/>
      <c r="E414" s="20"/>
      <c r="F414" s="20"/>
      <c r="G414" s="20"/>
      <c r="H414" s="20"/>
      <c r="I414" s="20"/>
      <c r="J414" s="20"/>
      <c r="K414" s="23"/>
      <c r="L414" s="23"/>
      <c r="M414" s="23"/>
      <c r="N414" s="23"/>
      <c r="O414" s="565"/>
      <c r="P414" s="528"/>
      <c r="Q414" s="528"/>
      <c r="R414" s="20"/>
      <c r="S414" s="20"/>
      <c r="T414" s="20"/>
      <c r="U414" s="20"/>
      <c r="V414" s="20"/>
      <c r="W414" s="20"/>
    </row>
    <row r="415" spans="1:23" x14ac:dyDescent="0.2">
      <c r="A415" s="20"/>
      <c r="B415" s="21"/>
      <c r="C415" s="20"/>
      <c r="D415" s="20"/>
      <c r="E415" s="20"/>
      <c r="F415" s="20"/>
      <c r="G415" s="20"/>
      <c r="H415" s="20"/>
      <c r="I415" s="20"/>
      <c r="J415" s="20"/>
      <c r="K415" s="23"/>
      <c r="L415" s="23"/>
      <c r="M415" s="23"/>
      <c r="N415" s="23"/>
      <c r="O415" s="565"/>
      <c r="P415" s="528"/>
      <c r="Q415" s="528"/>
      <c r="R415" s="20"/>
      <c r="S415" s="20"/>
      <c r="T415" s="20"/>
      <c r="U415" s="20"/>
      <c r="V415" s="20"/>
      <c r="W415" s="20"/>
    </row>
    <row r="416" spans="1:23" x14ac:dyDescent="0.2">
      <c r="A416" s="20"/>
      <c r="B416" s="21"/>
      <c r="C416" s="20"/>
      <c r="D416" s="20"/>
      <c r="E416" s="20"/>
      <c r="F416" s="20"/>
      <c r="G416" s="20"/>
      <c r="H416" s="20"/>
      <c r="I416" s="20"/>
      <c r="J416" s="20"/>
      <c r="K416" s="23"/>
      <c r="L416" s="23"/>
      <c r="M416" s="23"/>
      <c r="N416" s="23"/>
      <c r="O416" s="565"/>
      <c r="P416" s="528"/>
      <c r="Q416" s="528"/>
      <c r="R416" s="20"/>
      <c r="S416" s="20"/>
      <c r="T416" s="20"/>
      <c r="U416" s="20"/>
      <c r="V416" s="20"/>
      <c r="W416" s="20"/>
    </row>
    <row r="417" spans="1:23" x14ac:dyDescent="0.2">
      <c r="A417" s="20"/>
      <c r="B417" s="21"/>
      <c r="C417" s="20"/>
      <c r="D417" s="20"/>
      <c r="E417" s="20"/>
      <c r="F417" s="20"/>
      <c r="G417" s="20"/>
      <c r="H417" s="20"/>
      <c r="I417" s="20"/>
      <c r="J417" s="20"/>
      <c r="K417" s="23"/>
      <c r="L417" s="23"/>
      <c r="M417" s="23"/>
      <c r="N417" s="23"/>
      <c r="O417" s="565"/>
      <c r="P417" s="528"/>
      <c r="Q417" s="528"/>
      <c r="R417" s="20"/>
      <c r="S417" s="20"/>
      <c r="T417" s="20"/>
      <c r="U417" s="20"/>
      <c r="V417" s="20"/>
      <c r="W417" s="20"/>
    </row>
    <row r="418" spans="1:23" x14ac:dyDescent="0.2">
      <c r="A418" s="20"/>
      <c r="B418" s="21"/>
      <c r="C418" s="20"/>
      <c r="D418" s="20"/>
      <c r="E418" s="20"/>
      <c r="F418" s="20"/>
      <c r="G418" s="20"/>
      <c r="H418" s="20"/>
      <c r="I418" s="20"/>
      <c r="J418" s="20"/>
      <c r="K418" s="23"/>
      <c r="L418" s="23"/>
      <c r="M418" s="23"/>
      <c r="N418" s="23"/>
      <c r="O418" s="565"/>
      <c r="P418" s="528"/>
      <c r="Q418" s="528"/>
      <c r="R418" s="20"/>
      <c r="S418" s="20"/>
      <c r="T418" s="20"/>
      <c r="U418" s="20"/>
      <c r="V418" s="20"/>
      <c r="W418" s="20"/>
    </row>
    <row r="419" spans="1:23" x14ac:dyDescent="0.2">
      <c r="A419" s="20"/>
      <c r="B419" s="21"/>
      <c r="C419" s="20"/>
      <c r="D419" s="20"/>
      <c r="E419" s="20"/>
      <c r="F419" s="20"/>
      <c r="G419" s="20"/>
      <c r="H419" s="20"/>
      <c r="I419" s="20"/>
      <c r="J419" s="20"/>
      <c r="K419" s="23"/>
      <c r="L419" s="23"/>
      <c r="M419" s="23"/>
      <c r="N419" s="23"/>
      <c r="O419" s="565"/>
      <c r="P419" s="528"/>
      <c r="Q419" s="528"/>
      <c r="R419" s="20"/>
      <c r="S419" s="20"/>
      <c r="T419" s="20"/>
      <c r="U419" s="20"/>
      <c r="V419" s="20"/>
      <c r="W419" s="20"/>
    </row>
    <row r="420" spans="1:23" x14ac:dyDescent="0.2">
      <c r="A420" s="20"/>
      <c r="B420" s="21"/>
      <c r="C420" s="20"/>
      <c r="D420" s="20"/>
      <c r="E420" s="20"/>
      <c r="F420" s="20"/>
      <c r="G420" s="20"/>
      <c r="H420" s="20"/>
      <c r="I420" s="20"/>
      <c r="J420" s="20"/>
      <c r="K420" s="23"/>
      <c r="L420" s="23"/>
      <c r="M420" s="23"/>
      <c r="N420" s="23"/>
      <c r="O420" s="565"/>
      <c r="P420" s="528"/>
      <c r="Q420" s="528"/>
      <c r="R420" s="20"/>
      <c r="S420" s="20"/>
      <c r="T420" s="20"/>
      <c r="U420" s="20"/>
      <c r="V420" s="20"/>
      <c r="W420" s="20"/>
    </row>
    <row r="421" spans="1:23" x14ac:dyDescent="0.2">
      <c r="A421" s="20"/>
      <c r="B421" s="21"/>
      <c r="C421" s="20"/>
      <c r="D421" s="20"/>
      <c r="E421" s="20"/>
      <c r="F421" s="20"/>
      <c r="G421" s="20"/>
      <c r="H421" s="20"/>
      <c r="I421" s="20"/>
      <c r="J421" s="20"/>
      <c r="K421" s="23"/>
      <c r="L421" s="23"/>
      <c r="M421" s="23"/>
      <c r="N421" s="23"/>
      <c r="O421" s="565"/>
      <c r="P421" s="528"/>
      <c r="Q421" s="528"/>
      <c r="R421" s="20"/>
      <c r="S421" s="20"/>
      <c r="T421" s="20"/>
      <c r="U421" s="20"/>
      <c r="V421" s="20"/>
      <c r="W421" s="20"/>
    </row>
    <row r="422" spans="1:23" x14ac:dyDescent="0.2">
      <c r="A422" s="20"/>
      <c r="B422" s="21"/>
      <c r="C422" s="20"/>
      <c r="D422" s="20"/>
      <c r="E422" s="20"/>
      <c r="F422" s="20"/>
      <c r="G422" s="20"/>
      <c r="H422" s="20"/>
      <c r="I422" s="20"/>
      <c r="J422" s="20"/>
      <c r="K422" s="23"/>
      <c r="L422" s="23"/>
      <c r="M422" s="23"/>
      <c r="N422" s="23"/>
      <c r="O422" s="565"/>
      <c r="P422" s="528"/>
      <c r="Q422" s="528"/>
      <c r="R422" s="20"/>
      <c r="S422" s="20"/>
      <c r="T422" s="20"/>
      <c r="U422" s="20"/>
      <c r="V422" s="20"/>
      <c r="W422" s="20"/>
    </row>
    <row r="423" spans="1:23" x14ac:dyDescent="0.2">
      <c r="A423" s="20"/>
      <c r="B423" s="21"/>
      <c r="C423" s="20"/>
      <c r="D423" s="20"/>
      <c r="E423" s="20"/>
      <c r="F423" s="20"/>
      <c r="G423" s="20"/>
      <c r="H423" s="20"/>
      <c r="I423" s="20"/>
      <c r="J423" s="20"/>
      <c r="K423" s="23"/>
      <c r="L423" s="23"/>
      <c r="M423" s="23"/>
      <c r="N423" s="23"/>
      <c r="O423" s="565"/>
      <c r="P423" s="528"/>
      <c r="Q423" s="528"/>
      <c r="R423" s="20"/>
      <c r="S423" s="20"/>
      <c r="T423" s="20"/>
      <c r="U423" s="20"/>
      <c r="V423" s="20"/>
      <c r="W423" s="20"/>
    </row>
    <row r="424" spans="1:23" x14ac:dyDescent="0.2">
      <c r="A424" s="20"/>
      <c r="B424" s="21"/>
      <c r="C424" s="20"/>
      <c r="D424" s="20"/>
      <c r="E424" s="20"/>
      <c r="F424" s="20"/>
      <c r="G424" s="20"/>
      <c r="H424" s="20"/>
      <c r="I424" s="20"/>
      <c r="J424" s="20"/>
      <c r="K424" s="23"/>
      <c r="L424" s="23"/>
      <c r="M424" s="23"/>
      <c r="N424" s="23"/>
      <c r="O424" s="565"/>
      <c r="P424" s="528"/>
      <c r="Q424" s="528"/>
      <c r="R424" s="20"/>
      <c r="S424" s="20"/>
      <c r="T424" s="20"/>
      <c r="U424" s="20"/>
      <c r="V424" s="20"/>
      <c r="W424" s="20"/>
    </row>
    <row r="425" spans="1:23" x14ac:dyDescent="0.2">
      <c r="A425" s="20"/>
      <c r="B425" s="21"/>
      <c r="C425" s="20"/>
      <c r="D425" s="20"/>
      <c r="E425" s="20"/>
      <c r="F425" s="20"/>
      <c r="G425" s="20"/>
      <c r="H425" s="20"/>
      <c r="I425" s="20"/>
      <c r="J425" s="20"/>
      <c r="K425" s="23"/>
      <c r="L425" s="23"/>
      <c r="M425" s="23"/>
      <c r="N425" s="23"/>
      <c r="O425" s="565"/>
      <c r="P425" s="528"/>
      <c r="Q425" s="528"/>
      <c r="R425" s="20"/>
      <c r="S425" s="20"/>
      <c r="T425" s="20"/>
      <c r="U425" s="20"/>
      <c r="V425" s="20"/>
      <c r="W425" s="20"/>
    </row>
    <row r="426" spans="1:23" x14ac:dyDescent="0.2">
      <c r="A426" s="20"/>
      <c r="B426" s="21"/>
      <c r="C426" s="20"/>
      <c r="D426" s="20"/>
      <c r="E426" s="20"/>
      <c r="F426" s="20"/>
      <c r="G426" s="20"/>
      <c r="H426" s="20"/>
      <c r="I426" s="20"/>
      <c r="J426" s="20"/>
      <c r="K426" s="23"/>
      <c r="L426" s="23"/>
      <c r="M426" s="23"/>
      <c r="N426" s="23"/>
      <c r="O426" s="565"/>
      <c r="P426" s="528"/>
      <c r="Q426" s="528"/>
      <c r="R426" s="20"/>
      <c r="S426" s="20"/>
      <c r="T426" s="20"/>
      <c r="U426" s="20"/>
      <c r="V426" s="20"/>
      <c r="W426" s="20"/>
    </row>
    <row r="427" spans="1:23" x14ac:dyDescent="0.2">
      <c r="A427" s="20"/>
      <c r="B427" s="21"/>
      <c r="C427" s="20"/>
      <c r="D427" s="20"/>
      <c r="E427" s="20"/>
      <c r="F427" s="20"/>
      <c r="G427" s="20"/>
      <c r="H427" s="20"/>
      <c r="I427" s="20"/>
      <c r="J427" s="20"/>
      <c r="K427" s="23"/>
      <c r="L427" s="23"/>
      <c r="M427" s="23"/>
      <c r="N427" s="23"/>
      <c r="O427" s="565"/>
      <c r="P427" s="528"/>
      <c r="Q427" s="528"/>
      <c r="R427" s="20"/>
      <c r="S427" s="20"/>
      <c r="T427" s="20"/>
      <c r="U427" s="20"/>
      <c r="V427" s="20"/>
      <c r="W427" s="20"/>
    </row>
    <row r="428" spans="1:23" x14ac:dyDescent="0.2">
      <c r="A428" s="20"/>
      <c r="B428" s="21"/>
      <c r="C428" s="20"/>
      <c r="D428" s="20"/>
      <c r="E428" s="20"/>
      <c r="F428" s="20"/>
      <c r="G428" s="20"/>
      <c r="H428" s="20"/>
      <c r="I428" s="20"/>
      <c r="J428" s="20"/>
      <c r="K428" s="23"/>
      <c r="L428" s="23"/>
      <c r="M428" s="23"/>
      <c r="N428" s="23"/>
      <c r="O428" s="565"/>
      <c r="P428" s="528"/>
      <c r="Q428" s="528"/>
      <c r="R428" s="20"/>
      <c r="S428" s="20"/>
      <c r="T428" s="20"/>
      <c r="U428" s="20"/>
      <c r="V428" s="20"/>
      <c r="W428" s="20"/>
    </row>
    <row r="429" spans="1:23" x14ac:dyDescent="0.2">
      <c r="A429" s="20"/>
      <c r="B429" s="21"/>
      <c r="C429" s="20"/>
      <c r="D429" s="20"/>
      <c r="E429" s="20"/>
      <c r="F429" s="20"/>
      <c r="G429" s="20"/>
      <c r="H429" s="20"/>
      <c r="I429" s="20"/>
      <c r="J429" s="20"/>
      <c r="K429" s="23"/>
      <c r="L429" s="23"/>
      <c r="M429" s="23"/>
      <c r="N429" s="23"/>
      <c r="O429" s="565"/>
      <c r="P429" s="528"/>
      <c r="Q429" s="528"/>
      <c r="R429" s="20"/>
      <c r="S429" s="20"/>
      <c r="T429" s="20"/>
      <c r="U429" s="20"/>
      <c r="V429" s="20"/>
      <c r="W429" s="20"/>
    </row>
    <row r="430" spans="1:23" x14ac:dyDescent="0.2">
      <c r="A430" s="20"/>
      <c r="B430" s="21"/>
      <c r="C430" s="20"/>
      <c r="D430" s="20"/>
      <c r="E430" s="20"/>
      <c r="F430" s="20"/>
      <c r="G430" s="20"/>
      <c r="H430" s="20"/>
      <c r="I430" s="20"/>
      <c r="J430" s="20"/>
      <c r="K430" s="23"/>
      <c r="L430" s="23"/>
      <c r="M430" s="23"/>
      <c r="N430" s="23"/>
      <c r="O430" s="565"/>
      <c r="P430" s="528"/>
      <c r="Q430" s="528"/>
      <c r="R430" s="20"/>
      <c r="S430" s="20"/>
      <c r="T430" s="20"/>
      <c r="U430" s="20"/>
      <c r="V430" s="20"/>
      <c r="W430" s="20"/>
    </row>
    <row r="431" spans="1:23" x14ac:dyDescent="0.2">
      <c r="A431" s="20"/>
      <c r="B431" s="21"/>
      <c r="C431" s="20"/>
      <c r="D431" s="20"/>
      <c r="E431" s="20"/>
      <c r="F431" s="20"/>
      <c r="G431" s="20"/>
      <c r="H431" s="20"/>
      <c r="I431" s="20"/>
      <c r="J431" s="20"/>
      <c r="K431" s="23"/>
      <c r="L431" s="23"/>
      <c r="M431" s="23"/>
      <c r="N431" s="23"/>
      <c r="O431" s="565"/>
      <c r="P431" s="528"/>
      <c r="Q431" s="528"/>
      <c r="R431" s="20"/>
      <c r="S431" s="20"/>
      <c r="T431" s="20"/>
      <c r="U431" s="20"/>
      <c r="V431" s="20"/>
      <c r="W431" s="20"/>
    </row>
    <row r="432" spans="1:23" x14ac:dyDescent="0.2">
      <c r="A432" s="20"/>
      <c r="B432" s="21"/>
      <c r="C432" s="20"/>
      <c r="D432" s="20"/>
      <c r="E432" s="20"/>
      <c r="F432" s="20"/>
      <c r="G432" s="20"/>
      <c r="H432" s="20"/>
      <c r="I432" s="20"/>
      <c r="J432" s="20"/>
      <c r="K432" s="23"/>
      <c r="L432" s="23"/>
      <c r="M432" s="23"/>
      <c r="N432" s="23"/>
      <c r="O432" s="565"/>
      <c r="P432" s="528"/>
      <c r="Q432" s="528"/>
      <c r="R432" s="20"/>
      <c r="S432" s="20"/>
      <c r="T432" s="20"/>
      <c r="U432" s="20"/>
      <c r="V432" s="20"/>
      <c r="W432" s="20"/>
    </row>
    <row r="433" spans="1:23" x14ac:dyDescent="0.2">
      <c r="A433" s="20"/>
      <c r="B433" s="21"/>
      <c r="C433" s="20"/>
      <c r="D433" s="20"/>
      <c r="E433" s="20"/>
      <c r="F433" s="20"/>
      <c r="G433" s="20"/>
      <c r="H433" s="20"/>
      <c r="I433" s="20"/>
      <c r="J433" s="20"/>
      <c r="K433" s="23"/>
      <c r="L433" s="23"/>
      <c r="M433" s="23"/>
      <c r="N433" s="23"/>
      <c r="O433" s="565"/>
      <c r="P433" s="528"/>
      <c r="Q433" s="528"/>
      <c r="R433" s="20"/>
      <c r="S433" s="20"/>
      <c r="T433" s="20"/>
      <c r="U433" s="20"/>
      <c r="V433" s="20"/>
      <c r="W433" s="20"/>
    </row>
    <row r="434" spans="1:23" x14ac:dyDescent="0.2">
      <c r="A434" s="20"/>
      <c r="B434" s="21"/>
      <c r="C434" s="20"/>
      <c r="D434" s="20"/>
      <c r="E434" s="20"/>
      <c r="F434" s="20"/>
      <c r="G434" s="20"/>
      <c r="H434" s="20"/>
      <c r="I434" s="20"/>
      <c r="J434" s="20"/>
      <c r="K434" s="23"/>
      <c r="L434" s="23"/>
      <c r="M434" s="23"/>
      <c r="N434" s="23"/>
      <c r="O434" s="565"/>
      <c r="P434" s="528"/>
      <c r="Q434" s="528"/>
      <c r="R434" s="20"/>
      <c r="S434" s="20"/>
      <c r="T434" s="20"/>
      <c r="U434" s="20"/>
      <c r="V434" s="20"/>
      <c r="W434" s="20"/>
    </row>
    <row r="435" spans="1:23" x14ac:dyDescent="0.2">
      <c r="A435" s="20"/>
      <c r="B435" s="21"/>
      <c r="C435" s="20"/>
      <c r="D435" s="20"/>
      <c r="E435" s="20"/>
      <c r="F435" s="20"/>
      <c r="G435" s="20"/>
      <c r="H435" s="20"/>
      <c r="I435" s="20"/>
      <c r="J435" s="20"/>
      <c r="K435" s="23"/>
      <c r="L435" s="23"/>
      <c r="M435" s="23"/>
      <c r="N435" s="23"/>
      <c r="O435" s="565"/>
      <c r="P435" s="528"/>
      <c r="Q435" s="528"/>
      <c r="R435" s="20"/>
      <c r="S435" s="20"/>
      <c r="T435" s="20"/>
      <c r="U435" s="20"/>
      <c r="V435" s="20"/>
      <c r="W435" s="20"/>
    </row>
    <row r="436" spans="1:23" x14ac:dyDescent="0.2">
      <c r="A436" s="20"/>
      <c r="B436" s="21"/>
      <c r="C436" s="20"/>
      <c r="D436" s="20"/>
      <c r="E436" s="20"/>
      <c r="F436" s="20"/>
      <c r="G436" s="20"/>
      <c r="H436" s="20"/>
      <c r="I436" s="20"/>
      <c r="J436" s="20"/>
      <c r="K436" s="23"/>
      <c r="L436" s="23"/>
      <c r="M436" s="23"/>
      <c r="N436" s="23"/>
      <c r="O436" s="565"/>
      <c r="P436" s="528"/>
      <c r="Q436" s="528"/>
      <c r="R436" s="20"/>
      <c r="S436" s="20"/>
      <c r="T436" s="20"/>
      <c r="U436" s="20"/>
      <c r="V436" s="20"/>
      <c r="W436" s="20"/>
    </row>
    <row r="437" spans="1:23" x14ac:dyDescent="0.2">
      <c r="A437" s="20"/>
      <c r="B437" s="21"/>
      <c r="C437" s="20"/>
      <c r="D437" s="20"/>
      <c r="E437" s="20"/>
      <c r="F437" s="20"/>
      <c r="G437" s="20"/>
      <c r="H437" s="20"/>
      <c r="I437" s="20"/>
      <c r="J437" s="20"/>
      <c r="K437" s="23"/>
      <c r="L437" s="23"/>
      <c r="M437" s="23"/>
      <c r="N437" s="23"/>
      <c r="O437" s="565"/>
      <c r="P437" s="528"/>
      <c r="Q437" s="528"/>
      <c r="R437" s="20"/>
      <c r="S437" s="20"/>
      <c r="T437" s="20"/>
      <c r="U437" s="20"/>
      <c r="V437" s="20"/>
      <c r="W437" s="20"/>
    </row>
    <row r="438" spans="1:23" x14ac:dyDescent="0.2">
      <c r="A438" s="20"/>
      <c r="B438" s="21"/>
      <c r="C438" s="20"/>
      <c r="D438" s="20"/>
      <c r="E438" s="20"/>
      <c r="F438" s="20"/>
      <c r="G438" s="20"/>
      <c r="H438" s="20"/>
      <c r="I438" s="20"/>
      <c r="J438" s="20"/>
      <c r="K438" s="23"/>
      <c r="L438" s="23"/>
      <c r="M438" s="23"/>
      <c r="N438" s="23"/>
      <c r="O438" s="565"/>
      <c r="P438" s="528"/>
      <c r="Q438" s="528"/>
      <c r="R438" s="20"/>
      <c r="S438" s="20"/>
      <c r="T438" s="20"/>
      <c r="U438" s="20"/>
      <c r="V438" s="20"/>
      <c r="W438" s="20"/>
    </row>
    <row r="439" spans="1:23" x14ac:dyDescent="0.2">
      <c r="A439" s="20"/>
      <c r="B439" s="21"/>
      <c r="C439" s="20"/>
      <c r="D439" s="20"/>
      <c r="E439" s="20"/>
      <c r="F439" s="20"/>
      <c r="G439" s="20"/>
      <c r="H439" s="20"/>
      <c r="I439" s="20"/>
      <c r="J439" s="20"/>
      <c r="K439" s="23"/>
      <c r="L439" s="23"/>
      <c r="M439" s="23"/>
      <c r="N439" s="23"/>
      <c r="O439" s="565"/>
      <c r="P439" s="528"/>
      <c r="Q439" s="528"/>
      <c r="R439" s="20"/>
      <c r="S439" s="20"/>
      <c r="T439" s="20"/>
      <c r="U439" s="20"/>
      <c r="V439" s="20"/>
      <c r="W439" s="20"/>
    </row>
    <row r="440" spans="1:23" x14ac:dyDescent="0.2">
      <c r="A440" s="20"/>
      <c r="B440" s="21"/>
      <c r="C440" s="20"/>
      <c r="D440" s="20"/>
      <c r="E440" s="20"/>
      <c r="F440" s="20"/>
      <c r="G440" s="20"/>
      <c r="H440" s="20"/>
      <c r="I440" s="20"/>
      <c r="J440" s="20"/>
      <c r="K440" s="23"/>
      <c r="L440" s="23"/>
      <c r="M440" s="23"/>
      <c r="N440" s="23"/>
      <c r="O440" s="565"/>
      <c r="P440" s="528"/>
      <c r="Q440" s="528"/>
      <c r="R440" s="20"/>
      <c r="S440" s="20"/>
      <c r="T440" s="20"/>
      <c r="U440" s="20"/>
      <c r="V440" s="20"/>
      <c r="W440" s="20"/>
    </row>
    <row r="441" spans="1:23" x14ac:dyDescent="0.2">
      <c r="A441" s="20"/>
      <c r="B441" s="21"/>
      <c r="C441" s="20"/>
      <c r="D441" s="20"/>
      <c r="E441" s="20"/>
      <c r="F441" s="20"/>
      <c r="G441" s="20"/>
      <c r="H441" s="20"/>
      <c r="I441" s="20"/>
      <c r="J441" s="20"/>
      <c r="K441" s="23"/>
      <c r="L441" s="23"/>
      <c r="M441" s="23"/>
      <c r="N441" s="23"/>
      <c r="O441" s="565"/>
      <c r="P441" s="528"/>
      <c r="Q441" s="528"/>
      <c r="R441" s="20"/>
      <c r="S441" s="20"/>
      <c r="T441" s="20"/>
      <c r="U441" s="20"/>
      <c r="V441" s="20"/>
      <c r="W441" s="20"/>
    </row>
    <row r="442" spans="1:23" x14ac:dyDescent="0.2">
      <c r="A442" s="20"/>
      <c r="B442" s="21"/>
      <c r="C442" s="20"/>
      <c r="D442" s="20"/>
      <c r="E442" s="20"/>
      <c r="F442" s="20"/>
      <c r="G442" s="20"/>
      <c r="H442" s="20"/>
      <c r="I442" s="20"/>
      <c r="J442" s="20"/>
      <c r="K442" s="23"/>
      <c r="L442" s="23"/>
      <c r="M442" s="23"/>
      <c r="N442" s="23"/>
      <c r="O442" s="565"/>
      <c r="P442" s="528"/>
      <c r="Q442" s="528"/>
      <c r="R442" s="20"/>
      <c r="S442" s="20"/>
      <c r="T442" s="20"/>
      <c r="U442" s="20"/>
      <c r="V442" s="20"/>
      <c r="W442" s="20"/>
    </row>
    <row r="443" spans="1:23" x14ac:dyDescent="0.2">
      <c r="A443" s="20"/>
      <c r="B443" s="21"/>
      <c r="C443" s="20"/>
      <c r="D443" s="20"/>
      <c r="E443" s="20"/>
      <c r="F443" s="20"/>
      <c r="G443" s="20"/>
      <c r="H443" s="20"/>
      <c r="I443" s="20"/>
      <c r="J443" s="20"/>
      <c r="K443" s="23"/>
      <c r="L443" s="23"/>
      <c r="M443" s="23"/>
      <c r="N443" s="23"/>
      <c r="O443" s="565"/>
      <c r="P443" s="528"/>
      <c r="Q443" s="528"/>
      <c r="R443" s="20"/>
      <c r="S443" s="20"/>
      <c r="T443" s="20"/>
      <c r="U443" s="20"/>
      <c r="V443" s="20"/>
      <c r="W443" s="20"/>
    </row>
    <row r="444" spans="1:23" x14ac:dyDescent="0.2">
      <c r="A444" s="20"/>
      <c r="B444" s="21"/>
      <c r="C444" s="20"/>
      <c r="D444" s="20"/>
      <c r="E444" s="20"/>
      <c r="F444" s="20"/>
      <c r="G444" s="20"/>
      <c r="H444" s="20"/>
      <c r="I444" s="20"/>
      <c r="J444" s="20"/>
      <c r="K444" s="23"/>
      <c r="L444" s="23"/>
      <c r="M444" s="23"/>
      <c r="N444" s="23"/>
      <c r="O444" s="565"/>
      <c r="P444" s="528"/>
      <c r="Q444" s="528"/>
      <c r="R444" s="20"/>
      <c r="S444" s="20"/>
      <c r="T444" s="20"/>
      <c r="U444" s="20"/>
      <c r="V444" s="20"/>
      <c r="W444" s="20"/>
    </row>
    <row r="445" spans="1:23" x14ac:dyDescent="0.2">
      <c r="A445" s="20"/>
      <c r="B445" s="21"/>
      <c r="C445" s="20"/>
      <c r="D445" s="20"/>
      <c r="E445" s="20"/>
      <c r="F445" s="20"/>
      <c r="G445" s="20"/>
      <c r="H445" s="20"/>
      <c r="I445" s="20"/>
      <c r="J445" s="20"/>
      <c r="K445" s="23"/>
      <c r="L445" s="23"/>
      <c r="M445" s="23"/>
      <c r="N445" s="23"/>
      <c r="O445" s="565"/>
      <c r="P445" s="528"/>
      <c r="Q445" s="528"/>
      <c r="R445" s="20"/>
      <c r="S445" s="20"/>
      <c r="T445" s="20"/>
      <c r="U445" s="20"/>
      <c r="V445" s="20"/>
      <c r="W445" s="20"/>
    </row>
    <row r="446" spans="1:23" x14ac:dyDescent="0.2">
      <c r="A446" s="20"/>
      <c r="B446" s="21"/>
      <c r="C446" s="20"/>
      <c r="D446" s="20"/>
      <c r="E446" s="20"/>
      <c r="F446" s="20"/>
      <c r="G446" s="20"/>
      <c r="H446" s="20"/>
      <c r="I446" s="20"/>
      <c r="J446" s="20"/>
      <c r="K446" s="23"/>
      <c r="L446" s="23"/>
      <c r="M446" s="23"/>
      <c r="N446" s="23"/>
      <c r="O446" s="565"/>
      <c r="P446" s="528"/>
      <c r="Q446" s="528"/>
      <c r="R446" s="20"/>
      <c r="S446" s="20"/>
      <c r="T446" s="20"/>
      <c r="U446" s="20"/>
      <c r="V446" s="20"/>
      <c r="W446" s="20"/>
    </row>
    <row r="447" spans="1:23" x14ac:dyDescent="0.2">
      <c r="A447" s="20"/>
      <c r="B447" s="21"/>
      <c r="C447" s="20"/>
      <c r="D447" s="20"/>
      <c r="E447" s="20"/>
      <c r="F447" s="20"/>
      <c r="G447" s="20"/>
      <c r="H447" s="20"/>
      <c r="I447" s="20"/>
      <c r="J447" s="20"/>
      <c r="K447" s="23"/>
      <c r="L447" s="23"/>
      <c r="M447" s="23"/>
      <c r="N447" s="23"/>
      <c r="O447" s="565"/>
      <c r="P447" s="528"/>
      <c r="Q447" s="528"/>
      <c r="R447" s="20"/>
      <c r="S447" s="20"/>
      <c r="T447" s="20"/>
      <c r="U447" s="20"/>
      <c r="V447" s="20"/>
      <c r="W447" s="20"/>
    </row>
    <row r="448" spans="1:23" x14ac:dyDescent="0.2">
      <c r="A448" s="20"/>
      <c r="B448" s="21"/>
      <c r="C448" s="20"/>
      <c r="D448" s="20"/>
      <c r="E448" s="20"/>
      <c r="F448" s="20"/>
      <c r="G448" s="20"/>
      <c r="H448" s="20"/>
      <c r="I448" s="20"/>
      <c r="J448" s="20"/>
      <c r="K448" s="23"/>
      <c r="L448" s="23"/>
      <c r="M448" s="23"/>
      <c r="N448" s="23"/>
      <c r="O448" s="565"/>
      <c r="P448" s="528"/>
      <c r="Q448" s="528"/>
      <c r="R448" s="20"/>
      <c r="S448" s="20"/>
      <c r="T448" s="20"/>
      <c r="U448" s="20"/>
      <c r="V448" s="20"/>
      <c r="W448" s="20"/>
    </row>
    <row r="449" spans="1:23" x14ac:dyDescent="0.2">
      <c r="A449" s="20"/>
      <c r="B449" s="21"/>
      <c r="C449" s="20"/>
      <c r="D449" s="20"/>
      <c r="E449" s="20"/>
      <c r="F449" s="20"/>
      <c r="G449" s="20"/>
      <c r="H449" s="20"/>
      <c r="I449" s="20"/>
      <c r="J449" s="20"/>
      <c r="K449" s="23"/>
      <c r="L449" s="23"/>
      <c r="M449" s="23"/>
      <c r="N449" s="23"/>
      <c r="O449" s="565"/>
      <c r="P449" s="528"/>
      <c r="Q449" s="528"/>
      <c r="R449" s="20"/>
      <c r="S449" s="20"/>
      <c r="T449" s="20"/>
      <c r="U449" s="20"/>
      <c r="V449" s="20"/>
      <c r="W449" s="20"/>
    </row>
    <row r="450" spans="1:23" x14ac:dyDescent="0.2">
      <c r="A450" s="20"/>
      <c r="B450" s="21"/>
      <c r="C450" s="20"/>
      <c r="D450" s="20"/>
      <c r="E450" s="20"/>
      <c r="F450" s="20"/>
      <c r="G450" s="20"/>
      <c r="H450" s="20"/>
      <c r="I450" s="20"/>
      <c r="J450" s="20"/>
      <c r="K450" s="23"/>
      <c r="L450" s="23"/>
      <c r="M450" s="23"/>
      <c r="N450" s="23"/>
      <c r="O450" s="565"/>
      <c r="P450" s="528"/>
      <c r="Q450" s="528"/>
      <c r="R450" s="20"/>
      <c r="S450" s="20"/>
      <c r="T450" s="20"/>
      <c r="U450" s="20"/>
      <c r="V450" s="20"/>
      <c r="W450" s="20"/>
    </row>
    <row r="451" spans="1:23" x14ac:dyDescent="0.2">
      <c r="A451" s="20"/>
      <c r="B451" s="21"/>
      <c r="C451" s="20"/>
      <c r="D451" s="20"/>
      <c r="E451" s="20"/>
      <c r="F451" s="20"/>
      <c r="G451" s="20"/>
      <c r="H451" s="20"/>
      <c r="I451" s="20"/>
      <c r="J451" s="20"/>
      <c r="K451" s="23"/>
      <c r="L451" s="23"/>
      <c r="M451" s="23"/>
      <c r="N451" s="23"/>
      <c r="O451" s="565"/>
      <c r="P451" s="528"/>
      <c r="Q451" s="528"/>
      <c r="R451" s="20"/>
      <c r="S451" s="20"/>
      <c r="T451" s="20"/>
      <c r="U451" s="20"/>
      <c r="V451" s="20"/>
      <c r="W451" s="20"/>
    </row>
    <row r="452" spans="1:23" x14ac:dyDescent="0.2">
      <c r="A452" s="20"/>
      <c r="B452" s="21"/>
      <c r="C452" s="20"/>
      <c r="D452" s="20"/>
      <c r="E452" s="20"/>
      <c r="F452" s="20"/>
      <c r="G452" s="20"/>
      <c r="H452" s="20"/>
      <c r="I452" s="20"/>
      <c r="J452" s="20"/>
      <c r="K452" s="23"/>
      <c r="L452" s="23"/>
      <c r="M452" s="23"/>
      <c r="N452" s="23"/>
      <c r="O452" s="565"/>
      <c r="P452" s="528"/>
      <c r="Q452" s="528"/>
      <c r="R452" s="20"/>
      <c r="S452" s="20"/>
      <c r="T452" s="20"/>
      <c r="U452" s="20"/>
      <c r="V452" s="20"/>
      <c r="W452" s="20"/>
    </row>
    <row r="453" spans="1:23" x14ac:dyDescent="0.2">
      <c r="A453" s="20"/>
      <c r="B453" s="21"/>
      <c r="C453" s="20"/>
      <c r="D453" s="20"/>
      <c r="E453" s="20"/>
      <c r="F453" s="20"/>
      <c r="G453" s="20"/>
      <c r="H453" s="20"/>
      <c r="I453" s="20"/>
      <c r="J453" s="20"/>
      <c r="K453" s="23"/>
      <c r="L453" s="23"/>
      <c r="M453" s="23"/>
      <c r="N453" s="23"/>
      <c r="O453" s="565"/>
      <c r="P453" s="528"/>
      <c r="Q453" s="528"/>
      <c r="R453" s="20"/>
      <c r="S453" s="20"/>
      <c r="T453" s="20"/>
      <c r="U453" s="20"/>
      <c r="V453" s="20"/>
      <c r="W453" s="20"/>
    </row>
    <row r="454" spans="1:23" x14ac:dyDescent="0.2">
      <c r="A454" s="20"/>
      <c r="B454" s="21"/>
      <c r="C454" s="20"/>
      <c r="D454" s="20"/>
      <c r="E454" s="20"/>
      <c r="F454" s="20"/>
      <c r="G454" s="20"/>
      <c r="H454" s="20"/>
      <c r="I454" s="20"/>
      <c r="J454" s="20"/>
      <c r="K454" s="23"/>
      <c r="L454" s="23"/>
      <c r="M454" s="23"/>
      <c r="N454" s="23"/>
      <c r="O454" s="565"/>
      <c r="P454" s="528"/>
      <c r="Q454" s="528"/>
      <c r="R454" s="20"/>
      <c r="S454" s="20"/>
      <c r="T454" s="20"/>
      <c r="U454" s="20"/>
      <c r="V454" s="20"/>
      <c r="W454" s="20"/>
    </row>
    <row r="455" spans="1:23" x14ac:dyDescent="0.2">
      <c r="A455" s="20"/>
      <c r="B455" s="21"/>
      <c r="C455" s="20"/>
      <c r="D455" s="20"/>
      <c r="E455" s="20"/>
      <c r="F455" s="20"/>
      <c r="G455" s="20"/>
      <c r="H455" s="20"/>
      <c r="I455" s="20"/>
      <c r="J455" s="20"/>
      <c r="K455" s="23"/>
      <c r="L455" s="23"/>
      <c r="M455" s="23"/>
      <c r="N455" s="23"/>
      <c r="O455" s="565"/>
      <c r="P455" s="528"/>
      <c r="Q455" s="528"/>
      <c r="R455" s="20"/>
      <c r="S455" s="20"/>
      <c r="T455" s="20"/>
      <c r="U455" s="20"/>
      <c r="V455" s="20"/>
      <c r="W455" s="20"/>
    </row>
    <row r="456" spans="1:23" x14ac:dyDescent="0.2">
      <c r="A456" s="20"/>
      <c r="B456" s="21"/>
      <c r="C456" s="20"/>
      <c r="D456" s="20"/>
      <c r="E456" s="20"/>
      <c r="F456" s="20"/>
      <c r="G456" s="20"/>
      <c r="H456" s="20"/>
      <c r="I456" s="20"/>
      <c r="J456" s="20"/>
      <c r="K456" s="23"/>
      <c r="L456" s="23"/>
      <c r="M456" s="23"/>
      <c r="N456" s="23"/>
      <c r="O456" s="565"/>
      <c r="P456" s="528"/>
      <c r="Q456" s="528"/>
      <c r="R456" s="20"/>
      <c r="S456" s="20"/>
      <c r="T456" s="20"/>
      <c r="U456" s="20"/>
      <c r="V456" s="20"/>
      <c r="W456" s="20"/>
    </row>
    <row r="457" spans="1:23" x14ac:dyDescent="0.2">
      <c r="A457" s="20"/>
      <c r="B457" s="21"/>
      <c r="C457" s="20"/>
      <c r="D457" s="20"/>
      <c r="E457" s="20"/>
      <c r="F457" s="20"/>
      <c r="G457" s="20"/>
      <c r="H457" s="20"/>
      <c r="I457" s="20"/>
      <c r="J457" s="20"/>
      <c r="K457" s="23"/>
      <c r="L457" s="23"/>
      <c r="M457" s="23"/>
      <c r="N457" s="23"/>
      <c r="O457" s="565"/>
      <c r="P457" s="528"/>
      <c r="Q457" s="528"/>
      <c r="R457" s="20"/>
      <c r="S457" s="20"/>
      <c r="T457" s="20"/>
      <c r="U457" s="20"/>
      <c r="V457" s="20"/>
      <c r="W457" s="20"/>
    </row>
    <row r="458" spans="1:23" x14ac:dyDescent="0.2">
      <c r="A458" s="20"/>
      <c r="B458" s="21"/>
      <c r="C458" s="20"/>
      <c r="D458" s="20"/>
      <c r="E458" s="20"/>
      <c r="F458" s="20"/>
      <c r="G458" s="20"/>
      <c r="H458" s="20"/>
      <c r="I458" s="20"/>
      <c r="J458" s="20"/>
      <c r="K458" s="23"/>
      <c r="L458" s="23"/>
      <c r="M458" s="23"/>
      <c r="N458" s="23"/>
      <c r="O458" s="565"/>
      <c r="P458" s="528"/>
      <c r="Q458" s="528"/>
      <c r="R458" s="20"/>
      <c r="S458" s="20"/>
      <c r="T458" s="20"/>
      <c r="U458" s="20"/>
      <c r="V458" s="20"/>
      <c r="W458" s="20"/>
    </row>
    <row r="459" spans="1:23" x14ac:dyDescent="0.2">
      <c r="A459" s="20"/>
      <c r="B459" s="21"/>
      <c r="C459" s="20"/>
      <c r="D459" s="20"/>
      <c r="E459" s="20"/>
      <c r="F459" s="20"/>
      <c r="G459" s="20"/>
      <c r="H459" s="20"/>
      <c r="I459" s="20"/>
      <c r="J459" s="20"/>
      <c r="K459" s="23"/>
      <c r="L459" s="23"/>
      <c r="M459" s="23"/>
      <c r="N459" s="23"/>
      <c r="O459" s="565"/>
      <c r="P459" s="528"/>
      <c r="Q459" s="528"/>
      <c r="R459" s="20"/>
      <c r="S459" s="20"/>
      <c r="T459" s="20"/>
      <c r="U459" s="20"/>
      <c r="V459" s="20"/>
      <c r="W459" s="20"/>
    </row>
    <row r="460" spans="1:23" x14ac:dyDescent="0.2">
      <c r="A460" s="20"/>
      <c r="B460" s="21"/>
      <c r="C460" s="20"/>
      <c r="D460" s="20"/>
      <c r="E460" s="20"/>
      <c r="F460" s="20"/>
      <c r="G460" s="20"/>
      <c r="H460" s="20"/>
      <c r="I460" s="20"/>
      <c r="J460" s="20"/>
      <c r="K460" s="23"/>
      <c r="L460" s="23"/>
      <c r="M460" s="23"/>
      <c r="N460" s="23"/>
      <c r="O460" s="565"/>
      <c r="P460" s="528"/>
      <c r="Q460" s="528"/>
      <c r="R460" s="20"/>
      <c r="S460" s="20"/>
      <c r="T460" s="20"/>
      <c r="U460" s="20"/>
      <c r="V460" s="20"/>
      <c r="W460" s="20"/>
    </row>
    <row r="461" spans="1:23" x14ac:dyDescent="0.2">
      <c r="A461" s="20"/>
      <c r="B461" s="21"/>
      <c r="C461" s="20"/>
      <c r="D461" s="20"/>
      <c r="E461" s="20"/>
      <c r="F461" s="20"/>
      <c r="G461" s="20"/>
      <c r="H461" s="20"/>
      <c r="I461" s="20"/>
      <c r="J461" s="20"/>
      <c r="K461" s="23"/>
      <c r="L461" s="23"/>
      <c r="M461" s="23"/>
      <c r="N461" s="23"/>
      <c r="O461" s="565"/>
      <c r="P461" s="528"/>
      <c r="Q461" s="528"/>
      <c r="R461" s="20"/>
      <c r="S461" s="20"/>
      <c r="T461" s="20"/>
      <c r="U461" s="20"/>
      <c r="V461" s="20"/>
      <c r="W461" s="20"/>
    </row>
    <row r="462" spans="1:23" x14ac:dyDescent="0.2">
      <c r="A462" s="20"/>
      <c r="B462" s="21"/>
      <c r="C462" s="20"/>
      <c r="D462" s="20"/>
      <c r="E462" s="20"/>
      <c r="F462" s="20"/>
      <c r="G462" s="20"/>
      <c r="H462" s="20"/>
      <c r="I462" s="20"/>
      <c r="J462" s="20"/>
      <c r="K462" s="23"/>
      <c r="L462" s="23"/>
      <c r="M462" s="23"/>
      <c r="N462" s="23"/>
      <c r="O462" s="565"/>
      <c r="P462" s="528"/>
      <c r="Q462" s="528"/>
      <c r="R462" s="20"/>
      <c r="S462" s="20"/>
      <c r="T462" s="20"/>
      <c r="U462" s="20"/>
      <c r="V462" s="20"/>
      <c r="W462" s="20"/>
    </row>
    <row r="463" spans="1:23" x14ac:dyDescent="0.2">
      <c r="A463" s="20"/>
      <c r="B463" s="21"/>
      <c r="C463" s="20"/>
      <c r="D463" s="20"/>
      <c r="E463" s="20"/>
      <c r="F463" s="20"/>
      <c r="G463" s="20"/>
      <c r="H463" s="20"/>
      <c r="I463" s="20"/>
      <c r="J463" s="20"/>
      <c r="K463" s="23"/>
      <c r="L463" s="23"/>
      <c r="M463" s="23"/>
      <c r="N463" s="23"/>
      <c r="O463" s="565"/>
      <c r="P463" s="528"/>
      <c r="Q463" s="528"/>
      <c r="R463" s="20"/>
      <c r="S463" s="20"/>
      <c r="T463" s="20"/>
      <c r="U463" s="20"/>
      <c r="V463" s="20"/>
      <c r="W463" s="20"/>
    </row>
    <row r="464" spans="1:23" x14ac:dyDescent="0.2">
      <c r="A464" s="20"/>
      <c r="B464" s="21"/>
      <c r="C464" s="20"/>
      <c r="D464" s="20"/>
      <c r="E464" s="20"/>
      <c r="F464" s="20"/>
      <c r="G464" s="20"/>
      <c r="H464" s="20"/>
      <c r="I464" s="20"/>
      <c r="J464" s="20"/>
      <c r="K464" s="23"/>
      <c r="L464" s="23"/>
      <c r="M464" s="23"/>
      <c r="N464" s="23"/>
      <c r="O464" s="565"/>
      <c r="P464" s="528"/>
      <c r="Q464" s="528"/>
      <c r="R464" s="20"/>
      <c r="S464" s="20"/>
      <c r="T464" s="20"/>
      <c r="U464" s="20"/>
      <c r="V464" s="20"/>
      <c r="W464" s="20"/>
    </row>
    <row r="465" spans="1:23" x14ac:dyDescent="0.2">
      <c r="A465" s="20"/>
      <c r="B465" s="21"/>
      <c r="C465" s="20"/>
      <c r="D465" s="20"/>
      <c r="E465" s="20"/>
      <c r="F465" s="20"/>
      <c r="G465" s="20"/>
      <c r="H465" s="20"/>
      <c r="I465" s="20"/>
      <c r="J465" s="20"/>
      <c r="K465" s="23"/>
      <c r="L465" s="23"/>
      <c r="M465" s="23"/>
      <c r="N465" s="23"/>
      <c r="O465" s="565"/>
      <c r="P465" s="528"/>
      <c r="Q465" s="528"/>
      <c r="R465" s="20"/>
      <c r="S465" s="20"/>
      <c r="T465" s="20"/>
      <c r="U465" s="20"/>
      <c r="V465" s="20"/>
      <c r="W465" s="20"/>
    </row>
    <row r="466" spans="1:23" x14ac:dyDescent="0.2">
      <c r="A466" s="20"/>
      <c r="B466" s="21"/>
      <c r="C466" s="20"/>
      <c r="D466" s="20"/>
      <c r="E466" s="20"/>
      <c r="F466" s="20"/>
      <c r="G466" s="20"/>
      <c r="H466" s="20"/>
      <c r="I466" s="20"/>
      <c r="J466" s="20"/>
      <c r="K466" s="23"/>
      <c r="L466" s="23"/>
      <c r="M466" s="23"/>
      <c r="N466" s="23"/>
      <c r="O466" s="565"/>
      <c r="P466" s="528"/>
      <c r="Q466" s="528"/>
      <c r="R466" s="20"/>
      <c r="S466" s="20"/>
      <c r="T466" s="20"/>
      <c r="U466" s="20"/>
      <c r="V466" s="20"/>
      <c r="W466" s="20"/>
    </row>
    <row r="467" spans="1:23" x14ac:dyDescent="0.2">
      <c r="A467" s="20"/>
      <c r="B467" s="21"/>
      <c r="C467" s="20"/>
      <c r="D467" s="20"/>
      <c r="E467" s="20"/>
      <c r="F467" s="20"/>
      <c r="G467" s="20"/>
      <c r="H467" s="20"/>
      <c r="I467" s="20"/>
      <c r="J467" s="20"/>
      <c r="K467" s="23"/>
      <c r="L467" s="23"/>
      <c r="M467" s="23"/>
      <c r="N467" s="23"/>
      <c r="O467" s="565"/>
      <c r="P467" s="528"/>
      <c r="Q467" s="528"/>
      <c r="R467" s="20"/>
      <c r="S467" s="20"/>
      <c r="T467" s="20"/>
      <c r="U467" s="20"/>
      <c r="V467" s="20"/>
      <c r="W467" s="20"/>
    </row>
    <row r="468" spans="1:23" x14ac:dyDescent="0.2">
      <c r="A468" s="20"/>
      <c r="B468" s="21"/>
      <c r="C468" s="20"/>
      <c r="D468" s="20"/>
      <c r="E468" s="20"/>
      <c r="F468" s="20"/>
      <c r="G468" s="20"/>
      <c r="H468" s="20"/>
      <c r="I468" s="20"/>
      <c r="J468" s="20"/>
      <c r="K468" s="23"/>
      <c r="L468" s="23"/>
      <c r="M468" s="23"/>
      <c r="N468" s="23"/>
      <c r="O468" s="565"/>
      <c r="P468" s="528"/>
      <c r="Q468" s="528"/>
      <c r="R468" s="20"/>
      <c r="S468" s="20"/>
      <c r="T468" s="20"/>
      <c r="U468" s="20"/>
      <c r="V468" s="20"/>
      <c r="W468" s="20"/>
    </row>
    <row r="469" spans="1:23" x14ac:dyDescent="0.2">
      <c r="A469" s="20"/>
      <c r="B469" s="21"/>
      <c r="C469" s="20"/>
      <c r="D469" s="20"/>
      <c r="E469" s="20"/>
      <c r="F469" s="20"/>
      <c r="G469" s="20"/>
      <c r="H469" s="20"/>
      <c r="I469" s="20"/>
      <c r="J469" s="20"/>
      <c r="K469" s="23"/>
      <c r="L469" s="23"/>
      <c r="M469" s="23"/>
      <c r="N469" s="23"/>
      <c r="O469" s="565"/>
      <c r="P469" s="528"/>
      <c r="Q469" s="528"/>
      <c r="R469" s="20"/>
      <c r="S469" s="20"/>
      <c r="T469" s="20"/>
      <c r="U469" s="20"/>
      <c r="V469" s="20"/>
      <c r="W469" s="20"/>
    </row>
    <row r="470" spans="1:23" x14ac:dyDescent="0.2">
      <c r="A470" s="20"/>
      <c r="B470" s="21"/>
      <c r="C470" s="20"/>
      <c r="D470" s="20"/>
      <c r="E470" s="20"/>
      <c r="F470" s="20"/>
      <c r="G470" s="20"/>
      <c r="H470" s="20"/>
      <c r="I470" s="20"/>
      <c r="J470" s="20"/>
      <c r="K470" s="23"/>
      <c r="L470" s="23"/>
      <c r="M470" s="23"/>
      <c r="N470" s="23"/>
      <c r="O470" s="565"/>
      <c r="P470" s="528"/>
      <c r="Q470" s="528"/>
      <c r="R470" s="20"/>
      <c r="S470" s="20"/>
      <c r="T470" s="20"/>
      <c r="U470" s="20"/>
      <c r="V470" s="20"/>
      <c r="W470" s="20"/>
    </row>
    <row r="471" spans="1:23" x14ac:dyDescent="0.2">
      <c r="A471" s="20"/>
      <c r="B471" s="21"/>
      <c r="C471" s="20"/>
      <c r="D471" s="20"/>
      <c r="E471" s="20"/>
      <c r="F471" s="20"/>
      <c r="G471" s="20"/>
      <c r="H471" s="20"/>
      <c r="I471" s="20"/>
      <c r="J471" s="20"/>
      <c r="K471" s="23"/>
      <c r="L471" s="23"/>
      <c r="M471" s="23"/>
      <c r="N471" s="23"/>
      <c r="O471" s="565"/>
      <c r="P471" s="528"/>
      <c r="Q471" s="528"/>
      <c r="R471" s="20"/>
      <c r="S471" s="20"/>
      <c r="T471" s="20"/>
      <c r="U471" s="20"/>
      <c r="V471" s="20"/>
      <c r="W471" s="20"/>
    </row>
    <row r="472" spans="1:23" x14ac:dyDescent="0.2">
      <c r="A472" s="20"/>
      <c r="B472" s="21"/>
      <c r="C472" s="20"/>
      <c r="D472" s="20"/>
      <c r="E472" s="20"/>
      <c r="F472" s="20"/>
      <c r="G472" s="20"/>
      <c r="H472" s="20"/>
      <c r="I472" s="20"/>
      <c r="J472" s="20"/>
      <c r="K472" s="23"/>
      <c r="L472" s="23"/>
      <c r="M472" s="23"/>
      <c r="N472" s="23"/>
      <c r="O472" s="565"/>
      <c r="P472" s="528"/>
      <c r="Q472" s="528"/>
      <c r="R472" s="20"/>
      <c r="S472" s="20"/>
      <c r="T472" s="20"/>
      <c r="U472" s="20"/>
      <c r="V472" s="20"/>
      <c r="W472" s="20"/>
    </row>
    <row r="473" spans="1:23" x14ac:dyDescent="0.2">
      <c r="A473" s="20"/>
      <c r="B473" s="21"/>
      <c r="C473" s="20"/>
      <c r="D473" s="20"/>
      <c r="E473" s="20"/>
      <c r="F473" s="20"/>
      <c r="G473" s="20"/>
      <c r="H473" s="20"/>
      <c r="I473" s="20"/>
      <c r="J473" s="20"/>
      <c r="K473" s="23"/>
      <c r="L473" s="23"/>
      <c r="M473" s="23"/>
      <c r="N473" s="23"/>
      <c r="O473" s="565"/>
      <c r="P473" s="528"/>
      <c r="Q473" s="528"/>
      <c r="R473" s="20"/>
      <c r="S473" s="20"/>
      <c r="T473" s="20"/>
      <c r="U473" s="20"/>
      <c r="V473" s="20"/>
      <c r="W473" s="20"/>
    </row>
    <row r="474" spans="1:23" x14ac:dyDescent="0.2">
      <c r="A474" s="20"/>
      <c r="B474" s="21"/>
      <c r="C474" s="20"/>
      <c r="D474" s="20"/>
      <c r="E474" s="20"/>
      <c r="F474" s="20"/>
      <c r="G474" s="20"/>
      <c r="H474" s="20"/>
      <c r="I474" s="20"/>
      <c r="J474" s="20"/>
      <c r="K474" s="23"/>
      <c r="L474" s="23"/>
      <c r="M474" s="23"/>
      <c r="N474" s="23"/>
      <c r="O474" s="565"/>
      <c r="P474" s="528"/>
      <c r="Q474" s="528"/>
      <c r="R474" s="20"/>
      <c r="S474" s="20"/>
      <c r="T474" s="20"/>
      <c r="U474" s="20"/>
      <c r="V474" s="20"/>
      <c r="W474" s="20"/>
    </row>
    <row r="475" spans="1:23" x14ac:dyDescent="0.2">
      <c r="A475" s="20"/>
      <c r="B475" s="21"/>
      <c r="C475" s="20"/>
      <c r="D475" s="20"/>
      <c r="E475" s="20"/>
      <c r="F475" s="20"/>
      <c r="G475" s="20"/>
      <c r="H475" s="20"/>
      <c r="I475" s="20"/>
      <c r="J475" s="20"/>
      <c r="K475" s="23"/>
      <c r="L475" s="23"/>
      <c r="M475" s="23"/>
      <c r="N475" s="23"/>
      <c r="O475" s="565"/>
      <c r="P475" s="528"/>
      <c r="Q475" s="528"/>
      <c r="R475" s="20"/>
      <c r="S475" s="20"/>
      <c r="T475" s="20"/>
      <c r="U475" s="20"/>
      <c r="V475" s="20"/>
      <c r="W475" s="20"/>
    </row>
    <row r="476" spans="1:23" x14ac:dyDescent="0.2">
      <c r="A476" s="20"/>
      <c r="B476" s="21"/>
      <c r="C476" s="20"/>
      <c r="D476" s="20"/>
      <c r="E476" s="20"/>
      <c r="F476" s="20"/>
      <c r="G476" s="20"/>
      <c r="H476" s="20"/>
      <c r="I476" s="20"/>
      <c r="J476" s="20"/>
      <c r="K476" s="23"/>
      <c r="L476" s="23"/>
      <c r="M476" s="23"/>
      <c r="N476" s="23"/>
      <c r="O476" s="565"/>
      <c r="P476" s="528"/>
      <c r="Q476" s="528"/>
      <c r="R476" s="20"/>
      <c r="S476" s="20"/>
      <c r="T476" s="20"/>
      <c r="U476" s="20"/>
      <c r="V476" s="20"/>
      <c r="W476" s="20"/>
    </row>
    <row r="477" spans="1:23" x14ac:dyDescent="0.2">
      <c r="A477" s="20"/>
      <c r="B477" s="21"/>
      <c r="C477" s="20"/>
      <c r="D477" s="20"/>
      <c r="E477" s="20"/>
      <c r="F477" s="20"/>
      <c r="G477" s="20"/>
      <c r="H477" s="20"/>
      <c r="I477" s="20"/>
      <c r="J477" s="20"/>
      <c r="K477" s="23"/>
      <c r="L477" s="23"/>
      <c r="M477" s="23"/>
      <c r="N477" s="23"/>
      <c r="O477" s="565"/>
      <c r="P477" s="528"/>
      <c r="Q477" s="528"/>
      <c r="R477" s="20"/>
      <c r="S477" s="20"/>
      <c r="T477" s="20"/>
      <c r="U477" s="20"/>
      <c r="V477" s="20"/>
      <c r="W477" s="20"/>
    </row>
    <row r="478" spans="1:23" x14ac:dyDescent="0.2">
      <c r="A478" s="20"/>
      <c r="B478" s="21"/>
      <c r="C478" s="20"/>
      <c r="D478" s="20"/>
      <c r="E478" s="20"/>
      <c r="F478" s="20"/>
      <c r="G478" s="20"/>
      <c r="H478" s="20"/>
      <c r="I478" s="20"/>
      <c r="J478" s="20"/>
      <c r="K478" s="23"/>
      <c r="L478" s="23"/>
      <c r="M478" s="23"/>
      <c r="N478" s="23"/>
      <c r="O478" s="565"/>
      <c r="P478" s="528"/>
      <c r="Q478" s="528"/>
      <c r="R478" s="20"/>
      <c r="S478" s="20"/>
      <c r="T478" s="20"/>
      <c r="U478" s="20"/>
      <c r="V478" s="20"/>
      <c r="W478" s="20"/>
    </row>
    <row r="479" spans="1:23" x14ac:dyDescent="0.2">
      <c r="A479" s="20"/>
      <c r="B479" s="21"/>
      <c r="C479" s="20"/>
      <c r="D479" s="20"/>
      <c r="E479" s="20"/>
      <c r="F479" s="20"/>
      <c r="G479" s="20"/>
      <c r="H479" s="20"/>
      <c r="I479" s="20"/>
      <c r="J479" s="20"/>
      <c r="K479" s="23"/>
      <c r="L479" s="23"/>
      <c r="M479" s="23"/>
      <c r="N479" s="23"/>
      <c r="O479" s="565"/>
      <c r="P479" s="528"/>
      <c r="Q479" s="528"/>
      <c r="R479" s="20"/>
      <c r="S479" s="20"/>
      <c r="T479" s="20"/>
      <c r="U479" s="20"/>
      <c r="V479" s="20"/>
      <c r="W479" s="20"/>
    </row>
    <row r="480" spans="1:23" x14ac:dyDescent="0.2">
      <c r="A480" s="20"/>
      <c r="B480" s="21"/>
      <c r="C480" s="20"/>
      <c r="D480" s="20"/>
      <c r="E480" s="20"/>
      <c r="F480" s="20"/>
      <c r="G480" s="20"/>
      <c r="H480" s="20"/>
      <c r="I480" s="20"/>
      <c r="J480" s="20"/>
      <c r="K480" s="23"/>
      <c r="L480" s="23"/>
      <c r="M480" s="23"/>
      <c r="N480" s="23"/>
      <c r="O480" s="565"/>
      <c r="P480" s="528"/>
      <c r="Q480" s="528"/>
      <c r="R480" s="20"/>
      <c r="S480" s="20"/>
      <c r="T480" s="20"/>
      <c r="U480" s="20"/>
      <c r="V480" s="20"/>
      <c r="W480" s="20"/>
    </row>
    <row r="481" spans="1:23" x14ac:dyDescent="0.2">
      <c r="A481" s="20"/>
      <c r="B481" s="21"/>
      <c r="C481" s="20"/>
      <c r="D481" s="20"/>
      <c r="E481" s="20"/>
      <c r="F481" s="20"/>
      <c r="G481" s="20"/>
      <c r="H481" s="20"/>
      <c r="I481" s="20"/>
      <c r="J481" s="20"/>
      <c r="K481" s="23"/>
      <c r="L481" s="23"/>
      <c r="M481" s="23"/>
      <c r="N481" s="23"/>
      <c r="O481" s="565"/>
      <c r="P481" s="528"/>
      <c r="Q481" s="528"/>
      <c r="R481" s="20"/>
      <c r="S481" s="20"/>
      <c r="T481" s="20"/>
      <c r="U481" s="20"/>
      <c r="V481" s="20"/>
      <c r="W481" s="20"/>
    </row>
    <row r="482" spans="1:23" x14ac:dyDescent="0.2">
      <c r="A482" s="20"/>
      <c r="B482" s="21"/>
      <c r="C482" s="20"/>
      <c r="D482" s="20"/>
      <c r="E482" s="20"/>
      <c r="F482" s="20"/>
      <c r="G482" s="20"/>
      <c r="H482" s="20"/>
      <c r="I482" s="20"/>
      <c r="J482" s="20"/>
      <c r="K482" s="23"/>
      <c r="L482" s="23"/>
      <c r="M482" s="23"/>
      <c r="N482" s="23"/>
      <c r="O482" s="565"/>
      <c r="P482" s="528"/>
      <c r="Q482" s="528"/>
      <c r="R482" s="20"/>
      <c r="S482" s="20"/>
      <c r="T482" s="20"/>
      <c r="U482" s="20"/>
      <c r="V482" s="20"/>
      <c r="W482" s="20"/>
    </row>
    <row r="483" spans="1:23" x14ac:dyDescent="0.2">
      <c r="A483" s="20"/>
      <c r="B483" s="21"/>
      <c r="C483" s="20"/>
      <c r="D483" s="20"/>
      <c r="E483" s="20"/>
      <c r="F483" s="20"/>
      <c r="G483" s="20"/>
      <c r="H483" s="20"/>
      <c r="I483" s="20"/>
      <c r="J483" s="20"/>
      <c r="K483" s="23"/>
      <c r="L483" s="23"/>
      <c r="M483" s="23"/>
      <c r="N483" s="23"/>
      <c r="O483" s="565"/>
      <c r="P483" s="528"/>
      <c r="Q483" s="528"/>
      <c r="R483" s="20"/>
      <c r="S483" s="20"/>
      <c r="T483" s="20"/>
      <c r="U483" s="20"/>
      <c r="V483" s="20"/>
      <c r="W483" s="20"/>
    </row>
    <row r="484" spans="1:23" x14ac:dyDescent="0.2">
      <c r="A484" s="20"/>
      <c r="B484" s="21"/>
      <c r="C484" s="20"/>
      <c r="D484" s="20"/>
      <c r="E484" s="20"/>
      <c r="F484" s="20"/>
      <c r="G484" s="20"/>
      <c r="H484" s="20"/>
      <c r="I484" s="20"/>
      <c r="J484" s="20"/>
      <c r="K484" s="23"/>
      <c r="L484" s="23"/>
      <c r="M484" s="23"/>
      <c r="N484" s="23"/>
      <c r="O484" s="565"/>
      <c r="P484" s="528"/>
      <c r="Q484" s="528"/>
      <c r="R484" s="20"/>
      <c r="S484" s="20"/>
      <c r="T484" s="20"/>
      <c r="U484" s="20"/>
      <c r="V484" s="20"/>
      <c r="W484" s="20"/>
    </row>
    <row r="485" spans="1:23" x14ac:dyDescent="0.2">
      <c r="A485" s="20"/>
      <c r="B485" s="21"/>
      <c r="C485" s="20"/>
      <c r="D485" s="20"/>
      <c r="E485" s="20"/>
      <c r="F485" s="20"/>
      <c r="G485" s="20"/>
      <c r="H485" s="20"/>
      <c r="I485" s="20"/>
      <c r="J485" s="20"/>
      <c r="K485" s="23"/>
      <c r="L485" s="23"/>
      <c r="M485" s="23"/>
      <c r="N485" s="23"/>
      <c r="O485" s="565"/>
      <c r="P485" s="528"/>
      <c r="Q485" s="528"/>
      <c r="R485" s="20"/>
      <c r="S485" s="20"/>
      <c r="T485" s="20"/>
      <c r="U485" s="20"/>
      <c r="V485" s="20"/>
      <c r="W485" s="20"/>
    </row>
    <row r="486" spans="1:23" x14ac:dyDescent="0.2">
      <c r="A486" s="20"/>
      <c r="B486" s="21"/>
      <c r="C486" s="20"/>
      <c r="D486" s="20"/>
      <c r="E486" s="20"/>
      <c r="F486" s="20"/>
      <c r="G486" s="20"/>
      <c r="H486" s="20"/>
      <c r="I486" s="20"/>
      <c r="J486" s="20"/>
      <c r="K486" s="23"/>
      <c r="L486" s="23"/>
      <c r="M486" s="23"/>
      <c r="N486" s="23"/>
      <c r="O486" s="565"/>
      <c r="P486" s="528"/>
      <c r="Q486" s="528"/>
      <c r="R486" s="20"/>
      <c r="S486" s="20"/>
      <c r="T486" s="20"/>
      <c r="U486" s="20"/>
      <c r="V486" s="20"/>
      <c r="W486" s="20"/>
    </row>
    <row r="487" spans="1:23" x14ac:dyDescent="0.2">
      <c r="A487" s="20"/>
      <c r="B487" s="21"/>
      <c r="C487" s="20"/>
      <c r="D487" s="20"/>
      <c r="E487" s="20"/>
      <c r="F487" s="20"/>
      <c r="G487" s="20"/>
      <c r="H487" s="20"/>
      <c r="I487" s="20"/>
      <c r="J487" s="20"/>
      <c r="K487" s="23"/>
      <c r="L487" s="23"/>
      <c r="M487" s="23"/>
      <c r="N487" s="23"/>
      <c r="O487" s="565"/>
      <c r="P487" s="528"/>
      <c r="Q487" s="528"/>
      <c r="R487" s="20"/>
      <c r="S487" s="20"/>
      <c r="T487" s="20"/>
      <c r="U487" s="20"/>
      <c r="V487" s="20"/>
      <c r="W487" s="20"/>
    </row>
    <row r="488" spans="1:23" x14ac:dyDescent="0.2">
      <c r="A488" s="20"/>
      <c r="B488" s="21"/>
      <c r="C488" s="20"/>
      <c r="D488" s="20"/>
      <c r="E488" s="20"/>
      <c r="F488" s="20"/>
      <c r="G488" s="20"/>
      <c r="H488" s="20"/>
      <c r="I488" s="20"/>
      <c r="J488" s="20"/>
      <c r="K488" s="23"/>
      <c r="L488" s="23"/>
      <c r="M488" s="23"/>
      <c r="N488" s="23"/>
      <c r="O488" s="565"/>
      <c r="P488" s="528"/>
      <c r="Q488" s="528"/>
      <c r="R488" s="20"/>
      <c r="S488" s="20"/>
      <c r="T488" s="20"/>
      <c r="U488" s="20"/>
      <c r="V488" s="20"/>
      <c r="W488" s="20"/>
    </row>
    <row r="489" spans="1:23" x14ac:dyDescent="0.2">
      <c r="A489" s="20"/>
      <c r="B489" s="21"/>
      <c r="C489" s="20"/>
      <c r="D489" s="20"/>
      <c r="E489" s="20"/>
      <c r="F489" s="20"/>
      <c r="G489" s="20"/>
      <c r="H489" s="20"/>
      <c r="I489" s="20"/>
      <c r="J489" s="20"/>
      <c r="K489" s="23"/>
      <c r="L489" s="23"/>
      <c r="M489" s="23"/>
      <c r="N489" s="23"/>
      <c r="O489" s="565"/>
      <c r="P489" s="528"/>
      <c r="Q489" s="528"/>
      <c r="R489" s="20"/>
      <c r="S489" s="20"/>
      <c r="T489" s="20"/>
      <c r="U489" s="20"/>
      <c r="V489" s="20"/>
      <c r="W489" s="20"/>
    </row>
    <row r="490" spans="1:23" x14ac:dyDescent="0.2">
      <c r="A490" s="20"/>
      <c r="B490" s="21"/>
      <c r="C490" s="20"/>
      <c r="D490" s="20"/>
      <c r="E490" s="20"/>
      <c r="F490" s="20"/>
      <c r="G490" s="20"/>
      <c r="H490" s="20"/>
      <c r="I490" s="20"/>
      <c r="J490" s="20"/>
      <c r="K490" s="23"/>
      <c r="L490" s="23"/>
      <c r="M490" s="23"/>
      <c r="N490" s="23"/>
      <c r="O490" s="565"/>
      <c r="P490" s="528"/>
      <c r="Q490" s="528"/>
      <c r="R490" s="20"/>
      <c r="S490" s="20"/>
      <c r="T490" s="20"/>
      <c r="U490" s="20"/>
      <c r="V490" s="20"/>
      <c r="W490" s="20"/>
    </row>
    <row r="491" spans="1:23" x14ac:dyDescent="0.2">
      <c r="A491" s="20"/>
      <c r="B491" s="21"/>
      <c r="C491" s="20"/>
      <c r="D491" s="20"/>
      <c r="E491" s="20"/>
      <c r="F491" s="20"/>
      <c r="G491" s="20"/>
      <c r="H491" s="20"/>
      <c r="I491" s="20"/>
      <c r="J491" s="20"/>
      <c r="K491" s="23"/>
      <c r="L491" s="23"/>
      <c r="M491" s="23"/>
      <c r="N491" s="23"/>
      <c r="O491" s="565"/>
      <c r="P491" s="528"/>
      <c r="Q491" s="528"/>
      <c r="R491" s="20"/>
      <c r="S491" s="20"/>
      <c r="T491" s="20"/>
      <c r="U491" s="20"/>
      <c r="V491" s="20"/>
      <c r="W491" s="20"/>
    </row>
    <row r="492" spans="1:23" x14ac:dyDescent="0.2">
      <c r="A492" s="20"/>
      <c r="B492" s="21"/>
      <c r="C492" s="20"/>
      <c r="D492" s="20"/>
      <c r="E492" s="20"/>
      <c r="F492" s="20"/>
      <c r="G492" s="20"/>
      <c r="H492" s="20"/>
      <c r="I492" s="20"/>
      <c r="J492" s="20"/>
      <c r="K492" s="23"/>
      <c r="L492" s="23"/>
      <c r="M492" s="23"/>
      <c r="N492" s="23"/>
      <c r="O492" s="565"/>
      <c r="P492" s="528"/>
      <c r="Q492" s="528"/>
      <c r="R492" s="20"/>
      <c r="S492" s="20"/>
      <c r="T492" s="20"/>
      <c r="U492" s="20"/>
      <c r="V492" s="20"/>
      <c r="W492" s="20"/>
    </row>
    <row r="493" spans="1:23" x14ac:dyDescent="0.2">
      <c r="A493" s="20"/>
      <c r="B493" s="21"/>
      <c r="C493" s="20"/>
      <c r="D493" s="20"/>
      <c r="E493" s="20"/>
      <c r="F493" s="20"/>
      <c r="G493" s="20"/>
      <c r="H493" s="20"/>
      <c r="I493" s="20"/>
      <c r="J493" s="20"/>
      <c r="K493" s="23"/>
      <c r="L493" s="23"/>
      <c r="M493" s="23"/>
      <c r="N493" s="23"/>
      <c r="O493" s="565"/>
      <c r="P493" s="528"/>
      <c r="Q493" s="528"/>
      <c r="R493" s="20"/>
      <c r="S493" s="20"/>
      <c r="T493" s="20"/>
      <c r="U493" s="20"/>
      <c r="V493" s="20"/>
      <c r="W493" s="20"/>
    </row>
    <row r="494" spans="1:23" x14ac:dyDescent="0.2">
      <c r="A494" s="20"/>
      <c r="B494" s="21"/>
      <c r="C494" s="20"/>
      <c r="D494" s="20"/>
      <c r="E494" s="20"/>
      <c r="F494" s="20"/>
      <c r="G494" s="20"/>
      <c r="H494" s="20"/>
      <c r="I494" s="20"/>
      <c r="J494" s="20"/>
      <c r="K494" s="23"/>
      <c r="L494" s="23"/>
      <c r="M494" s="23"/>
      <c r="N494" s="23"/>
      <c r="O494" s="565"/>
      <c r="P494" s="528"/>
      <c r="Q494" s="528"/>
      <c r="R494" s="20"/>
      <c r="S494" s="20"/>
      <c r="T494" s="20"/>
      <c r="U494" s="20"/>
      <c r="V494" s="20"/>
      <c r="W494" s="20"/>
    </row>
    <row r="495" spans="1:23" x14ac:dyDescent="0.2">
      <c r="A495" s="20"/>
      <c r="B495" s="21"/>
      <c r="C495" s="20"/>
      <c r="D495" s="20"/>
      <c r="E495" s="20"/>
      <c r="F495" s="20"/>
      <c r="G495" s="20"/>
      <c r="H495" s="20"/>
      <c r="I495" s="20"/>
      <c r="J495" s="20"/>
      <c r="K495" s="23"/>
      <c r="L495" s="23"/>
      <c r="M495" s="23"/>
      <c r="N495" s="23"/>
      <c r="O495" s="565"/>
      <c r="P495" s="528"/>
      <c r="Q495" s="528"/>
      <c r="R495" s="20"/>
      <c r="S495" s="20"/>
      <c r="T495" s="20"/>
      <c r="U495" s="20"/>
      <c r="V495" s="20"/>
      <c r="W495" s="20"/>
    </row>
    <row r="496" spans="1:23" x14ac:dyDescent="0.2">
      <c r="A496" s="20"/>
      <c r="B496" s="21"/>
      <c r="C496" s="20"/>
      <c r="D496" s="20"/>
      <c r="E496" s="20"/>
      <c r="F496" s="20"/>
      <c r="G496" s="20"/>
      <c r="H496" s="20"/>
      <c r="I496" s="20"/>
      <c r="J496" s="20"/>
      <c r="K496" s="23"/>
      <c r="L496" s="23"/>
      <c r="M496" s="23"/>
      <c r="N496" s="23"/>
      <c r="O496" s="565"/>
      <c r="P496" s="528"/>
      <c r="Q496" s="528"/>
      <c r="R496" s="20"/>
      <c r="S496" s="20"/>
      <c r="T496" s="20"/>
      <c r="U496" s="20"/>
      <c r="V496" s="20"/>
      <c r="W496" s="20"/>
    </row>
    <row r="497" spans="1:23" x14ac:dyDescent="0.2">
      <c r="A497" s="20"/>
      <c r="B497" s="21"/>
      <c r="C497" s="20"/>
      <c r="D497" s="20"/>
      <c r="E497" s="20"/>
      <c r="F497" s="20"/>
      <c r="G497" s="20"/>
      <c r="H497" s="20"/>
      <c r="I497" s="20"/>
      <c r="J497" s="20"/>
      <c r="K497" s="23"/>
      <c r="L497" s="23"/>
      <c r="M497" s="23"/>
      <c r="N497" s="23"/>
      <c r="O497" s="565"/>
      <c r="P497" s="528"/>
      <c r="Q497" s="528"/>
      <c r="R497" s="20"/>
      <c r="S497" s="20"/>
      <c r="T497" s="20"/>
      <c r="U497" s="20"/>
      <c r="V497" s="20"/>
      <c r="W497" s="20"/>
    </row>
    <row r="498" spans="1:23" x14ac:dyDescent="0.2">
      <c r="A498" s="20"/>
      <c r="B498" s="21"/>
      <c r="C498" s="20"/>
      <c r="D498" s="20"/>
      <c r="E498" s="20"/>
      <c r="F498" s="20"/>
      <c r="G498" s="20"/>
      <c r="H498" s="20"/>
      <c r="I498" s="20"/>
      <c r="J498" s="20"/>
      <c r="K498" s="23"/>
      <c r="L498" s="23"/>
      <c r="M498" s="23"/>
      <c r="N498" s="23"/>
      <c r="O498" s="565"/>
      <c r="P498" s="528"/>
      <c r="Q498" s="528"/>
      <c r="R498" s="20"/>
      <c r="S498" s="20"/>
      <c r="T498" s="20"/>
      <c r="U498" s="20"/>
      <c r="V498" s="20"/>
      <c r="W498" s="20"/>
    </row>
    <row r="499" spans="1:23" x14ac:dyDescent="0.2">
      <c r="A499" s="20"/>
      <c r="B499" s="21"/>
      <c r="C499" s="20"/>
      <c r="D499" s="20"/>
      <c r="E499" s="20"/>
      <c r="F499" s="20"/>
      <c r="G499" s="20"/>
      <c r="H499" s="20"/>
      <c r="I499" s="20"/>
      <c r="J499" s="20"/>
      <c r="K499" s="23"/>
      <c r="L499" s="23"/>
      <c r="M499" s="23"/>
      <c r="N499" s="23"/>
      <c r="O499" s="565"/>
      <c r="P499" s="528"/>
      <c r="Q499" s="528"/>
      <c r="R499" s="20"/>
      <c r="S499" s="20"/>
      <c r="T499" s="20"/>
      <c r="U499" s="20"/>
      <c r="V499" s="20"/>
      <c r="W499" s="20"/>
    </row>
    <row r="500" spans="1:23" x14ac:dyDescent="0.2">
      <c r="A500" s="20"/>
      <c r="B500" s="21"/>
      <c r="C500" s="20"/>
      <c r="D500" s="20"/>
      <c r="E500" s="20"/>
      <c r="F500" s="20"/>
      <c r="G500" s="20"/>
      <c r="H500" s="20"/>
      <c r="I500" s="20"/>
      <c r="J500" s="20"/>
      <c r="K500" s="23"/>
      <c r="L500" s="23"/>
      <c r="M500" s="23"/>
      <c r="N500" s="23"/>
      <c r="O500" s="565"/>
      <c r="P500" s="528"/>
      <c r="Q500" s="528"/>
      <c r="R500" s="20"/>
      <c r="S500" s="20"/>
      <c r="T500" s="20"/>
      <c r="U500" s="20"/>
      <c r="V500" s="20"/>
      <c r="W500" s="20"/>
    </row>
    <row r="501" spans="1:23" x14ac:dyDescent="0.2">
      <c r="A501" s="20"/>
      <c r="B501" s="21"/>
      <c r="C501" s="20"/>
      <c r="D501" s="20"/>
      <c r="E501" s="20"/>
      <c r="F501" s="20"/>
      <c r="G501" s="20"/>
      <c r="H501" s="20"/>
      <c r="I501" s="20"/>
      <c r="J501" s="20"/>
      <c r="K501" s="23"/>
      <c r="L501" s="23"/>
      <c r="M501" s="23"/>
      <c r="N501" s="23"/>
      <c r="O501" s="565"/>
      <c r="P501" s="528"/>
      <c r="Q501" s="528"/>
      <c r="R501" s="20"/>
      <c r="S501" s="20"/>
      <c r="T501" s="20"/>
      <c r="U501" s="20"/>
      <c r="V501" s="20"/>
      <c r="W501" s="20"/>
    </row>
    <row r="502" spans="1:23" x14ac:dyDescent="0.2">
      <c r="A502" s="20"/>
      <c r="B502" s="21"/>
      <c r="C502" s="20"/>
      <c r="D502" s="20"/>
      <c r="E502" s="20"/>
      <c r="F502" s="20"/>
      <c r="G502" s="20"/>
      <c r="H502" s="20"/>
      <c r="I502" s="20"/>
      <c r="J502" s="20"/>
      <c r="K502" s="23"/>
      <c r="L502" s="23"/>
      <c r="M502" s="23"/>
      <c r="N502" s="23"/>
      <c r="O502" s="565"/>
      <c r="P502" s="528"/>
      <c r="Q502" s="528"/>
      <c r="R502" s="20"/>
      <c r="S502" s="20"/>
      <c r="T502" s="20"/>
      <c r="U502" s="20"/>
      <c r="V502" s="20"/>
      <c r="W502" s="20"/>
    </row>
    <row r="503" spans="1:23" x14ac:dyDescent="0.2">
      <c r="A503" s="20"/>
      <c r="B503" s="21"/>
      <c r="C503" s="20"/>
      <c r="D503" s="20"/>
      <c r="E503" s="20"/>
      <c r="F503" s="20"/>
      <c r="G503" s="20"/>
      <c r="H503" s="20"/>
      <c r="I503" s="20"/>
      <c r="J503" s="20"/>
      <c r="K503" s="23"/>
      <c r="L503" s="23"/>
      <c r="M503" s="23"/>
      <c r="N503" s="23"/>
      <c r="O503" s="565"/>
      <c r="P503" s="528"/>
      <c r="Q503" s="528"/>
      <c r="R503" s="20"/>
      <c r="S503" s="20"/>
      <c r="T503" s="20"/>
      <c r="U503" s="20"/>
      <c r="V503" s="20"/>
      <c r="W503" s="20"/>
    </row>
    <row r="504" spans="1:23" x14ac:dyDescent="0.2">
      <c r="A504" s="20"/>
      <c r="B504" s="21"/>
      <c r="C504" s="20"/>
      <c r="D504" s="20"/>
      <c r="E504" s="20"/>
      <c r="F504" s="20"/>
      <c r="G504" s="20"/>
      <c r="H504" s="20"/>
      <c r="I504" s="20"/>
      <c r="J504" s="20"/>
      <c r="K504" s="23"/>
      <c r="L504" s="23"/>
      <c r="M504" s="23"/>
      <c r="N504" s="23"/>
      <c r="O504" s="565"/>
      <c r="P504" s="528"/>
      <c r="Q504" s="528"/>
      <c r="R504" s="20"/>
      <c r="S504" s="20"/>
      <c r="T504" s="20"/>
      <c r="U504" s="20"/>
      <c r="V504" s="20"/>
      <c r="W504" s="20"/>
    </row>
    <row r="505" spans="1:23" x14ac:dyDescent="0.2">
      <c r="A505" s="20"/>
      <c r="B505" s="21"/>
      <c r="C505" s="20"/>
      <c r="D505" s="20"/>
      <c r="E505" s="20"/>
      <c r="F505" s="20"/>
      <c r="G505" s="20"/>
      <c r="H505" s="20"/>
      <c r="I505" s="20"/>
      <c r="J505" s="20"/>
      <c r="K505" s="23"/>
      <c r="L505" s="23"/>
      <c r="M505" s="23"/>
      <c r="N505" s="23"/>
      <c r="O505" s="565"/>
      <c r="P505" s="528"/>
      <c r="Q505" s="528"/>
      <c r="R505" s="20"/>
      <c r="S505" s="20"/>
      <c r="T505" s="20"/>
      <c r="U505" s="20"/>
      <c r="V505" s="20"/>
      <c r="W505" s="20"/>
    </row>
    <row r="506" spans="1:23" x14ac:dyDescent="0.2">
      <c r="A506" s="20"/>
      <c r="B506" s="21"/>
      <c r="C506" s="20"/>
      <c r="D506" s="20"/>
      <c r="E506" s="20"/>
      <c r="F506" s="20"/>
      <c r="G506" s="20"/>
      <c r="H506" s="20"/>
      <c r="I506" s="20"/>
      <c r="J506" s="20"/>
      <c r="K506" s="23"/>
      <c r="L506" s="23"/>
      <c r="M506" s="23"/>
      <c r="N506" s="23"/>
      <c r="O506" s="565"/>
      <c r="P506" s="528"/>
      <c r="Q506" s="528"/>
      <c r="R506" s="20"/>
      <c r="S506" s="20"/>
      <c r="T506" s="20"/>
      <c r="U506" s="20"/>
      <c r="V506" s="20"/>
      <c r="W506" s="20"/>
    </row>
    <row r="507" spans="1:23" x14ac:dyDescent="0.2">
      <c r="A507" s="20"/>
      <c r="B507" s="21"/>
      <c r="C507" s="20"/>
      <c r="D507" s="20"/>
      <c r="E507" s="20"/>
      <c r="F507" s="20"/>
      <c r="G507" s="20"/>
      <c r="H507" s="20"/>
      <c r="I507" s="20"/>
      <c r="J507" s="20"/>
      <c r="K507" s="23"/>
      <c r="L507" s="23"/>
      <c r="M507" s="23"/>
      <c r="N507" s="23"/>
      <c r="O507" s="565"/>
      <c r="P507" s="528"/>
      <c r="Q507" s="528"/>
      <c r="R507" s="20"/>
      <c r="S507" s="20"/>
      <c r="T507" s="20"/>
      <c r="U507" s="20"/>
      <c r="V507" s="20"/>
      <c r="W507" s="20"/>
    </row>
    <row r="508" spans="1:23" x14ac:dyDescent="0.2">
      <c r="A508" s="20"/>
      <c r="B508" s="21"/>
      <c r="C508" s="20"/>
      <c r="D508" s="20"/>
      <c r="E508" s="20"/>
      <c r="F508" s="20"/>
      <c r="G508" s="20"/>
      <c r="H508" s="20"/>
      <c r="I508" s="20"/>
      <c r="J508" s="20"/>
      <c r="K508" s="23"/>
      <c r="L508" s="23"/>
      <c r="M508" s="23"/>
      <c r="N508" s="23"/>
      <c r="O508" s="565"/>
      <c r="P508" s="528"/>
      <c r="Q508" s="528"/>
      <c r="R508" s="20"/>
      <c r="S508" s="20"/>
      <c r="T508" s="20"/>
      <c r="U508" s="20"/>
      <c r="V508" s="20"/>
      <c r="W508" s="20"/>
    </row>
    <row r="509" spans="1:23" x14ac:dyDescent="0.2">
      <c r="A509" s="20"/>
      <c r="B509" s="21"/>
      <c r="C509" s="20"/>
      <c r="D509" s="20"/>
      <c r="E509" s="20"/>
      <c r="F509" s="20"/>
      <c r="G509" s="20"/>
      <c r="H509" s="20"/>
      <c r="I509" s="20"/>
      <c r="J509" s="20"/>
      <c r="K509" s="23"/>
      <c r="L509" s="23"/>
      <c r="M509" s="23"/>
      <c r="N509" s="23"/>
      <c r="O509" s="565"/>
      <c r="P509" s="528"/>
      <c r="Q509" s="528"/>
      <c r="R509" s="20"/>
      <c r="S509" s="20"/>
      <c r="T509" s="20"/>
      <c r="U509" s="20"/>
      <c r="V509" s="20"/>
      <c r="W509" s="20"/>
    </row>
    <row r="510" spans="1:23" x14ac:dyDescent="0.2">
      <c r="A510" s="20"/>
      <c r="B510" s="21"/>
      <c r="C510" s="20"/>
      <c r="D510" s="20"/>
      <c r="E510" s="20"/>
      <c r="F510" s="20"/>
      <c r="G510" s="20"/>
      <c r="H510" s="20"/>
      <c r="I510" s="20"/>
      <c r="J510" s="20"/>
      <c r="K510" s="23"/>
      <c r="L510" s="23"/>
      <c r="M510" s="23"/>
      <c r="N510" s="23"/>
      <c r="O510" s="565"/>
      <c r="P510" s="528"/>
      <c r="Q510" s="528"/>
      <c r="R510" s="20"/>
      <c r="S510" s="20"/>
      <c r="T510" s="20"/>
      <c r="U510" s="20"/>
      <c r="V510" s="20"/>
      <c r="W510" s="20"/>
    </row>
    <row r="511" spans="1:23" x14ac:dyDescent="0.2">
      <c r="A511" s="20"/>
      <c r="B511" s="21"/>
      <c r="C511" s="20"/>
      <c r="D511" s="20"/>
      <c r="E511" s="20"/>
      <c r="F511" s="20"/>
      <c r="G511" s="20"/>
      <c r="H511" s="20"/>
      <c r="I511" s="20"/>
      <c r="J511" s="20"/>
      <c r="K511" s="23"/>
      <c r="L511" s="23"/>
      <c r="M511" s="23"/>
      <c r="N511" s="23"/>
      <c r="O511" s="565"/>
      <c r="P511" s="528"/>
      <c r="Q511" s="528"/>
      <c r="R511" s="20"/>
      <c r="S511" s="20"/>
      <c r="T511" s="20"/>
      <c r="U511" s="20"/>
      <c r="V511" s="20"/>
      <c r="W511" s="20"/>
    </row>
    <row r="512" spans="1:23" x14ac:dyDescent="0.2">
      <c r="A512" s="20"/>
      <c r="B512" s="21"/>
      <c r="C512" s="20"/>
      <c r="D512" s="20"/>
      <c r="E512" s="20"/>
      <c r="F512" s="20"/>
      <c r="G512" s="20"/>
      <c r="H512" s="20"/>
      <c r="I512" s="20"/>
      <c r="J512" s="20"/>
      <c r="K512" s="23"/>
      <c r="L512" s="23"/>
      <c r="M512" s="23"/>
      <c r="N512" s="23"/>
      <c r="O512" s="565"/>
      <c r="P512" s="528"/>
      <c r="Q512" s="528"/>
      <c r="R512" s="20"/>
      <c r="S512" s="20"/>
      <c r="T512" s="20"/>
      <c r="U512" s="20"/>
      <c r="V512" s="20"/>
      <c r="W512" s="20"/>
    </row>
    <row r="513" spans="1:23" x14ac:dyDescent="0.2">
      <c r="A513" s="20"/>
      <c r="B513" s="21"/>
      <c r="C513" s="20"/>
      <c r="D513" s="20"/>
      <c r="E513" s="20"/>
      <c r="F513" s="20"/>
      <c r="G513" s="20"/>
      <c r="H513" s="20"/>
      <c r="I513" s="20"/>
      <c r="J513" s="20"/>
      <c r="K513" s="23"/>
      <c r="L513" s="23"/>
      <c r="M513" s="23"/>
      <c r="N513" s="23"/>
      <c r="O513" s="565"/>
      <c r="P513" s="528"/>
      <c r="Q513" s="528"/>
      <c r="R513" s="20"/>
      <c r="S513" s="20"/>
      <c r="T513" s="20"/>
      <c r="U513" s="20"/>
      <c r="V513" s="20"/>
      <c r="W513" s="20"/>
    </row>
    <row r="514" spans="1:23" x14ac:dyDescent="0.2">
      <c r="A514" s="20"/>
      <c r="B514" s="21"/>
      <c r="C514" s="20"/>
      <c r="D514" s="20"/>
      <c r="E514" s="20"/>
      <c r="F514" s="20"/>
      <c r="G514" s="20"/>
      <c r="H514" s="20"/>
      <c r="I514" s="20"/>
      <c r="J514" s="20"/>
      <c r="K514" s="23"/>
      <c r="L514" s="23"/>
      <c r="M514" s="23"/>
      <c r="N514" s="23"/>
      <c r="O514" s="565"/>
      <c r="P514" s="528"/>
      <c r="Q514" s="528"/>
      <c r="R514" s="20"/>
      <c r="S514" s="20"/>
      <c r="T514" s="20"/>
      <c r="U514" s="20"/>
      <c r="V514" s="20"/>
      <c r="W514" s="20"/>
    </row>
    <row r="515" spans="1:23" x14ac:dyDescent="0.2">
      <c r="A515" s="20"/>
      <c r="B515" s="21"/>
      <c r="C515" s="20"/>
      <c r="D515" s="20"/>
      <c r="E515" s="20"/>
      <c r="F515" s="20"/>
      <c r="G515" s="20"/>
      <c r="H515" s="20"/>
      <c r="I515" s="20"/>
      <c r="J515" s="20"/>
      <c r="K515" s="23"/>
      <c r="L515" s="23"/>
      <c r="M515" s="23"/>
      <c r="N515" s="23"/>
      <c r="O515" s="565"/>
      <c r="P515" s="528"/>
      <c r="Q515" s="528"/>
      <c r="R515" s="20"/>
      <c r="S515" s="20"/>
      <c r="T515" s="20"/>
      <c r="U515" s="20"/>
      <c r="V515" s="20"/>
      <c r="W515" s="20"/>
    </row>
    <row r="516" spans="1:23" x14ac:dyDescent="0.2">
      <c r="A516" s="20"/>
      <c r="B516" s="21"/>
      <c r="C516" s="20"/>
      <c r="D516" s="20"/>
      <c r="E516" s="20"/>
      <c r="F516" s="20"/>
      <c r="G516" s="20"/>
      <c r="H516" s="20"/>
      <c r="I516" s="20"/>
      <c r="J516" s="20"/>
      <c r="K516" s="23"/>
      <c r="L516" s="23"/>
      <c r="M516" s="23"/>
      <c r="N516" s="23"/>
      <c r="O516" s="565"/>
      <c r="P516" s="528"/>
      <c r="Q516" s="528"/>
      <c r="R516" s="20"/>
      <c r="S516" s="20"/>
      <c r="T516" s="20"/>
      <c r="U516" s="20"/>
      <c r="V516" s="20"/>
      <c r="W516" s="20"/>
    </row>
    <row r="517" spans="1:23" x14ac:dyDescent="0.2">
      <c r="A517" s="20"/>
      <c r="B517" s="21"/>
      <c r="C517" s="20"/>
      <c r="D517" s="20"/>
      <c r="E517" s="20"/>
      <c r="F517" s="20"/>
      <c r="G517" s="20"/>
      <c r="H517" s="20"/>
      <c r="I517" s="20"/>
      <c r="J517" s="20"/>
      <c r="K517" s="23"/>
      <c r="L517" s="23"/>
      <c r="M517" s="23"/>
      <c r="N517" s="23"/>
      <c r="O517" s="565"/>
      <c r="P517" s="528"/>
      <c r="Q517" s="528"/>
      <c r="R517" s="20"/>
      <c r="S517" s="20"/>
      <c r="T517" s="20"/>
      <c r="U517" s="20"/>
      <c r="V517" s="20"/>
      <c r="W517" s="20"/>
    </row>
    <row r="518" spans="1:23" x14ac:dyDescent="0.2">
      <c r="A518" s="20"/>
      <c r="B518" s="21"/>
      <c r="C518" s="20"/>
      <c r="D518" s="20"/>
      <c r="E518" s="20"/>
      <c r="F518" s="20"/>
      <c r="G518" s="20"/>
      <c r="H518" s="20"/>
      <c r="I518" s="20"/>
      <c r="J518" s="20"/>
      <c r="K518" s="23"/>
      <c r="L518" s="23"/>
      <c r="M518" s="23"/>
      <c r="N518" s="23"/>
      <c r="O518" s="565"/>
      <c r="P518" s="528"/>
      <c r="Q518" s="528"/>
      <c r="R518" s="20"/>
      <c r="S518" s="20"/>
      <c r="T518" s="20"/>
      <c r="U518" s="20"/>
      <c r="V518" s="20"/>
      <c r="W518" s="20"/>
    </row>
    <row r="519" spans="1:23" x14ac:dyDescent="0.2">
      <c r="A519" s="20"/>
      <c r="B519" s="21"/>
      <c r="C519" s="20"/>
      <c r="D519" s="20"/>
      <c r="E519" s="20"/>
      <c r="F519" s="20"/>
      <c r="G519" s="20"/>
      <c r="H519" s="20"/>
      <c r="I519" s="20"/>
      <c r="J519" s="20"/>
      <c r="K519" s="23"/>
      <c r="L519" s="23"/>
      <c r="M519" s="23"/>
      <c r="N519" s="23"/>
      <c r="O519" s="565"/>
      <c r="P519" s="528"/>
      <c r="Q519" s="528"/>
      <c r="R519" s="20"/>
      <c r="S519" s="20"/>
      <c r="T519" s="20"/>
      <c r="U519" s="20"/>
      <c r="V519" s="20"/>
      <c r="W519" s="20"/>
    </row>
    <row r="520" spans="1:23" x14ac:dyDescent="0.2">
      <c r="A520" s="20"/>
      <c r="B520" s="21"/>
      <c r="C520" s="20"/>
      <c r="D520" s="20"/>
      <c r="E520" s="20"/>
      <c r="F520" s="20"/>
      <c r="G520" s="20"/>
      <c r="H520" s="20"/>
      <c r="I520" s="20"/>
      <c r="J520" s="20"/>
      <c r="K520" s="23"/>
      <c r="L520" s="23"/>
      <c r="M520" s="23"/>
      <c r="N520" s="23"/>
      <c r="O520" s="565"/>
      <c r="P520" s="528"/>
      <c r="Q520" s="528"/>
      <c r="R520" s="20"/>
      <c r="S520" s="20"/>
      <c r="T520" s="20"/>
      <c r="U520" s="20"/>
      <c r="V520" s="20"/>
      <c r="W520" s="20"/>
    </row>
    <row r="521" spans="1:23" x14ac:dyDescent="0.2">
      <c r="A521" s="20"/>
      <c r="B521" s="21"/>
      <c r="C521" s="20"/>
      <c r="D521" s="20"/>
      <c r="E521" s="20"/>
      <c r="F521" s="20"/>
      <c r="G521" s="20"/>
      <c r="H521" s="20"/>
      <c r="I521" s="20"/>
      <c r="J521" s="20"/>
      <c r="K521" s="23"/>
      <c r="L521" s="23"/>
      <c r="M521" s="23"/>
      <c r="N521" s="23"/>
      <c r="O521" s="565"/>
      <c r="P521" s="528"/>
      <c r="Q521" s="528"/>
      <c r="R521" s="20"/>
      <c r="S521" s="20"/>
      <c r="T521" s="20"/>
      <c r="U521" s="20"/>
      <c r="V521" s="20"/>
      <c r="W521" s="20"/>
    </row>
    <row r="522" spans="1:23" x14ac:dyDescent="0.2">
      <c r="A522" s="20"/>
      <c r="B522" s="21"/>
      <c r="C522" s="20"/>
      <c r="D522" s="20"/>
      <c r="E522" s="20"/>
      <c r="F522" s="20"/>
      <c r="G522" s="20"/>
      <c r="H522" s="20"/>
      <c r="I522" s="20"/>
      <c r="J522" s="20"/>
      <c r="K522" s="23"/>
      <c r="L522" s="23"/>
      <c r="M522" s="23"/>
      <c r="N522" s="23"/>
      <c r="O522" s="565"/>
      <c r="P522" s="528"/>
      <c r="Q522" s="528"/>
      <c r="R522" s="20"/>
      <c r="S522" s="20"/>
      <c r="T522" s="20"/>
      <c r="U522" s="20"/>
      <c r="V522" s="20"/>
      <c r="W522" s="20"/>
    </row>
    <row r="523" spans="1:23" x14ac:dyDescent="0.2">
      <c r="A523" s="20"/>
      <c r="B523" s="21"/>
      <c r="C523" s="20"/>
      <c r="D523" s="20"/>
      <c r="E523" s="20"/>
      <c r="F523" s="20"/>
      <c r="G523" s="20"/>
      <c r="H523" s="20"/>
      <c r="I523" s="20"/>
      <c r="J523" s="20"/>
      <c r="K523" s="23"/>
      <c r="L523" s="23"/>
      <c r="M523" s="23"/>
      <c r="N523" s="23"/>
      <c r="O523" s="565"/>
      <c r="P523" s="528"/>
      <c r="Q523" s="528"/>
      <c r="R523" s="20"/>
      <c r="S523" s="20"/>
      <c r="T523" s="20"/>
      <c r="U523" s="20"/>
      <c r="V523" s="20"/>
      <c r="W523" s="20"/>
    </row>
    <row r="524" spans="1:23" x14ac:dyDescent="0.2">
      <c r="A524" s="20"/>
      <c r="B524" s="21"/>
      <c r="C524" s="20"/>
      <c r="D524" s="20"/>
      <c r="E524" s="20"/>
      <c r="F524" s="20"/>
      <c r="G524" s="20"/>
      <c r="H524" s="20"/>
      <c r="I524" s="20"/>
      <c r="J524" s="20"/>
      <c r="K524" s="23"/>
      <c r="L524" s="23"/>
      <c r="M524" s="23"/>
      <c r="N524" s="23"/>
      <c r="O524" s="565"/>
      <c r="P524" s="528"/>
      <c r="Q524" s="528"/>
      <c r="R524" s="20"/>
      <c r="S524" s="20"/>
      <c r="T524" s="20"/>
      <c r="U524" s="20"/>
      <c r="V524" s="20"/>
      <c r="W524" s="20"/>
    </row>
    <row r="525" spans="1:23" x14ac:dyDescent="0.2">
      <c r="A525" s="20"/>
      <c r="B525" s="21"/>
      <c r="C525" s="20"/>
      <c r="D525" s="20"/>
      <c r="E525" s="20"/>
      <c r="F525" s="20"/>
      <c r="G525" s="20"/>
      <c r="H525" s="20"/>
      <c r="I525" s="20"/>
      <c r="J525" s="20"/>
      <c r="K525" s="23"/>
      <c r="L525" s="23"/>
      <c r="M525" s="23"/>
      <c r="N525" s="23"/>
      <c r="O525" s="565"/>
      <c r="P525" s="528"/>
      <c r="Q525" s="528"/>
      <c r="R525" s="20"/>
      <c r="S525" s="20"/>
      <c r="T525" s="20"/>
      <c r="U525" s="20"/>
      <c r="V525" s="20"/>
      <c r="W525" s="20"/>
    </row>
    <row r="526" spans="1:23" x14ac:dyDescent="0.2">
      <c r="A526" s="20"/>
      <c r="B526" s="21"/>
      <c r="C526" s="20"/>
      <c r="D526" s="20"/>
      <c r="E526" s="20"/>
      <c r="F526" s="20"/>
      <c r="G526" s="20"/>
      <c r="H526" s="20"/>
      <c r="I526" s="20"/>
      <c r="J526" s="20"/>
      <c r="K526" s="23"/>
      <c r="L526" s="23"/>
      <c r="M526" s="23"/>
      <c r="N526" s="23"/>
      <c r="O526" s="565"/>
      <c r="P526" s="528"/>
      <c r="Q526" s="528"/>
      <c r="R526" s="20"/>
      <c r="S526" s="20"/>
      <c r="T526" s="20"/>
      <c r="U526" s="20"/>
      <c r="V526" s="20"/>
      <c r="W526" s="20"/>
    </row>
    <row r="527" spans="1:23" x14ac:dyDescent="0.2">
      <c r="A527" s="20"/>
      <c r="B527" s="21"/>
      <c r="C527" s="20"/>
      <c r="D527" s="20"/>
      <c r="E527" s="20"/>
      <c r="F527" s="20"/>
      <c r="G527" s="20"/>
      <c r="H527" s="20"/>
      <c r="I527" s="20"/>
      <c r="J527" s="20"/>
      <c r="K527" s="23"/>
      <c r="L527" s="23"/>
      <c r="M527" s="23"/>
      <c r="N527" s="23"/>
      <c r="O527" s="565"/>
      <c r="P527" s="528"/>
      <c r="Q527" s="528"/>
      <c r="R527" s="20"/>
      <c r="S527" s="20"/>
      <c r="T527" s="20"/>
      <c r="U527" s="20"/>
      <c r="V527" s="20"/>
      <c r="W527" s="20"/>
    </row>
    <row r="528" spans="1:23" x14ac:dyDescent="0.2">
      <c r="A528" s="20"/>
      <c r="B528" s="21"/>
      <c r="C528" s="20"/>
      <c r="D528" s="20"/>
      <c r="E528" s="20"/>
      <c r="F528" s="20"/>
      <c r="G528" s="20"/>
      <c r="H528" s="20"/>
      <c r="I528" s="20"/>
      <c r="J528" s="20"/>
      <c r="K528" s="23"/>
      <c r="L528" s="23"/>
      <c r="M528" s="23"/>
      <c r="N528" s="23"/>
      <c r="O528" s="565"/>
      <c r="P528" s="528"/>
      <c r="Q528" s="528"/>
      <c r="R528" s="20"/>
      <c r="S528" s="20"/>
      <c r="T528" s="20"/>
      <c r="U528" s="20"/>
      <c r="V528" s="20"/>
      <c r="W528" s="20"/>
    </row>
    <row r="529" spans="1:23" x14ac:dyDescent="0.2">
      <c r="A529" s="20"/>
      <c r="B529" s="21"/>
      <c r="C529" s="20"/>
      <c r="D529" s="20"/>
      <c r="E529" s="20"/>
      <c r="F529" s="20"/>
      <c r="G529" s="20"/>
      <c r="H529" s="20"/>
      <c r="I529" s="20"/>
      <c r="J529" s="20"/>
      <c r="K529" s="23"/>
      <c r="L529" s="23"/>
      <c r="M529" s="23"/>
      <c r="N529" s="23"/>
      <c r="O529" s="565"/>
      <c r="P529" s="528"/>
      <c r="Q529" s="528"/>
      <c r="R529" s="20"/>
      <c r="S529" s="20"/>
      <c r="T529" s="20"/>
      <c r="U529" s="20"/>
      <c r="V529" s="20"/>
      <c r="W529" s="20"/>
    </row>
    <row r="530" spans="1:23" x14ac:dyDescent="0.2">
      <c r="A530" s="20"/>
      <c r="B530" s="21"/>
      <c r="C530" s="20"/>
      <c r="D530" s="20"/>
      <c r="E530" s="20"/>
      <c r="F530" s="20"/>
      <c r="G530" s="20"/>
      <c r="H530" s="20"/>
      <c r="I530" s="20"/>
      <c r="J530" s="20"/>
      <c r="K530" s="23"/>
      <c r="L530" s="23"/>
      <c r="M530" s="23"/>
      <c r="N530" s="23"/>
      <c r="O530" s="565"/>
      <c r="P530" s="528"/>
      <c r="Q530" s="528"/>
      <c r="R530" s="20"/>
      <c r="S530" s="20"/>
      <c r="T530" s="20"/>
      <c r="U530" s="20"/>
      <c r="V530" s="20"/>
      <c r="W530" s="20"/>
    </row>
    <row r="531" spans="1:23" x14ac:dyDescent="0.2">
      <c r="A531" s="20"/>
      <c r="B531" s="21"/>
      <c r="C531" s="20"/>
      <c r="D531" s="20"/>
      <c r="E531" s="20"/>
      <c r="F531" s="20"/>
      <c r="G531" s="20"/>
      <c r="H531" s="20"/>
      <c r="I531" s="20"/>
      <c r="J531" s="20"/>
      <c r="K531" s="23"/>
      <c r="L531" s="23"/>
      <c r="M531" s="23"/>
      <c r="N531" s="23"/>
      <c r="O531" s="565"/>
      <c r="P531" s="528"/>
      <c r="Q531" s="528"/>
      <c r="R531" s="20"/>
      <c r="S531" s="20"/>
      <c r="T531" s="20"/>
      <c r="U531" s="20"/>
      <c r="V531" s="20"/>
      <c r="W531" s="20"/>
    </row>
    <row r="532" spans="1:23" x14ac:dyDescent="0.2">
      <c r="A532" s="20"/>
      <c r="B532" s="21"/>
      <c r="C532" s="20"/>
      <c r="D532" s="20"/>
      <c r="E532" s="20"/>
      <c r="F532" s="20"/>
      <c r="G532" s="20"/>
      <c r="H532" s="20"/>
      <c r="I532" s="20"/>
      <c r="J532" s="20"/>
      <c r="K532" s="23"/>
      <c r="L532" s="23"/>
      <c r="M532" s="23"/>
      <c r="N532" s="23"/>
      <c r="O532" s="565"/>
      <c r="P532" s="528"/>
      <c r="Q532" s="528"/>
      <c r="R532" s="20"/>
      <c r="S532" s="20"/>
      <c r="T532" s="20"/>
      <c r="U532" s="20"/>
      <c r="V532" s="20"/>
      <c r="W532" s="20"/>
    </row>
    <row r="533" spans="1:23" x14ac:dyDescent="0.2">
      <c r="A533" s="20"/>
      <c r="B533" s="21"/>
      <c r="C533" s="20"/>
      <c r="D533" s="20"/>
      <c r="E533" s="20"/>
      <c r="F533" s="20"/>
      <c r="G533" s="20"/>
      <c r="H533" s="20"/>
      <c r="I533" s="20"/>
      <c r="J533" s="20"/>
      <c r="K533" s="23"/>
      <c r="L533" s="23"/>
      <c r="M533" s="23"/>
      <c r="N533" s="23"/>
      <c r="O533" s="565"/>
      <c r="P533" s="528"/>
      <c r="Q533" s="528"/>
      <c r="R533" s="20"/>
      <c r="S533" s="20"/>
      <c r="T533" s="20"/>
      <c r="U533" s="20"/>
      <c r="V533" s="20"/>
      <c r="W533" s="20"/>
    </row>
    <row r="534" spans="1:23" x14ac:dyDescent="0.2">
      <c r="A534" s="20"/>
      <c r="B534" s="21"/>
      <c r="C534" s="20"/>
      <c r="D534" s="20"/>
      <c r="E534" s="20"/>
      <c r="F534" s="20"/>
      <c r="G534" s="20"/>
      <c r="H534" s="20"/>
      <c r="I534" s="20"/>
      <c r="J534" s="20"/>
      <c r="K534" s="23"/>
      <c r="L534" s="23"/>
      <c r="M534" s="23"/>
      <c r="N534" s="23"/>
      <c r="O534" s="565"/>
      <c r="P534" s="528"/>
      <c r="Q534" s="528"/>
      <c r="R534" s="20"/>
      <c r="S534" s="20"/>
      <c r="T534" s="20"/>
      <c r="U534" s="20"/>
      <c r="V534" s="20"/>
      <c r="W534" s="20"/>
    </row>
    <row r="535" spans="1:23" x14ac:dyDescent="0.2">
      <c r="A535" s="20"/>
      <c r="B535" s="21"/>
      <c r="C535" s="20"/>
      <c r="D535" s="20"/>
      <c r="E535" s="20"/>
      <c r="F535" s="20"/>
      <c r="G535" s="20"/>
      <c r="H535" s="20"/>
      <c r="I535" s="20"/>
      <c r="J535" s="20"/>
      <c r="K535" s="23"/>
      <c r="L535" s="23"/>
      <c r="M535" s="23"/>
      <c r="N535" s="23"/>
      <c r="O535" s="565"/>
      <c r="P535" s="528"/>
      <c r="Q535" s="528"/>
      <c r="R535" s="20"/>
      <c r="S535" s="20"/>
      <c r="T535" s="20"/>
      <c r="U535" s="20"/>
      <c r="V535" s="20"/>
      <c r="W535" s="20"/>
    </row>
    <row r="536" spans="1:23" x14ac:dyDescent="0.2">
      <c r="A536" s="20"/>
      <c r="B536" s="21"/>
      <c r="C536" s="20"/>
      <c r="D536" s="20"/>
      <c r="E536" s="20"/>
      <c r="F536" s="20"/>
      <c r="G536" s="20"/>
      <c r="H536" s="20"/>
      <c r="I536" s="20"/>
      <c r="J536" s="20"/>
      <c r="K536" s="23"/>
      <c r="L536" s="23"/>
      <c r="M536" s="23"/>
      <c r="N536" s="23"/>
      <c r="O536" s="565"/>
      <c r="P536" s="528"/>
      <c r="Q536" s="528"/>
      <c r="R536" s="20"/>
      <c r="S536" s="20"/>
      <c r="T536" s="20"/>
      <c r="U536" s="20"/>
      <c r="V536" s="20"/>
      <c r="W536" s="20"/>
    </row>
    <row r="537" spans="1:23" x14ac:dyDescent="0.2">
      <c r="A537" s="20"/>
      <c r="B537" s="21"/>
      <c r="C537" s="20"/>
      <c r="D537" s="20"/>
      <c r="E537" s="20"/>
      <c r="F537" s="20"/>
      <c r="G537" s="20"/>
      <c r="H537" s="20"/>
      <c r="I537" s="20"/>
      <c r="J537" s="20"/>
      <c r="K537" s="23"/>
      <c r="L537" s="23"/>
      <c r="M537" s="23"/>
      <c r="N537" s="23"/>
      <c r="O537" s="565"/>
      <c r="P537" s="528"/>
      <c r="Q537" s="528"/>
      <c r="R537" s="20"/>
      <c r="S537" s="20"/>
      <c r="T537" s="20"/>
      <c r="U537" s="20"/>
      <c r="V537" s="20"/>
      <c r="W537" s="20"/>
    </row>
    <row r="538" spans="1:23" x14ac:dyDescent="0.2">
      <c r="A538" s="20"/>
      <c r="B538" s="21"/>
      <c r="C538" s="20"/>
      <c r="D538" s="20"/>
      <c r="E538" s="20"/>
      <c r="F538" s="20"/>
      <c r="G538" s="20"/>
      <c r="H538" s="20"/>
      <c r="I538" s="20"/>
      <c r="J538" s="20"/>
      <c r="K538" s="23"/>
      <c r="L538" s="23"/>
      <c r="M538" s="23"/>
      <c r="N538" s="23"/>
      <c r="O538" s="565"/>
      <c r="P538" s="528"/>
      <c r="Q538" s="528"/>
      <c r="R538" s="20"/>
      <c r="S538" s="20"/>
      <c r="T538" s="20"/>
      <c r="U538" s="20"/>
      <c r="V538" s="20"/>
      <c r="W538" s="20"/>
    </row>
    <row r="539" spans="1:23" x14ac:dyDescent="0.2">
      <c r="A539" s="20"/>
      <c r="B539" s="21"/>
      <c r="C539" s="20"/>
      <c r="D539" s="20"/>
      <c r="E539" s="20"/>
      <c r="F539" s="20"/>
      <c r="G539" s="20"/>
      <c r="H539" s="20"/>
      <c r="I539" s="20"/>
      <c r="J539" s="20"/>
      <c r="K539" s="23"/>
      <c r="L539" s="23"/>
      <c r="M539" s="23"/>
      <c r="N539" s="23"/>
      <c r="O539" s="565"/>
      <c r="P539" s="528"/>
      <c r="Q539" s="528"/>
      <c r="R539" s="20"/>
      <c r="S539" s="20"/>
      <c r="T539" s="20"/>
      <c r="U539" s="20"/>
      <c r="V539" s="20"/>
      <c r="W539" s="20"/>
    </row>
    <row r="540" spans="1:23" x14ac:dyDescent="0.2">
      <c r="A540" s="20"/>
      <c r="B540" s="21"/>
      <c r="C540" s="20"/>
      <c r="D540" s="20"/>
      <c r="E540" s="20"/>
      <c r="F540" s="20"/>
      <c r="G540" s="20"/>
      <c r="H540" s="20"/>
      <c r="I540" s="20"/>
      <c r="J540" s="20"/>
      <c r="K540" s="23"/>
      <c r="L540" s="23"/>
      <c r="M540" s="23"/>
      <c r="N540" s="23"/>
      <c r="O540" s="565"/>
      <c r="P540" s="528"/>
      <c r="Q540" s="528"/>
      <c r="R540" s="20"/>
      <c r="S540" s="20"/>
      <c r="T540" s="20"/>
      <c r="U540" s="20"/>
      <c r="V540" s="20"/>
      <c r="W540" s="20"/>
    </row>
    <row r="541" spans="1:23" x14ac:dyDescent="0.2">
      <c r="A541" s="20"/>
      <c r="B541" s="21"/>
      <c r="C541" s="20"/>
      <c r="D541" s="20"/>
      <c r="E541" s="20"/>
      <c r="F541" s="20"/>
      <c r="G541" s="20"/>
      <c r="H541" s="20"/>
      <c r="I541" s="20"/>
      <c r="J541" s="20"/>
      <c r="K541" s="23"/>
      <c r="L541" s="23"/>
      <c r="M541" s="23"/>
      <c r="N541" s="23"/>
      <c r="O541" s="565"/>
      <c r="P541" s="528"/>
      <c r="Q541" s="528"/>
      <c r="R541" s="20"/>
      <c r="S541" s="20"/>
      <c r="T541" s="20"/>
      <c r="U541" s="20"/>
      <c r="V541" s="20"/>
      <c r="W541" s="20"/>
    </row>
    <row r="542" spans="1:23" x14ac:dyDescent="0.2">
      <c r="A542" s="20"/>
      <c r="B542" s="21"/>
      <c r="C542" s="20"/>
      <c r="D542" s="20"/>
      <c r="E542" s="20"/>
      <c r="F542" s="20"/>
      <c r="G542" s="20"/>
      <c r="H542" s="20"/>
      <c r="I542" s="20"/>
      <c r="J542" s="20"/>
      <c r="K542" s="23"/>
      <c r="L542" s="23"/>
      <c r="M542" s="23"/>
      <c r="N542" s="23"/>
      <c r="O542" s="565"/>
      <c r="P542" s="528"/>
      <c r="Q542" s="528"/>
      <c r="R542" s="20"/>
      <c r="S542" s="20"/>
      <c r="T542" s="20"/>
      <c r="U542" s="20"/>
      <c r="V542" s="20"/>
      <c r="W542" s="20"/>
    </row>
    <row r="543" spans="1:23" x14ac:dyDescent="0.2">
      <c r="A543" s="20"/>
      <c r="B543" s="21"/>
      <c r="C543" s="20"/>
      <c r="D543" s="20"/>
      <c r="E543" s="20"/>
      <c r="F543" s="20"/>
      <c r="G543" s="20"/>
      <c r="H543" s="20"/>
      <c r="I543" s="20"/>
      <c r="J543" s="20"/>
      <c r="K543" s="23"/>
      <c r="L543" s="23"/>
      <c r="M543" s="23"/>
      <c r="N543" s="23"/>
      <c r="O543" s="565"/>
      <c r="P543" s="528"/>
      <c r="Q543" s="528"/>
      <c r="R543" s="20"/>
      <c r="S543" s="20"/>
      <c r="T543" s="20"/>
      <c r="U543" s="20"/>
      <c r="V543" s="20"/>
      <c r="W543" s="20"/>
    </row>
    <row r="544" spans="1:23" x14ac:dyDescent="0.2">
      <c r="A544" s="20"/>
      <c r="B544" s="21"/>
      <c r="C544" s="20"/>
      <c r="D544" s="20"/>
      <c r="E544" s="20"/>
      <c r="F544" s="20"/>
      <c r="G544" s="20"/>
      <c r="H544" s="20"/>
      <c r="I544" s="20"/>
      <c r="J544" s="20"/>
      <c r="K544" s="23"/>
      <c r="L544" s="23"/>
      <c r="M544" s="23"/>
      <c r="N544" s="23"/>
      <c r="O544" s="565"/>
      <c r="P544" s="528"/>
      <c r="Q544" s="528"/>
      <c r="R544" s="20"/>
      <c r="S544" s="20"/>
      <c r="T544" s="20"/>
      <c r="U544" s="20"/>
      <c r="V544" s="20"/>
      <c r="W544" s="20"/>
    </row>
    <row r="545" spans="1:23" x14ac:dyDescent="0.2">
      <c r="A545" s="20"/>
      <c r="B545" s="21"/>
      <c r="C545" s="20"/>
      <c r="D545" s="20"/>
      <c r="E545" s="20"/>
      <c r="F545" s="20"/>
      <c r="G545" s="20"/>
      <c r="H545" s="20"/>
      <c r="I545" s="20"/>
      <c r="J545" s="20"/>
      <c r="K545" s="23"/>
      <c r="L545" s="23"/>
      <c r="M545" s="23"/>
      <c r="N545" s="23"/>
      <c r="O545" s="565"/>
      <c r="P545" s="528"/>
      <c r="Q545" s="528"/>
      <c r="R545" s="20"/>
      <c r="S545" s="20"/>
      <c r="T545" s="20"/>
      <c r="U545" s="20"/>
      <c r="V545" s="20"/>
      <c r="W545" s="20"/>
    </row>
    <row r="546" spans="1:23" x14ac:dyDescent="0.2">
      <c r="A546" s="20"/>
      <c r="B546" s="21"/>
      <c r="C546" s="20"/>
      <c r="D546" s="20"/>
      <c r="E546" s="20"/>
      <c r="F546" s="20"/>
      <c r="G546" s="20"/>
      <c r="H546" s="20"/>
      <c r="I546" s="20"/>
      <c r="J546" s="20"/>
      <c r="K546" s="23"/>
      <c r="L546" s="23"/>
      <c r="M546" s="23"/>
      <c r="N546" s="23"/>
      <c r="O546" s="565"/>
      <c r="P546" s="528"/>
      <c r="Q546" s="528"/>
      <c r="R546" s="20"/>
      <c r="S546" s="20"/>
      <c r="T546" s="20"/>
      <c r="U546" s="20"/>
      <c r="V546" s="20"/>
      <c r="W546" s="20"/>
    </row>
    <row r="547" spans="1:23" x14ac:dyDescent="0.2">
      <c r="A547" s="20"/>
      <c r="B547" s="21"/>
      <c r="C547" s="20"/>
      <c r="D547" s="20"/>
      <c r="E547" s="20"/>
      <c r="F547" s="20"/>
      <c r="G547" s="20"/>
      <c r="H547" s="20"/>
      <c r="I547" s="20"/>
      <c r="J547" s="20"/>
      <c r="K547" s="23"/>
      <c r="L547" s="23"/>
      <c r="M547" s="23"/>
      <c r="N547" s="23"/>
      <c r="O547" s="565"/>
      <c r="P547" s="528"/>
      <c r="Q547" s="528"/>
      <c r="R547" s="20"/>
      <c r="S547" s="20"/>
      <c r="T547" s="20"/>
      <c r="U547" s="20"/>
      <c r="V547" s="20"/>
      <c r="W547" s="20"/>
    </row>
    <row r="548" spans="1:23" x14ac:dyDescent="0.2">
      <c r="A548" s="20"/>
      <c r="B548" s="21"/>
      <c r="C548" s="20"/>
      <c r="D548" s="20"/>
      <c r="E548" s="20"/>
      <c r="F548" s="20"/>
      <c r="G548" s="20"/>
      <c r="H548" s="20"/>
      <c r="I548" s="20"/>
      <c r="J548" s="20"/>
      <c r="K548" s="23"/>
      <c r="L548" s="23"/>
      <c r="M548" s="23"/>
      <c r="N548" s="23"/>
      <c r="O548" s="565"/>
      <c r="P548" s="528"/>
      <c r="Q548" s="528"/>
      <c r="R548" s="20"/>
      <c r="S548" s="20"/>
      <c r="T548" s="20"/>
      <c r="U548" s="20"/>
      <c r="V548" s="20"/>
      <c r="W548" s="20"/>
    </row>
    <row r="549" spans="1:23" x14ac:dyDescent="0.2">
      <c r="A549" s="20"/>
      <c r="B549" s="21"/>
      <c r="C549" s="20"/>
      <c r="D549" s="20"/>
      <c r="E549" s="20"/>
      <c r="F549" s="20"/>
      <c r="G549" s="20"/>
      <c r="H549" s="20"/>
      <c r="I549" s="20"/>
      <c r="J549" s="20"/>
      <c r="K549" s="23"/>
      <c r="L549" s="23"/>
      <c r="M549" s="23"/>
      <c r="N549" s="23"/>
      <c r="O549" s="565"/>
      <c r="P549" s="528"/>
      <c r="Q549" s="528"/>
      <c r="R549" s="20"/>
      <c r="S549" s="20"/>
      <c r="T549" s="20"/>
      <c r="U549" s="20"/>
      <c r="V549" s="20"/>
      <c r="W549" s="20"/>
    </row>
    <row r="550" spans="1:23" x14ac:dyDescent="0.2">
      <c r="A550" s="20"/>
      <c r="B550" s="21"/>
      <c r="C550" s="20"/>
      <c r="D550" s="20"/>
      <c r="E550" s="20"/>
      <c r="F550" s="20"/>
      <c r="G550" s="20"/>
      <c r="H550" s="20"/>
      <c r="I550" s="20"/>
      <c r="J550" s="20"/>
      <c r="K550" s="23"/>
      <c r="L550" s="23"/>
      <c r="M550" s="23"/>
      <c r="N550" s="23"/>
      <c r="O550" s="565"/>
      <c r="P550" s="528"/>
      <c r="Q550" s="528"/>
      <c r="R550" s="20"/>
      <c r="S550" s="20"/>
      <c r="T550" s="20"/>
      <c r="U550" s="20"/>
      <c r="V550" s="20"/>
      <c r="W550" s="20"/>
    </row>
    <row r="551" spans="1:23" x14ac:dyDescent="0.2">
      <c r="A551" s="20"/>
      <c r="B551" s="21"/>
      <c r="C551" s="20"/>
      <c r="D551" s="20"/>
      <c r="E551" s="20"/>
      <c r="F551" s="20"/>
      <c r="G551" s="20"/>
      <c r="H551" s="20"/>
      <c r="I551" s="20"/>
      <c r="J551" s="20"/>
      <c r="K551" s="23"/>
      <c r="L551" s="23"/>
      <c r="M551" s="23"/>
      <c r="N551" s="23"/>
      <c r="O551" s="565"/>
      <c r="P551" s="528"/>
      <c r="Q551" s="528"/>
      <c r="R551" s="20"/>
      <c r="S551" s="20"/>
      <c r="T551" s="20"/>
      <c r="U551" s="20"/>
      <c r="V551" s="20"/>
      <c r="W551" s="20"/>
    </row>
    <row r="552" spans="1:23" x14ac:dyDescent="0.2">
      <c r="A552" s="20"/>
      <c r="B552" s="21"/>
      <c r="C552" s="20"/>
      <c r="D552" s="20"/>
      <c r="E552" s="20"/>
      <c r="F552" s="20"/>
      <c r="G552" s="20"/>
      <c r="H552" s="20"/>
      <c r="I552" s="20"/>
      <c r="J552" s="20"/>
      <c r="K552" s="23"/>
      <c r="L552" s="23"/>
      <c r="M552" s="23"/>
      <c r="N552" s="23"/>
      <c r="O552" s="565"/>
      <c r="P552" s="528"/>
      <c r="Q552" s="528"/>
      <c r="R552" s="20"/>
      <c r="S552" s="20"/>
      <c r="T552" s="20"/>
      <c r="U552" s="20"/>
      <c r="V552" s="20"/>
      <c r="W552" s="20"/>
    </row>
    <row r="553" spans="1:23" x14ac:dyDescent="0.2">
      <c r="A553" s="20"/>
      <c r="B553" s="21"/>
      <c r="C553" s="20"/>
      <c r="D553" s="20"/>
      <c r="E553" s="20"/>
      <c r="F553" s="20"/>
      <c r="G553" s="20"/>
      <c r="H553" s="20"/>
      <c r="I553" s="20"/>
      <c r="J553" s="20"/>
      <c r="K553" s="23"/>
      <c r="L553" s="23"/>
      <c r="M553" s="23"/>
      <c r="N553" s="23"/>
      <c r="O553" s="565"/>
      <c r="P553" s="528"/>
      <c r="Q553" s="528"/>
      <c r="R553" s="20"/>
      <c r="S553" s="20"/>
      <c r="T553" s="20"/>
      <c r="U553" s="20"/>
      <c r="V553" s="20"/>
      <c r="W553" s="20"/>
    </row>
    <row r="554" spans="1:23" x14ac:dyDescent="0.2">
      <c r="A554" s="20"/>
      <c r="B554" s="21"/>
      <c r="C554" s="20"/>
      <c r="D554" s="20"/>
      <c r="E554" s="20"/>
      <c r="F554" s="20"/>
      <c r="G554" s="20"/>
      <c r="H554" s="20"/>
      <c r="I554" s="20"/>
      <c r="J554" s="20"/>
      <c r="K554" s="23"/>
      <c r="L554" s="23"/>
      <c r="M554" s="23"/>
      <c r="N554" s="23"/>
      <c r="O554" s="565"/>
      <c r="P554" s="528"/>
      <c r="Q554" s="528"/>
      <c r="R554" s="20"/>
      <c r="S554" s="20"/>
      <c r="T554" s="20"/>
      <c r="U554" s="20"/>
      <c r="V554" s="20"/>
      <c r="W554" s="20"/>
    </row>
    <row r="555" spans="1:23" x14ac:dyDescent="0.2">
      <c r="A555" s="20"/>
      <c r="B555" s="21"/>
      <c r="C555" s="20"/>
      <c r="D555" s="20"/>
      <c r="E555" s="20"/>
      <c r="F555" s="20"/>
      <c r="G555" s="20"/>
      <c r="H555" s="20"/>
      <c r="I555" s="20"/>
      <c r="J555" s="20"/>
      <c r="K555" s="23"/>
      <c r="L555" s="23"/>
      <c r="M555" s="23"/>
      <c r="N555" s="23"/>
      <c r="O555" s="565"/>
      <c r="P555" s="528"/>
      <c r="Q555" s="528"/>
      <c r="R555" s="20"/>
      <c r="S555" s="20"/>
      <c r="T555" s="20"/>
      <c r="U555" s="20"/>
      <c r="V555" s="20"/>
      <c r="W555" s="20"/>
    </row>
    <row r="556" spans="1:23" x14ac:dyDescent="0.2">
      <c r="A556" s="20"/>
      <c r="B556" s="21"/>
      <c r="C556" s="20"/>
      <c r="D556" s="20"/>
      <c r="E556" s="20"/>
      <c r="F556" s="20"/>
      <c r="G556" s="20"/>
      <c r="H556" s="20"/>
      <c r="I556" s="20"/>
      <c r="J556" s="20"/>
      <c r="K556" s="23"/>
      <c r="L556" s="23"/>
      <c r="M556" s="23"/>
      <c r="N556" s="23"/>
      <c r="O556" s="565"/>
      <c r="P556" s="528"/>
      <c r="Q556" s="528"/>
      <c r="R556" s="20"/>
      <c r="S556" s="20"/>
      <c r="T556" s="20"/>
      <c r="U556" s="20"/>
      <c r="V556" s="20"/>
      <c r="W556" s="20"/>
    </row>
    <row r="557" spans="1:23" x14ac:dyDescent="0.2">
      <c r="A557" s="20"/>
      <c r="B557" s="21"/>
      <c r="C557" s="20"/>
      <c r="D557" s="20"/>
      <c r="E557" s="20"/>
      <c r="F557" s="20"/>
      <c r="G557" s="20"/>
      <c r="H557" s="20"/>
      <c r="I557" s="20"/>
      <c r="J557" s="20"/>
      <c r="K557" s="23"/>
      <c r="L557" s="23"/>
      <c r="M557" s="23"/>
      <c r="N557" s="23"/>
      <c r="O557" s="565"/>
      <c r="P557" s="528"/>
      <c r="Q557" s="528"/>
      <c r="R557" s="20"/>
      <c r="S557" s="20"/>
      <c r="T557" s="20"/>
      <c r="U557" s="20"/>
      <c r="V557" s="20"/>
      <c r="W557" s="20"/>
    </row>
    <row r="558" spans="1:23" x14ac:dyDescent="0.2">
      <c r="A558" s="20"/>
      <c r="B558" s="21"/>
      <c r="C558" s="20"/>
      <c r="D558" s="20"/>
      <c r="E558" s="20"/>
      <c r="F558" s="20"/>
      <c r="G558" s="20"/>
      <c r="H558" s="20"/>
      <c r="I558" s="20"/>
      <c r="J558" s="20"/>
      <c r="K558" s="23"/>
      <c r="L558" s="23"/>
      <c r="M558" s="23"/>
      <c r="N558" s="23"/>
      <c r="O558" s="565"/>
      <c r="P558" s="528"/>
      <c r="Q558" s="528"/>
      <c r="R558" s="20"/>
      <c r="S558" s="20"/>
      <c r="T558" s="20"/>
      <c r="U558" s="20"/>
      <c r="V558" s="20"/>
      <c r="W558" s="20"/>
    </row>
    <row r="559" spans="1:23" x14ac:dyDescent="0.2">
      <c r="A559" s="20"/>
      <c r="B559" s="21"/>
      <c r="C559" s="20"/>
      <c r="D559" s="20"/>
      <c r="E559" s="20"/>
      <c r="F559" s="20"/>
      <c r="G559" s="20"/>
      <c r="H559" s="20"/>
      <c r="I559" s="20"/>
      <c r="J559" s="20"/>
      <c r="K559" s="23"/>
      <c r="L559" s="23"/>
      <c r="M559" s="23"/>
      <c r="N559" s="23"/>
      <c r="O559" s="565"/>
      <c r="P559" s="528"/>
      <c r="Q559" s="528"/>
      <c r="R559" s="20"/>
      <c r="S559" s="20"/>
      <c r="T559" s="20"/>
      <c r="U559" s="20"/>
      <c r="V559" s="20"/>
      <c r="W559" s="20"/>
    </row>
    <row r="560" spans="1:23" x14ac:dyDescent="0.2">
      <c r="A560" s="20"/>
      <c r="B560" s="21"/>
      <c r="C560" s="20"/>
      <c r="D560" s="20"/>
      <c r="E560" s="20"/>
      <c r="F560" s="20"/>
      <c r="G560" s="20"/>
      <c r="H560" s="20"/>
      <c r="I560" s="20"/>
      <c r="J560" s="20"/>
      <c r="K560" s="23"/>
      <c r="L560" s="23"/>
      <c r="M560" s="23"/>
      <c r="N560" s="23"/>
      <c r="O560" s="565"/>
      <c r="P560" s="528"/>
      <c r="Q560" s="528"/>
      <c r="R560" s="20"/>
      <c r="S560" s="20"/>
      <c r="T560" s="20"/>
      <c r="U560" s="20"/>
      <c r="V560" s="20"/>
      <c r="W560" s="20"/>
    </row>
    <row r="561" spans="1:23" x14ac:dyDescent="0.2">
      <c r="A561" s="20"/>
      <c r="B561" s="21"/>
      <c r="C561" s="20"/>
      <c r="D561" s="20"/>
      <c r="E561" s="20"/>
      <c r="F561" s="20"/>
      <c r="G561" s="20"/>
      <c r="H561" s="20"/>
      <c r="I561" s="20"/>
      <c r="J561" s="20"/>
      <c r="K561" s="23"/>
      <c r="L561" s="23"/>
      <c r="M561" s="23"/>
      <c r="N561" s="23"/>
      <c r="O561" s="565"/>
      <c r="P561" s="528"/>
      <c r="Q561" s="528"/>
      <c r="R561" s="20"/>
      <c r="S561" s="20"/>
      <c r="T561" s="20"/>
      <c r="U561" s="20"/>
      <c r="V561" s="20"/>
      <c r="W561" s="20"/>
    </row>
    <row r="562" spans="1:23" x14ac:dyDescent="0.2">
      <c r="A562" s="20"/>
      <c r="B562" s="21"/>
      <c r="C562" s="20"/>
      <c r="D562" s="20"/>
      <c r="E562" s="20"/>
      <c r="F562" s="20"/>
      <c r="G562" s="20"/>
      <c r="H562" s="20"/>
      <c r="I562" s="20"/>
      <c r="J562" s="20"/>
      <c r="K562" s="23"/>
      <c r="L562" s="23"/>
      <c r="M562" s="23"/>
      <c r="N562" s="23"/>
      <c r="O562" s="565"/>
      <c r="P562" s="528"/>
      <c r="Q562" s="528"/>
      <c r="R562" s="20"/>
      <c r="S562" s="20"/>
      <c r="T562" s="20"/>
      <c r="U562" s="20"/>
      <c r="V562" s="20"/>
      <c r="W562" s="20"/>
    </row>
    <row r="563" spans="1:23" x14ac:dyDescent="0.2">
      <c r="A563" s="20"/>
      <c r="B563" s="21"/>
      <c r="C563" s="20"/>
      <c r="D563" s="20"/>
      <c r="E563" s="20"/>
      <c r="F563" s="20"/>
      <c r="G563" s="20"/>
      <c r="H563" s="20"/>
      <c r="I563" s="20"/>
      <c r="J563" s="20"/>
      <c r="K563" s="23"/>
      <c r="L563" s="23"/>
      <c r="M563" s="23"/>
      <c r="N563" s="23"/>
      <c r="O563" s="565"/>
      <c r="P563" s="528"/>
      <c r="Q563" s="528"/>
      <c r="R563" s="20"/>
      <c r="S563" s="20"/>
      <c r="T563" s="20"/>
      <c r="U563" s="20"/>
      <c r="V563" s="20"/>
      <c r="W563" s="20"/>
    </row>
    <row r="564" spans="1:23" x14ac:dyDescent="0.2">
      <c r="A564" s="20"/>
      <c r="B564" s="21"/>
      <c r="C564" s="20"/>
      <c r="D564" s="20"/>
      <c r="E564" s="20"/>
      <c r="F564" s="20"/>
      <c r="G564" s="20"/>
      <c r="H564" s="20"/>
      <c r="I564" s="20"/>
      <c r="J564" s="20"/>
      <c r="K564" s="23"/>
      <c r="L564" s="23"/>
      <c r="M564" s="23"/>
      <c r="N564" s="23"/>
      <c r="O564" s="565"/>
      <c r="P564" s="528"/>
      <c r="Q564" s="528"/>
      <c r="R564" s="20"/>
      <c r="S564" s="20"/>
      <c r="T564" s="20"/>
      <c r="U564" s="20"/>
      <c r="V564" s="20"/>
      <c r="W564" s="20"/>
    </row>
    <row r="565" spans="1:23" x14ac:dyDescent="0.2">
      <c r="A565" s="20"/>
      <c r="B565" s="21"/>
      <c r="C565" s="20"/>
      <c r="D565" s="20"/>
      <c r="E565" s="20"/>
      <c r="F565" s="20"/>
      <c r="G565" s="20"/>
      <c r="H565" s="20"/>
      <c r="I565" s="20"/>
      <c r="J565" s="20"/>
      <c r="K565" s="23"/>
      <c r="L565" s="23"/>
      <c r="M565" s="23"/>
      <c r="N565" s="23"/>
      <c r="O565" s="565"/>
      <c r="P565" s="528"/>
      <c r="Q565" s="528"/>
      <c r="R565" s="20"/>
      <c r="S565" s="20"/>
      <c r="T565" s="20"/>
      <c r="U565" s="20"/>
      <c r="V565" s="20"/>
      <c r="W565" s="20"/>
    </row>
    <row r="566" spans="1:23" x14ac:dyDescent="0.2">
      <c r="A566" s="20"/>
      <c r="B566" s="21"/>
      <c r="C566" s="20"/>
      <c r="D566" s="20"/>
      <c r="E566" s="20"/>
      <c r="F566" s="20"/>
      <c r="G566" s="20"/>
      <c r="H566" s="20"/>
      <c r="I566" s="20"/>
      <c r="J566" s="20"/>
      <c r="K566" s="23"/>
      <c r="L566" s="23"/>
      <c r="M566" s="23"/>
      <c r="N566" s="23"/>
      <c r="O566" s="565"/>
      <c r="P566" s="528"/>
      <c r="Q566" s="528"/>
      <c r="R566" s="20"/>
      <c r="S566" s="20"/>
      <c r="T566" s="20"/>
      <c r="U566" s="20"/>
      <c r="V566" s="20"/>
      <c r="W566" s="20"/>
    </row>
    <row r="567" spans="1:23" x14ac:dyDescent="0.2">
      <c r="A567" s="20"/>
      <c r="B567" s="21"/>
      <c r="C567" s="20"/>
      <c r="D567" s="20"/>
      <c r="E567" s="20"/>
      <c r="F567" s="20"/>
      <c r="G567" s="20"/>
      <c r="H567" s="20"/>
      <c r="I567" s="20"/>
      <c r="J567" s="20"/>
      <c r="K567" s="23"/>
      <c r="L567" s="23"/>
      <c r="M567" s="23"/>
      <c r="N567" s="23"/>
      <c r="O567" s="565"/>
      <c r="P567" s="528"/>
      <c r="Q567" s="528"/>
      <c r="R567" s="20"/>
      <c r="S567" s="20"/>
      <c r="T567" s="20"/>
      <c r="U567" s="20"/>
      <c r="V567" s="20"/>
      <c r="W567" s="20"/>
    </row>
    <row r="568" spans="1:23" x14ac:dyDescent="0.2">
      <c r="A568" s="20"/>
      <c r="B568" s="21"/>
      <c r="C568" s="20"/>
      <c r="D568" s="20"/>
      <c r="E568" s="20"/>
      <c r="F568" s="20"/>
      <c r="G568" s="20"/>
      <c r="H568" s="20"/>
      <c r="I568" s="20"/>
      <c r="J568" s="20"/>
      <c r="K568" s="23"/>
      <c r="L568" s="23"/>
      <c r="M568" s="23"/>
      <c r="N568" s="23"/>
      <c r="O568" s="565"/>
      <c r="P568" s="528"/>
      <c r="Q568" s="528"/>
      <c r="R568" s="20"/>
      <c r="S568" s="20"/>
      <c r="T568" s="20"/>
      <c r="U568" s="20"/>
      <c r="V568" s="20"/>
      <c r="W568" s="20"/>
    </row>
    <row r="569" spans="1:23" x14ac:dyDescent="0.2">
      <c r="A569" s="20"/>
      <c r="B569" s="21"/>
      <c r="C569" s="20"/>
      <c r="D569" s="20"/>
      <c r="E569" s="20"/>
      <c r="F569" s="20"/>
      <c r="G569" s="20"/>
      <c r="H569" s="20"/>
      <c r="I569" s="20"/>
      <c r="J569" s="20"/>
      <c r="K569" s="23"/>
      <c r="L569" s="23"/>
      <c r="M569" s="23"/>
      <c r="N569" s="23"/>
      <c r="O569" s="565"/>
      <c r="P569" s="528"/>
      <c r="Q569" s="528"/>
      <c r="R569" s="20"/>
      <c r="S569" s="20"/>
      <c r="T569" s="20"/>
      <c r="U569" s="20"/>
      <c r="V569" s="20"/>
      <c r="W569" s="20"/>
    </row>
    <row r="570" spans="1:23" x14ac:dyDescent="0.2">
      <c r="A570" s="20"/>
      <c r="B570" s="21"/>
      <c r="C570" s="20"/>
      <c r="D570" s="20"/>
      <c r="E570" s="20"/>
      <c r="F570" s="20"/>
      <c r="G570" s="20"/>
      <c r="H570" s="20"/>
      <c r="I570" s="20"/>
      <c r="J570" s="20"/>
      <c r="K570" s="23"/>
      <c r="L570" s="23"/>
      <c r="M570" s="23"/>
      <c r="N570" s="23"/>
      <c r="O570" s="565"/>
      <c r="P570" s="528"/>
      <c r="Q570" s="528"/>
      <c r="R570" s="20"/>
      <c r="S570" s="20"/>
      <c r="T570" s="20"/>
      <c r="U570" s="20"/>
      <c r="V570" s="20"/>
      <c r="W570" s="20"/>
    </row>
    <row r="571" spans="1:23" x14ac:dyDescent="0.2">
      <c r="A571" s="20"/>
      <c r="B571" s="21"/>
      <c r="C571" s="20"/>
      <c r="D571" s="20"/>
      <c r="E571" s="20"/>
      <c r="F571" s="20"/>
      <c r="G571" s="20"/>
      <c r="H571" s="20"/>
      <c r="I571" s="20"/>
      <c r="J571" s="20"/>
      <c r="K571" s="23"/>
      <c r="L571" s="23"/>
      <c r="M571" s="23"/>
      <c r="N571" s="23"/>
      <c r="O571" s="565"/>
      <c r="P571" s="528"/>
      <c r="Q571" s="528"/>
      <c r="R571" s="20"/>
      <c r="S571" s="20"/>
      <c r="T571" s="20"/>
      <c r="U571" s="20"/>
      <c r="V571" s="20"/>
      <c r="W571" s="20"/>
    </row>
    <row r="572" spans="1:23" x14ac:dyDescent="0.2">
      <c r="A572" s="20"/>
      <c r="B572" s="21"/>
      <c r="C572" s="20"/>
      <c r="D572" s="20"/>
      <c r="E572" s="20"/>
      <c r="F572" s="20"/>
      <c r="G572" s="20"/>
      <c r="H572" s="20"/>
      <c r="I572" s="20"/>
      <c r="J572" s="20"/>
      <c r="K572" s="23"/>
      <c r="L572" s="23"/>
      <c r="M572" s="23"/>
      <c r="N572" s="23"/>
      <c r="O572" s="565"/>
      <c r="P572" s="528"/>
      <c r="Q572" s="528"/>
      <c r="R572" s="20"/>
      <c r="S572" s="20"/>
      <c r="T572" s="20"/>
      <c r="U572" s="20"/>
      <c r="V572" s="20"/>
      <c r="W572" s="20"/>
    </row>
    <row r="573" spans="1:23" x14ac:dyDescent="0.2">
      <c r="A573" s="20"/>
      <c r="B573" s="21"/>
      <c r="C573" s="20"/>
      <c r="D573" s="20"/>
      <c r="E573" s="20"/>
      <c r="F573" s="20"/>
      <c r="G573" s="20"/>
      <c r="H573" s="20"/>
      <c r="I573" s="20"/>
      <c r="J573" s="20"/>
      <c r="K573" s="23"/>
      <c r="L573" s="23"/>
      <c r="M573" s="23"/>
      <c r="N573" s="23"/>
      <c r="O573" s="565"/>
      <c r="P573" s="528"/>
      <c r="Q573" s="528"/>
      <c r="R573" s="20"/>
      <c r="S573" s="20"/>
      <c r="T573" s="20"/>
      <c r="U573" s="20"/>
      <c r="V573" s="20"/>
      <c r="W573" s="20"/>
    </row>
    <row r="574" spans="1:23" x14ac:dyDescent="0.2">
      <c r="A574" s="20"/>
      <c r="B574" s="21"/>
      <c r="C574" s="20"/>
      <c r="D574" s="20"/>
      <c r="E574" s="20"/>
      <c r="F574" s="20"/>
      <c r="G574" s="20"/>
      <c r="H574" s="20"/>
      <c r="I574" s="20"/>
      <c r="J574" s="20"/>
      <c r="K574" s="23"/>
      <c r="L574" s="23"/>
      <c r="M574" s="23"/>
      <c r="N574" s="23"/>
      <c r="O574" s="565"/>
      <c r="P574" s="528"/>
      <c r="Q574" s="528"/>
      <c r="R574" s="20"/>
      <c r="S574" s="20"/>
      <c r="T574" s="20"/>
      <c r="U574" s="20"/>
      <c r="V574" s="20"/>
      <c r="W574" s="20"/>
    </row>
    <row r="575" spans="1:23" x14ac:dyDescent="0.2">
      <c r="A575" s="20"/>
      <c r="B575" s="21"/>
      <c r="C575" s="20"/>
      <c r="D575" s="20"/>
      <c r="E575" s="20"/>
      <c r="F575" s="20"/>
      <c r="G575" s="20"/>
      <c r="H575" s="20"/>
      <c r="I575" s="20"/>
      <c r="J575" s="20"/>
      <c r="K575" s="23"/>
      <c r="L575" s="23"/>
      <c r="M575" s="23"/>
      <c r="N575" s="23"/>
      <c r="O575" s="565"/>
      <c r="P575" s="528"/>
      <c r="Q575" s="528"/>
      <c r="R575" s="20"/>
      <c r="S575" s="20"/>
      <c r="T575" s="20"/>
      <c r="U575" s="20"/>
      <c r="V575" s="20"/>
      <c r="W575" s="20"/>
    </row>
    <row r="576" spans="1:23" x14ac:dyDescent="0.2">
      <c r="A576" s="20"/>
      <c r="B576" s="21"/>
      <c r="C576" s="20"/>
      <c r="D576" s="20"/>
      <c r="E576" s="20"/>
      <c r="F576" s="20"/>
      <c r="G576" s="20"/>
      <c r="H576" s="20"/>
      <c r="I576" s="20"/>
      <c r="J576" s="20"/>
      <c r="K576" s="23"/>
      <c r="L576" s="23"/>
      <c r="M576" s="23"/>
      <c r="N576" s="23"/>
      <c r="O576" s="565"/>
      <c r="P576" s="528"/>
      <c r="Q576" s="528"/>
      <c r="R576" s="20"/>
      <c r="S576" s="20"/>
      <c r="T576" s="20"/>
      <c r="U576" s="20"/>
      <c r="V576" s="20"/>
      <c r="W576" s="20"/>
    </row>
    <row r="577" spans="1:23" x14ac:dyDescent="0.2">
      <c r="A577" s="20"/>
      <c r="B577" s="21"/>
      <c r="C577" s="20"/>
      <c r="D577" s="20"/>
      <c r="E577" s="20"/>
      <c r="F577" s="20"/>
      <c r="G577" s="20"/>
      <c r="H577" s="20"/>
      <c r="I577" s="20"/>
      <c r="J577" s="20"/>
      <c r="K577" s="23"/>
      <c r="L577" s="23"/>
      <c r="M577" s="23"/>
      <c r="N577" s="23"/>
      <c r="O577" s="565"/>
      <c r="P577" s="528"/>
      <c r="Q577" s="528"/>
      <c r="R577" s="20"/>
      <c r="S577" s="20"/>
      <c r="T577" s="20"/>
      <c r="U577" s="20"/>
      <c r="V577" s="20"/>
      <c r="W577" s="20"/>
    </row>
    <row r="578" spans="1:23" x14ac:dyDescent="0.2">
      <c r="A578" s="20"/>
      <c r="B578" s="21"/>
      <c r="C578" s="20"/>
      <c r="D578" s="20"/>
      <c r="E578" s="20"/>
      <c r="F578" s="20"/>
      <c r="G578" s="20"/>
      <c r="H578" s="20"/>
      <c r="I578" s="20"/>
      <c r="J578" s="20"/>
      <c r="K578" s="23"/>
      <c r="L578" s="23"/>
      <c r="M578" s="23"/>
      <c r="N578" s="23"/>
      <c r="O578" s="565"/>
      <c r="P578" s="528"/>
      <c r="Q578" s="528"/>
      <c r="R578" s="20"/>
      <c r="S578" s="20"/>
      <c r="T578" s="20"/>
      <c r="U578" s="20"/>
      <c r="V578" s="20"/>
      <c r="W578" s="20"/>
    </row>
    <row r="579" spans="1:23" x14ac:dyDescent="0.2">
      <c r="A579" s="20"/>
      <c r="B579" s="21"/>
      <c r="C579" s="20"/>
      <c r="D579" s="20"/>
      <c r="E579" s="20"/>
      <c r="F579" s="20"/>
      <c r="G579" s="20"/>
      <c r="H579" s="20"/>
      <c r="I579" s="20"/>
      <c r="J579" s="20"/>
      <c r="K579" s="23"/>
      <c r="L579" s="23"/>
      <c r="M579" s="23"/>
      <c r="N579" s="23"/>
      <c r="O579" s="565"/>
      <c r="P579" s="528"/>
      <c r="Q579" s="528"/>
      <c r="R579" s="20"/>
      <c r="S579" s="20"/>
      <c r="T579" s="20"/>
      <c r="U579" s="20"/>
      <c r="V579" s="20"/>
      <c r="W579" s="20"/>
    </row>
    <row r="580" spans="1:23" x14ac:dyDescent="0.2">
      <c r="A580" s="20"/>
      <c r="B580" s="21"/>
      <c r="C580" s="20"/>
      <c r="D580" s="20"/>
      <c r="E580" s="20"/>
      <c r="F580" s="20"/>
      <c r="G580" s="20"/>
      <c r="H580" s="20"/>
      <c r="I580" s="20"/>
      <c r="J580" s="20"/>
      <c r="K580" s="23"/>
      <c r="L580" s="23"/>
      <c r="M580" s="23"/>
      <c r="N580" s="23"/>
      <c r="O580" s="565"/>
      <c r="P580" s="528"/>
      <c r="Q580" s="528"/>
      <c r="R580" s="20"/>
      <c r="S580" s="20"/>
      <c r="T580" s="20"/>
      <c r="U580" s="20"/>
      <c r="V580" s="20"/>
      <c r="W580" s="20"/>
    </row>
    <row r="581" spans="1:23" x14ac:dyDescent="0.2">
      <c r="A581" s="20"/>
      <c r="B581" s="21"/>
      <c r="C581" s="20"/>
      <c r="D581" s="20"/>
      <c r="E581" s="20"/>
      <c r="F581" s="20"/>
      <c r="G581" s="20"/>
      <c r="H581" s="20"/>
      <c r="I581" s="20"/>
      <c r="J581" s="20"/>
      <c r="K581" s="23"/>
      <c r="L581" s="23"/>
      <c r="M581" s="23"/>
      <c r="N581" s="23"/>
      <c r="O581" s="565"/>
      <c r="P581" s="528"/>
      <c r="Q581" s="528"/>
      <c r="R581" s="20"/>
      <c r="S581" s="20"/>
      <c r="T581" s="20"/>
      <c r="U581" s="20"/>
      <c r="V581" s="20"/>
      <c r="W581" s="20"/>
    </row>
    <row r="582" spans="1:23" x14ac:dyDescent="0.2">
      <c r="A582" s="20"/>
      <c r="B582" s="21"/>
      <c r="C582" s="20"/>
      <c r="D582" s="20"/>
      <c r="E582" s="20"/>
      <c r="F582" s="20"/>
      <c r="G582" s="20"/>
      <c r="H582" s="20"/>
      <c r="I582" s="20"/>
      <c r="J582" s="20"/>
      <c r="K582" s="23"/>
      <c r="L582" s="23"/>
      <c r="M582" s="23"/>
      <c r="N582" s="23"/>
      <c r="O582" s="565"/>
      <c r="P582" s="528"/>
      <c r="Q582" s="528"/>
      <c r="R582" s="20"/>
      <c r="S582" s="20"/>
      <c r="T582" s="20"/>
      <c r="U582" s="20"/>
      <c r="V582" s="20"/>
      <c r="W582" s="20"/>
    </row>
    <row r="583" spans="1:23" x14ac:dyDescent="0.2">
      <c r="A583" s="20"/>
      <c r="B583" s="21"/>
      <c r="C583" s="20"/>
      <c r="D583" s="20"/>
      <c r="E583" s="20"/>
      <c r="F583" s="20"/>
      <c r="G583" s="20"/>
      <c r="H583" s="20"/>
      <c r="I583" s="20"/>
      <c r="J583" s="20"/>
      <c r="K583" s="23"/>
      <c r="L583" s="23"/>
      <c r="M583" s="23"/>
      <c r="N583" s="23"/>
      <c r="O583" s="565"/>
      <c r="P583" s="528"/>
      <c r="Q583" s="528"/>
      <c r="R583" s="20"/>
      <c r="S583" s="20"/>
      <c r="T583" s="20"/>
      <c r="U583" s="20"/>
      <c r="V583" s="20"/>
      <c r="W583" s="20"/>
    </row>
    <row r="584" spans="1:23" x14ac:dyDescent="0.2">
      <c r="A584" s="20"/>
      <c r="B584" s="21"/>
      <c r="C584" s="20"/>
      <c r="D584" s="20"/>
      <c r="E584" s="20"/>
      <c r="F584" s="20"/>
      <c r="G584" s="20"/>
      <c r="H584" s="20"/>
      <c r="I584" s="20"/>
      <c r="J584" s="20"/>
      <c r="K584" s="23"/>
      <c r="L584" s="23"/>
      <c r="M584" s="23"/>
      <c r="N584" s="23"/>
      <c r="O584" s="565"/>
      <c r="P584" s="528"/>
      <c r="Q584" s="528"/>
      <c r="R584" s="20"/>
      <c r="S584" s="20"/>
      <c r="T584" s="20"/>
      <c r="U584" s="20"/>
      <c r="V584" s="20"/>
      <c r="W584" s="20"/>
    </row>
    <row r="585" spans="1:23" x14ac:dyDescent="0.2">
      <c r="A585" s="20"/>
      <c r="B585" s="21"/>
      <c r="C585" s="20"/>
      <c r="D585" s="20"/>
      <c r="E585" s="20"/>
      <c r="F585" s="20"/>
      <c r="G585" s="20"/>
      <c r="H585" s="20"/>
      <c r="I585" s="20"/>
      <c r="J585" s="20"/>
      <c r="K585" s="23"/>
      <c r="L585" s="23"/>
      <c r="M585" s="23"/>
      <c r="N585" s="23"/>
      <c r="O585" s="565"/>
      <c r="P585" s="528"/>
      <c r="Q585" s="528"/>
      <c r="R585" s="20"/>
      <c r="S585" s="20"/>
      <c r="T585" s="20"/>
      <c r="U585" s="20"/>
      <c r="V585" s="20"/>
      <c r="W585" s="20"/>
    </row>
    <row r="586" spans="1:23" x14ac:dyDescent="0.2">
      <c r="A586" s="20"/>
      <c r="B586" s="21"/>
      <c r="C586" s="20"/>
      <c r="D586" s="20"/>
      <c r="E586" s="20"/>
      <c r="F586" s="20"/>
      <c r="G586" s="20"/>
      <c r="H586" s="20"/>
      <c r="I586" s="20"/>
      <c r="J586" s="20"/>
      <c r="K586" s="23"/>
      <c r="L586" s="23"/>
      <c r="M586" s="23"/>
      <c r="N586" s="23"/>
      <c r="O586" s="565"/>
      <c r="P586" s="528"/>
      <c r="Q586" s="528"/>
      <c r="R586" s="20"/>
      <c r="S586" s="20"/>
      <c r="T586" s="20"/>
      <c r="U586" s="20"/>
      <c r="V586" s="20"/>
      <c r="W586" s="20"/>
    </row>
    <row r="587" spans="1:23" x14ac:dyDescent="0.2">
      <c r="A587" s="20"/>
      <c r="B587" s="21"/>
      <c r="C587" s="20"/>
      <c r="D587" s="20"/>
      <c r="E587" s="20"/>
      <c r="F587" s="20"/>
      <c r="G587" s="20"/>
      <c r="H587" s="20"/>
      <c r="I587" s="20"/>
      <c r="J587" s="20"/>
      <c r="K587" s="23"/>
      <c r="L587" s="23"/>
      <c r="M587" s="23"/>
      <c r="N587" s="23"/>
      <c r="O587" s="565"/>
      <c r="P587" s="528"/>
      <c r="Q587" s="528"/>
      <c r="R587" s="20"/>
      <c r="S587" s="20"/>
      <c r="T587" s="20"/>
      <c r="U587" s="20"/>
      <c r="V587" s="20"/>
      <c r="W587" s="20"/>
    </row>
    <row r="588" spans="1:23" x14ac:dyDescent="0.2">
      <c r="A588" s="20"/>
      <c r="B588" s="21"/>
      <c r="C588" s="20"/>
      <c r="D588" s="20"/>
      <c r="E588" s="20"/>
      <c r="F588" s="20"/>
      <c r="G588" s="20"/>
      <c r="H588" s="20"/>
      <c r="I588" s="20"/>
      <c r="J588" s="20"/>
      <c r="K588" s="23"/>
      <c r="L588" s="23"/>
      <c r="M588" s="23"/>
      <c r="N588" s="23"/>
      <c r="O588" s="565"/>
      <c r="P588" s="528"/>
      <c r="Q588" s="528"/>
      <c r="R588" s="20"/>
      <c r="S588" s="20"/>
      <c r="T588" s="20"/>
      <c r="U588" s="20"/>
      <c r="V588" s="20"/>
      <c r="W588" s="20"/>
    </row>
    <row r="589" spans="1:23" x14ac:dyDescent="0.2">
      <c r="A589" s="20"/>
      <c r="B589" s="21"/>
      <c r="C589" s="20"/>
      <c r="D589" s="20"/>
      <c r="E589" s="20"/>
      <c r="F589" s="20"/>
      <c r="G589" s="20"/>
      <c r="H589" s="20"/>
      <c r="I589" s="20"/>
      <c r="J589" s="20"/>
      <c r="K589" s="23"/>
      <c r="L589" s="23"/>
      <c r="M589" s="23"/>
      <c r="N589" s="23"/>
      <c r="O589" s="565"/>
      <c r="P589" s="528"/>
      <c r="Q589" s="528"/>
      <c r="R589" s="20"/>
      <c r="S589" s="20"/>
      <c r="T589" s="20"/>
      <c r="U589" s="20"/>
      <c r="V589" s="20"/>
      <c r="W589" s="20"/>
    </row>
    <row r="590" spans="1:23" x14ac:dyDescent="0.2">
      <c r="A590" s="20"/>
      <c r="B590" s="21"/>
      <c r="C590" s="20"/>
      <c r="D590" s="20"/>
      <c r="E590" s="20"/>
      <c r="F590" s="20"/>
      <c r="G590" s="20"/>
      <c r="H590" s="20"/>
      <c r="I590" s="20"/>
      <c r="J590" s="20"/>
      <c r="K590" s="23"/>
      <c r="L590" s="23"/>
      <c r="M590" s="23"/>
      <c r="N590" s="23"/>
      <c r="O590" s="565"/>
      <c r="P590" s="528"/>
      <c r="Q590" s="528"/>
      <c r="R590" s="20"/>
      <c r="S590" s="20"/>
      <c r="T590" s="20"/>
      <c r="U590" s="20"/>
      <c r="V590" s="20"/>
      <c r="W590" s="20"/>
    </row>
    <row r="591" spans="1:23" x14ac:dyDescent="0.2">
      <c r="A591" s="20"/>
      <c r="B591" s="21"/>
      <c r="C591" s="20"/>
      <c r="D591" s="20"/>
      <c r="E591" s="20"/>
      <c r="F591" s="20"/>
      <c r="G591" s="20"/>
      <c r="H591" s="20"/>
      <c r="I591" s="20"/>
      <c r="J591" s="20"/>
      <c r="K591" s="23"/>
      <c r="L591" s="23"/>
      <c r="M591" s="23"/>
      <c r="N591" s="23"/>
      <c r="O591" s="565"/>
      <c r="P591" s="528"/>
      <c r="Q591" s="528"/>
      <c r="R591" s="20"/>
      <c r="S591" s="20"/>
      <c r="T591" s="20"/>
      <c r="U591" s="20"/>
      <c r="V591" s="20"/>
      <c r="W591" s="20"/>
    </row>
    <row r="592" spans="1:23" x14ac:dyDescent="0.2">
      <c r="A592" s="20"/>
      <c r="B592" s="21"/>
      <c r="C592" s="20"/>
      <c r="D592" s="20"/>
      <c r="E592" s="20"/>
      <c r="F592" s="20"/>
      <c r="G592" s="20"/>
      <c r="H592" s="20"/>
      <c r="I592" s="20"/>
      <c r="J592" s="20"/>
      <c r="K592" s="23"/>
      <c r="L592" s="23"/>
      <c r="M592" s="23"/>
      <c r="N592" s="23"/>
      <c r="O592" s="565"/>
      <c r="P592" s="528"/>
      <c r="Q592" s="528"/>
      <c r="R592" s="20"/>
      <c r="S592" s="20"/>
      <c r="T592" s="20"/>
      <c r="U592" s="20"/>
      <c r="V592" s="20"/>
      <c r="W592" s="20"/>
    </row>
    <row r="593" spans="1:23" x14ac:dyDescent="0.2">
      <c r="A593" s="20"/>
      <c r="B593" s="21"/>
      <c r="C593" s="20"/>
      <c r="D593" s="20"/>
      <c r="E593" s="20"/>
      <c r="F593" s="20"/>
      <c r="G593" s="20"/>
      <c r="H593" s="20"/>
      <c r="I593" s="20"/>
      <c r="J593" s="20"/>
      <c r="K593" s="23"/>
      <c r="L593" s="23"/>
      <c r="M593" s="23"/>
      <c r="N593" s="23"/>
      <c r="O593" s="565"/>
      <c r="P593" s="528"/>
      <c r="Q593" s="528"/>
      <c r="R593" s="20"/>
      <c r="S593" s="20"/>
      <c r="T593" s="20"/>
      <c r="U593" s="20"/>
      <c r="V593" s="20"/>
      <c r="W593" s="20"/>
    </row>
    <row r="594" spans="1:23" x14ac:dyDescent="0.2">
      <c r="A594" s="20"/>
      <c r="B594" s="21"/>
      <c r="C594" s="20"/>
      <c r="D594" s="20"/>
      <c r="E594" s="20"/>
      <c r="F594" s="20"/>
      <c r="G594" s="20"/>
      <c r="H594" s="20"/>
      <c r="I594" s="20"/>
      <c r="J594" s="20"/>
      <c r="K594" s="23"/>
      <c r="L594" s="23"/>
      <c r="M594" s="23"/>
      <c r="N594" s="23"/>
      <c r="O594" s="565"/>
      <c r="P594" s="528"/>
      <c r="Q594" s="528"/>
      <c r="R594" s="20"/>
      <c r="S594" s="20"/>
      <c r="T594" s="20"/>
      <c r="U594" s="20"/>
      <c r="V594" s="20"/>
      <c r="W594" s="20"/>
    </row>
    <row r="595" spans="1:23" x14ac:dyDescent="0.2">
      <c r="A595" s="20"/>
      <c r="B595" s="21"/>
      <c r="C595" s="20"/>
      <c r="D595" s="20"/>
      <c r="E595" s="20"/>
      <c r="F595" s="20"/>
      <c r="G595" s="20"/>
      <c r="H595" s="20"/>
      <c r="I595" s="20"/>
      <c r="J595" s="20"/>
      <c r="K595" s="23"/>
      <c r="L595" s="23"/>
      <c r="M595" s="23"/>
      <c r="N595" s="23"/>
      <c r="O595" s="565"/>
      <c r="P595" s="528"/>
      <c r="Q595" s="528"/>
      <c r="R595" s="20"/>
      <c r="S595" s="20"/>
      <c r="T595" s="20"/>
      <c r="U595" s="20"/>
      <c r="V595" s="20"/>
      <c r="W595" s="20"/>
    </row>
    <row r="596" spans="1:23" x14ac:dyDescent="0.2">
      <c r="A596" s="20"/>
      <c r="B596" s="21"/>
      <c r="C596" s="20"/>
      <c r="D596" s="20"/>
      <c r="E596" s="20"/>
      <c r="F596" s="20"/>
      <c r="G596" s="20"/>
      <c r="H596" s="20"/>
      <c r="I596" s="20"/>
      <c r="J596" s="20"/>
      <c r="K596" s="23"/>
      <c r="L596" s="23"/>
      <c r="M596" s="23"/>
      <c r="N596" s="23"/>
      <c r="O596" s="565"/>
      <c r="P596" s="528"/>
      <c r="Q596" s="528"/>
      <c r="R596" s="20"/>
      <c r="S596" s="20"/>
      <c r="T596" s="20"/>
      <c r="U596" s="20"/>
      <c r="V596" s="20"/>
      <c r="W596" s="20"/>
    </row>
    <row r="597" spans="1:23" x14ac:dyDescent="0.2">
      <c r="A597" s="20"/>
      <c r="B597" s="21"/>
      <c r="C597" s="20"/>
      <c r="D597" s="20"/>
      <c r="E597" s="20"/>
      <c r="F597" s="20"/>
      <c r="G597" s="20"/>
      <c r="H597" s="20"/>
      <c r="I597" s="20"/>
      <c r="J597" s="20"/>
      <c r="K597" s="23"/>
      <c r="L597" s="23"/>
      <c r="M597" s="23"/>
      <c r="N597" s="23"/>
      <c r="O597" s="565"/>
      <c r="P597" s="528"/>
      <c r="Q597" s="528"/>
      <c r="R597" s="20"/>
      <c r="S597" s="20"/>
      <c r="T597" s="20"/>
      <c r="U597" s="20"/>
      <c r="V597" s="20"/>
      <c r="W597" s="20"/>
    </row>
    <row r="598" spans="1:23" x14ac:dyDescent="0.2">
      <c r="A598" s="20"/>
      <c r="B598" s="21"/>
      <c r="C598" s="20"/>
      <c r="D598" s="20"/>
      <c r="E598" s="20"/>
      <c r="F598" s="20"/>
      <c r="G598" s="20"/>
      <c r="H598" s="20"/>
      <c r="I598" s="20"/>
      <c r="J598" s="20"/>
      <c r="K598" s="23"/>
      <c r="L598" s="23"/>
      <c r="M598" s="23"/>
      <c r="N598" s="23"/>
      <c r="O598" s="565"/>
      <c r="P598" s="528"/>
      <c r="Q598" s="528"/>
      <c r="R598" s="20"/>
      <c r="S598" s="20"/>
      <c r="T598" s="20"/>
      <c r="U598" s="20"/>
      <c r="V598" s="20"/>
      <c r="W598" s="20"/>
    </row>
    <row r="599" spans="1:23" x14ac:dyDescent="0.2">
      <c r="A599" s="20"/>
      <c r="B599" s="21"/>
      <c r="C599" s="20"/>
      <c r="D599" s="20"/>
      <c r="E599" s="20"/>
      <c r="F599" s="20"/>
      <c r="G599" s="20"/>
      <c r="H599" s="20"/>
      <c r="I599" s="20"/>
      <c r="J599" s="20"/>
      <c r="K599" s="23"/>
      <c r="L599" s="23"/>
      <c r="M599" s="23"/>
      <c r="N599" s="23"/>
      <c r="O599" s="565"/>
      <c r="P599" s="528"/>
      <c r="Q599" s="528"/>
      <c r="R599" s="20"/>
      <c r="S599" s="20"/>
      <c r="T599" s="20"/>
      <c r="U599" s="20"/>
      <c r="V599" s="20"/>
      <c r="W599" s="20"/>
    </row>
    <row r="600" spans="1:23" x14ac:dyDescent="0.2">
      <c r="A600" s="20"/>
      <c r="B600" s="21"/>
      <c r="C600" s="20"/>
      <c r="D600" s="20"/>
      <c r="E600" s="20"/>
      <c r="F600" s="20"/>
      <c r="G600" s="20"/>
      <c r="H600" s="20"/>
      <c r="I600" s="20"/>
      <c r="J600" s="20"/>
      <c r="K600" s="23"/>
      <c r="L600" s="23"/>
      <c r="M600" s="23"/>
      <c r="N600" s="23"/>
      <c r="O600" s="565"/>
      <c r="P600" s="528"/>
      <c r="Q600" s="528"/>
      <c r="R600" s="20"/>
      <c r="S600" s="20"/>
      <c r="T600" s="20"/>
      <c r="U600" s="20"/>
      <c r="V600" s="20"/>
      <c r="W600" s="20"/>
    </row>
    <row r="601" spans="1:23" x14ac:dyDescent="0.2">
      <c r="A601" s="20"/>
      <c r="B601" s="21"/>
      <c r="C601" s="20"/>
      <c r="D601" s="20"/>
      <c r="E601" s="20"/>
      <c r="F601" s="20"/>
      <c r="G601" s="20"/>
      <c r="H601" s="20"/>
      <c r="I601" s="20"/>
      <c r="J601" s="20"/>
      <c r="K601" s="23"/>
      <c r="L601" s="23"/>
      <c r="M601" s="23"/>
      <c r="N601" s="23"/>
      <c r="O601" s="565"/>
      <c r="P601" s="528"/>
      <c r="Q601" s="528"/>
      <c r="R601" s="20"/>
      <c r="S601" s="20"/>
      <c r="T601" s="20"/>
      <c r="U601" s="20"/>
      <c r="V601" s="20"/>
      <c r="W601" s="20"/>
    </row>
    <row r="602" spans="1:23" x14ac:dyDescent="0.2">
      <c r="A602" s="20"/>
      <c r="B602" s="21"/>
      <c r="C602" s="20"/>
      <c r="D602" s="20"/>
      <c r="E602" s="20"/>
      <c r="F602" s="20"/>
      <c r="G602" s="20"/>
      <c r="H602" s="20"/>
      <c r="I602" s="20"/>
      <c r="J602" s="20"/>
      <c r="K602" s="23"/>
      <c r="L602" s="23"/>
      <c r="M602" s="23"/>
      <c r="N602" s="23"/>
      <c r="O602" s="565"/>
      <c r="P602" s="528"/>
      <c r="Q602" s="528"/>
      <c r="R602" s="20"/>
      <c r="S602" s="20"/>
      <c r="T602" s="20"/>
      <c r="U602" s="20"/>
      <c r="V602" s="20"/>
      <c r="W602" s="20"/>
    </row>
    <row r="603" spans="1:23" x14ac:dyDescent="0.2">
      <c r="A603" s="20"/>
      <c r="B603" s="21"/>
      <c r="C603" s="20"/>
      <c r="D603" s="20"/>
      <c r="E603" s="20"/>
      <c r="F603" s="20"/>
      <c r="G603" s="20"/>
      <c r="H603" s="20"/>
      <c r="I603" s="20"/>
      <c r="J603" s="20"/>
      <c r="K603" s="23"/>
      <c r="L603" s="23"/>
      <c r="M603" s="23"/>
      <c r="N603" s="23"/>
      <c r="O603" s="565"/>
      <c r="P603" s="528"/>
      <c r="Q603" s="528"/>
      <c r="R603" s="20"/>
      <c r="S603" s="20"/>
      <c r="T603" s="20"/>
      <c r="U603" s="20"/>
      <c r="V603" s="20"/>
      <c r="W603" s="20"/>
    </row>
    <row r="604" spans="1:23" x14ac:dyDescent="0.2">
      <c r="A604" s="20"/>
      <c r="B604" s="21"/>
      <c r="C604" s="20"/>
      <c r="D604" s="20"/>
      <c r="E604" s="20"/>
      <c r="F604" s="20"/>
      <c r="G604" s="20"/>
      <c r="H604" s="20"/>
      <c r="I604" s="20"/>
      <c r="J604" s="20"/>
      <c r="K604" s="23"/>
      <c r="L604" s="23"/>
      <c r="M604" s="23"/>
      <c r="N604" s="23"/>
      <c r="O604" s="565"/>
      <c r="P604" s="528"/>
      <c r="Q604" s="528"/>
      <c r="R604" s="20"/>
      <c r="S604" s="20"/>
      <c r="T604" s="20"/>
      <c r="U604" s="20"/>
      <c r="V604" s="20"/>
      <c r="W604" s="20"/>
    </row>
    <row r="605" spans="1:23" x14ac:dyDescent="0.2">
      <c r="A605" s="20"/>
      <c r="B605" s="21"/>
      <c r="C605" s="20"/>
      <c r="D605" s="20"/>
      <c r="E605" s="20"/>
      <c r="F605" s="20"/>
      <c r="G605" s="20"/>
      <c r="H605" s="20"/>
      <c r="I605" s="20"/>
      <c r="J605" s="20"/>
      <c r="K605" s="23"/>
      <c r="L605" s="23"/>
      <c r="M605" s="23"/>
      <c r="N605" s="23"/>
      <c r="O605" s="565"/>
      <c r="P605" s="528"/>
      <c r="Q605" s="528"/>
      <c r="R605" s="20"/>
      <c r="S605" s="20"/>
      <c r="T605" s="20"/>
      <c r="U605" s="20"/>
      <c r="V605" s="20"/>
      <c r="W605" s="20"/>
    </row>
    <row r="606" spans="1:23" x14ac:dyDescent="0.2">
      <c r="A606" s="20"/>
      <c r="B606" s="21"/>
      <c r="C606" s="20"/>
      <c r="D606" s="20"/>
      <c r="E606" s="20"/>
      <c r="F606" s="20"/>
      <c r="G606" s="20"/>
      <c r="H606" s="20"/>
      <c r="I606" s="20"/>
      <c r="J606" s="20"/>
      <c r="K606" s="23"/>
      <c r="L606" s="23"/>
      <c r="M606" s="23"/>
      <c r="N606" s="23"/>
      <c r="O606" s="565"/>
      <c r="P606" s="528"/>
      <c r="Q606" s="528"/>
      <c r="R606" s="20"/>
      <c r="S606" s="20"/>
      <c r="T606" s="20"/>
      <c r="U606" s="20"/>
      <c r="V606" s="20"/>
      <c r="W606" s="20"/>
    </row>
    <row r="607" spans="1:23" x14ac:dyDescent="0.2">
      <c r="A607" s="20"/>
      <c r="B607" s="21"/>
      <c r="C607" s="20"/>
      <c r="D607" s="20"/>
      <c r="E607" s="20"/>
      <c r="F607" s="20"/>
      <c r="G607" s="20"/>
      <c r="H607" s="20"/>
      <c r="I607" s="20"/>
      <c r="J607" s="20"/>
      <c r="K607" s="23"/>
      <c r="L607" s="23"/>
      <c r="M607" s="23"/>
      <c r="N607" s="23"/>
      <c r="O607" s="565"/>
      <c r="P607" s="528"/>
      <c r="Q607" s="528"/>
      <c r="R607" s="20"/>
      <c r="S607" s="20"/>
      <c r="T607" s="20"/>
      <c r="U607" s="20"/>
      <c r="V607" s="20"/>
      <c r="W607" s="20"/>
    </row>
    <row r="608" spans="1:23" x14ac:dyDescent="0.2">
      <c r="A608" s="20"/>
      <c r="B608" s="21"/>
      <c r="C608" s="20"/>
      <c r="D608" s="20"/>
      <c r="E608" s="20"/>
      <c r="F608" s="20"/>
      <c r="G608" s="20"/>
      <c r="H608" s="20"/>
      <c r="I608" s="20"/>
      <c r="J608" s="20"/>
      <c r="K608" s="23"/>
      <c r="L608" s="23"/>
      <c r="M608" s="23"/>
      <c r="N608" s="23"/>
      <c r="O608" s="565"/>
      <c r="P608" s="528"/>
      <c r="Q608" s="528"/>
      <c r="R608" s="20"/>
      <c r="S608" s="20"/>
      <c r="T608" s="20"/>
      <c r="U608" s="20"/>
      <c r="V608" s="20"/>
      <c r="W608" s="20"/>
    </row>
    <row r="609" spans="1:23" x14ac:dyDescent="0.2">
      <c r="A609" s="20"/>
      <c r="B609" s="21"/>
      <c r="C609" s="20"/>
      <c r="D609" s="20"/>
      <c r="E609" s="20"/>
      <c r="F609" s="20"/>
      <c r="G609" s="20"/>
      <c r="H609" s="20"/>
      <c r="I609" s="20"/>
      <c r="J609" s="20"/>
      <c r="K609" s="23"/>
      <c r="L609" s="23"/>
      <c r="M609" s="23"/>
      <c r="N609" s="23"/>
      <c r="O609" s="565"/>
      <c r="P609" s="528"/>
      <c r="Q609" s="528"/>
      <c r="R609" s="20"/>
      <c r="S609" s="20"/>
      <c r="T609" s="20"/>
      <c r="U609" s="20"/>
      <c r="V609" s="20"/>
      <c r="W609" s="20"/>
    </row>
    <row r="610" spans="1:23" x14ac:dyDescent="0.2">
      <c r="A610" s="20"/>
      <c r="B610" s="21"/>
      <c r="C610" s="20"/>
      <c r="D610" s="20"/>
      <c r="E610" s="20"/>
      <c r="F610" s="20"/>
      <c r="G610" s="20"/>
      <c r="H610" s="20"/>
      <c r="I610" s="20"/>
      <c r="J610" s="20"/>
      <c r="K610" s="23"/>
      <c r="L610" s="23"/>
      <c r="M610" s="23"/>
      <c r="N610" s="23"/>
      <c r="O610" s="565"/>
      <c r="P610" s="528"/>
      <c r="Q610" s="528"/>
      <c r="R610" s="20"/>
      <c r="S610" s="20"/>
      <c r="T610" s="20"/>
      <c r="U610" s="20"/>
      <c r="V610" s="20"/>
      <c r="W610" s="20"/>
    </row>
    <row r="611" spans="1:23" x14ac:dyDescent="0.2">
      <c r="A611" s="20"/>
      <c r="B611" s="21"/>
      <c r="C611" s="20"/>
      <c r="D611" s="20"/>
      <c r="E611" s="20"/>
      <c r="F611" s="20"/>
      <c r="G611" s="20"/>
      <c r="H611" s="20"/>
      <c r="I611" s="20"/>
      <c r="J611" s="20"/>
      <c r="K611" s="23"/>
      <c r="L611" s="23"/>
      <c r="M611" s="23"/>
      <c r="N611" s="23"/>
      <c r="O611" s="565"/>
      <c r="P611" s="528"/>
      <c r="Q611" s="528"/>
      <c r="R611" s="20"/>
      <c r="S611" s="20"/>
      <c r="T611" s="20"/>
      <c r="U611" s="20"/>
      <c r="V611" s="20"/>
      <c r="W611" s="20"/>
    </row>
    <row r="612" spans="1:23" x14ac:dyDescent="0.2">
      <c r="A612" s="20"/>
      <c r="B612" s="21"/>
      <c r="C612" s="20"/>
      <c r="D612" s="20"/>
      <c r="E612" s="20"/>
      <c r="F612" s="20"/>
      <c r="G612" s="20"/>
      <c r="H612" s="20"/>
      <c r="I612" s="20"/>
      <c r="J612" s="20"/>
      <c r="K612" s="23"/>
      <c r="L612" s="23"/>
      <c r="M612" s="23"/>
      <c r="N612" s="23"/>
      <c r="O612" s="565"/>
      <c r="P612" s="528"/>
      <c r="Q612" s="528"/>
      <c r="R612" s="20"/>
      <c r="S612" s="20"/>
      <c r="T612" s="20"/>
      <c r="U612" s="20"/>
      <c r="V612" s="20"/>
      <c r="W612" s="20"/>
    </row>
    <row r="613" spans="1:23" x14ac:dyDescent="0.2">
      <c r="A613" s="20"/>
      <c r="B613" s="21"/>
      <c r="C613" s="20"/>
      <c r="D613" s="20"/>
      <c r="E613" s="20"/>
      <c r="F613" s="20"/>
      <c r="G613" s="20"/>
      <c r="H613" s="20"/>
      <c r="I613" s="20"/>
      <c r="J613" s="20"/>
      <c r="K613" s="23"/>
      <c r="L613" s="23"/>
      <c r="M613" s="23"/>
      <c r="N613" s="23"/>
      <c r="O613" s="565"/>
      <c r="P613" s="528"/>
      <c r="Q613" s="528"/>
      <c r="R613" s="20"/>
      <c r="S613" s="20"/>
      <c r="T613" s="20"/>
      <c r="U613" s="20"/>
      <c r="V613" s="20"/>
      <c r="W613" s="20"/>
    </row>
    <row r="614" spans="1:23" x14ac:dyDescent="0.2">
      <c r="A614" s="20"/>
      <c r="B614" s="21"/>
      <c r="C614" s="20"/>
      <c r="D614" s="20"/>
      <c r="E614" s="20"/>
      <c r="F614" s="20"/>
      <c r="G614" s="20"/>
      <c r="H614" s="20"/>
      <c r="I614" s="20"/>
      <c r="J614" s="20"/>
      <c r="K614" s="23"/>
      <c r="L614" s="23"/>
      <c r="M614" s="23"/>
      <c r="N614" s="23"/>
      <c r="O614" s="565"/>
      <c r="P614" s="528"/>
      <c r="Q614" s="528"/>
      <c r="R614" s="20"/>
      <c r="S614" s="20"/>
      <c r="T614" s="20"/>
      <c r="U614" s="20"/>
      <c r="V614" s="20"/>
      <c r="W614" s="20"/>
    </row>
    <row r="615" spans="1:23" x14ac:dyDescent="0.2">
      <c r="A615" s="20"/>
      <c r="B615" s="21"/>
      <c r="C615" s="20"/>
      <c r="D615" s="20"/>
      <c r="E615" s="20"/>
      <c r="F615" s="20"/>
      <c r="G615" s="20"/>
      <c r="H615" s="20"/>
      <c r="I615" s="20"/>
      <c r="J615" s="20"/>
      <c r="K615" s="23"/>
      <c r="L615" s="23"/>
      <c r="M615" s="23"/>
      <c r="N615" s="23"/>
      <c r="O615" s="565"/>
      <c r="P615" s="528"/>
      <c r="Q615" s="528"/>
      <c r="R615" s="20"/>
      <c r="S615" s="20"/>
      <c r="T615" s="20"/>
      <c r="U615" s="20"/>
      <c r="V615" s="20"/>
      <c r="W615" s="20"/>
    </row>
    <row r="616" spans="1:23" x14ac:dyDescent="0.2">
      <c r="A616" s="20"/>
      <c r="B616" s="21"/>
      <c r="C616" s="20"/>
      <c r="D616" s="20"/>
      <c r="E616" s="20"/>
      <c r="F616" s="20"/>
      <c r="G616" s="20"/>
      <c r="H616" s="20"/>
      <c r="I616" s="20"/>
      <c r="J616" s="20"/>
      <c r="K616" s="23"/>
      <c r="L616" s="23"/>
      <c r="M616" s="23"/>
      <c r="N616" s="23"/>
      <c r="O616" s="565"/>
      <c r="P616" s="528"/>
      <c r="Q616" s="528"/>
      <c r="R616" s="20"/>
      <c r="S616" s="20"/>
      <c r="T616" s="20"/>
      <c r="U616" s="20"/>
      <c r="V616" s="20"/>
      <c r="W616" s="20"/>
    </row>
    <row r="617" spans="1:23" x14ac:dyDescent="0.2">
      <c r="A617" s="20"/>
      <c r="B617" s="21"/>
      <c r="C617" s="20"/>
      <c r="D617" s="20"/>
      <c r="E617" s="20"/>
      <c r="F617" s="20"/>
      <c r="G617" s="20"/>
      <c r="H617" s="20"/>
      <c r="I617" s="20"/>
      <c r="J617" s="20"/>
      <c r="K617" s="23"/>
      <c r="L617" s="23"/>
      <c r="M617" s="23"/>
      <c r="N617" s="23"/>
      <c r="O617" s="565"/>
      <c r="P617" s="528"/>
      <c r="Q617" s="528"/>
      <c r="R617" s="20"/>
      <c r="S617" s="20"/>
      <c r="T617" s="20"/>
      <c r="U617" s="20"/>
      <c r="V617" s="20"/>
      <c r="W617" s="20"/>
    </row>
    <row r="618" spans="1:23" x14ac:dyDescent="0.2">
      <c r="A618" s="20"/>
      <c r="B618" s="21"/>
      <c r="C618" s="20"/>
      <c r="D618" s="20"/>
      <c r="E618" s="20"/>
      <c r="F618" s="20"/>
      <c r="G618" s="20"/>
      <c r="H618" s="20"/>
      <c r="I618" s="20"/>
      <c r="J618" s="20"/>
      <c r="K618" s="23"/>
      <c r="L618" s="23"/>
      <c r="M618" s="23"/>
      <c r="N618" s="23"/>
      <c r="O618" s="565"/>
      <c r="P618" s="528"/>
      <c r="Q618" s="528"/>
      <c r="R618" s="20"/>
      <c r="S618" s="20"/>
      <c r="T618" s="20"/>
      <c r="U618" s="20"/>
      <c r="V618" s="20"/>
      <c r="W618" s="20"/>
    </row>
    <row r="619" spans="1:23" x14ac:dyDescent="0.2">
      <c r="A619" s="20"/>
      <c r="B619" s="21"/>
      <c r="C619" s="20"/>
      <c r="D619" s="20"/>
      <c r="E619" s="20"/>
      <c r="F619" s="20"/>
      <c r="G619" s="20"/>
      <c r="H619" s="20"/>
      <c r="I619" s="20"/>
      <c r="J619" s="20"/>
      <c r="K619" s="23"/>
      <c r="L619" s="23"/>
      <c r="M619" s="23"/>
      <c r="N619" s="23"/>
      <c r="O619" s="565"/>
      <c r="P619" s="528"/>
      <c r="Q619" s="528"/>
      <c r="R619" s="20"/>
      <c r="S619" s="20"/>
      <c r="T619" s="20"/>
      <c r="U619" s="20"/>
      <c r="V619" s="20"/>
      <c r="W619" s="20"/>
    </row>
    <row r="620" spans="1:23" x14ac:dyDescent="0.2">
      <c r="A620" s="20"/>
      <c r="B620" s="21"/>
      <c r="C620" s="20"/>
      <c r="D620" s="20"/>
      <c r="E620" s="20"/>
      <c r="F620" s="20"/>
      <c r="G620" s="20"/>
      <c r="H620" s="20"/>
      <c r="I620" s="20"/>
      <c r="J620" s="20"/>
      <c r="K620" s="23"/>
      <c r="L620" s="23"/>
      <c r="M620" s="23"/>
      <c r="N620" s="23"/>
      <c r="O620" s="565"/>
      <c r="P620" s="528"/>
      <c r="Q620" s="528"/>
      <c r="R620" s="20"/>
      <c r="S620" s="20"/>
      <c r="T620" s="20"/>
      <c r="U620" s="20"/>
      <c r="V620" s="20"/>
      <c r="W620" s="20"/>
    </row>
    <row r="621" spans="1:23" x14ac:dyDescent="0.2">
      <c r="A621" s="20"/>
      <c r="B621" s="21"/>
      <c r="C621" s="20"/>
      <c r="D621" s="20"/>
      <c r="E621" s="20"/>
      <c r="F621" s="20"/>
      <c r="G621" s="20"/>
      <c r="H621" s="20"/>
      <c r="I621" s="20"/>
      <c r="J621" s="20"/>
      <c r="K621" s="23"/>
      <c r="L621" s="23"/>
      <c r="M621" s="23"/>
      <c r="N621" s="23"/>
      <c r="O621" s="565"/>
      <c r="P621" s="528"/>
      <c r="Q621" s="528"/>
      <c r="R621" s="20"/>
      <c r="S621" s="20"/>
      <c r="T621" s="20"/>
      <c r="U621" s="20"/>
      <c r="V621" s="20"/>
      <c r="W621" s="20"/>
    </row>
    <row r="622" spans="1:23" x14ac:dyDescent="0.2">
      <c r="A622" s="20"/>
      <c r="B622" s="21"/>
      <c r="C622" s="20"/>
      <c r="D622" s="20"/>
      <c r="E622" s="20"/>
      <c r="F622" s="20"/>
      <c r="G622" s="20"/>
      <c r="H622" s="20"/>
      <c r="I622" s="20"/>
      <c r="J622" s="20"/>
      <c r="K622" s="23"/>
      <c r="L622" s="23"/>
      <c r="M622" s="23"/>
      <c r="N622" s="23"/>
      <c r="O622" s="565"/>
      <c r="P622" s="528"/>
      <c r="Q622" s="528"/>
      <c r="R622" s="20"/>
      <c r="S622" s="20"/>
      <c r="T622" s="20"/>
      <c r="U622" s="20"/>
      <c r="V622" s="20"/>
      <c r="W622" s="20"/>
    </row>
    <row r="623" spans="1:23" x14ac:dyDescent="0.2">
      <c r="A623" s="20"/>
      <c r="B623" s="21"/>
      <c r="C623" s="20"/>
      <c r="D623" s="20"/>
      <c r="E623" s="20"/>
      <c r="F623" s="20"/>
      <c r="G623" s="20"/>
      <c r="H623" s="20"/>
      <c r="I623" s="20"/>
      <c r="J623" s="20"/>
      <c r="K623" s="23"/>
      <c r="L623" s="23"/>
      <c r="M623" s="23"/>
      <c r="N623" s="23"/>
      <c r="O623" s="565"/>
      <c r="P623" s="528"/>
      <c r="Q623" s="528"/>
      <c r="R623" s="20"/>
      <c r="S623" s="20"/>
      <c r="T623" s="20"/>
      <c r="U623" s="20"/>
      <c r="V623" s="20"/>
      <c r="W623" s="20"/>
    </row>
    <row r="624" spans="1:23" x14ac:dyDescent="0.2">
      <c r="A624" s="20"/>
      <c r="B624" s="21"/>
      <c r="C624" s="20"/>
      <c r="D624" s="20"/>
      <c r="E624" s="20"/>
      <c r="F624" s="20"/>
      <c r="G624" s="20"/>
      <c r="H624" s="20"/>
      <c r="I624" s="20"/>
      <c r="J624" s="20"/>
      <c r="K624" s="23"/>
      <c r="L624" s="23"/>
      <c r="M624" s="23"/>
      <c r="N624" s="23"/>
      <c r="O624" s="565"/>
      <c r="P624" s="528"/>
      <c r="Q624" s="528"/>
      <c r="R624" s="20"/>
      <c r="S624" s="20"/>
      <c r="T624" s="20"/>
      <c r="U624" s="20"/>
      <c r="V624" s="20"/>
      <c r="W624" s="20"/>
    </row>
    <row r="625" spans="1:23" x14ac:dyDescent="0.2">
      <c r="A625" s="20"/>
      <c r="B625" s="21"/>
      <c r="C625" s="20"/>
      <c r="D625" s="20"/>
      <c r="E625" s="20"/>
      <c r="F625" s="20"/>
      <c r="G625" s="20"/>
      <c r="H625" s="20"/>
      <c r="I625" s="20"/>
      <c r="J625" s="20"/>
      <c r="K625" s="23"/>
      <c r="L625" s="23"/>
      <c r="M625" s="23"/>
      <c r="N625" s="23"/>
      <c r="O625" s="565"/>
      <c r="P625" s="528"/>
      <c r="Q625" s="528"/>
      <c r="R625" s="20"/>
      <c r="S625" s="20"/>
      <c r="T625" s="20"/>
      <c r="U625" s="20"/>
      <c r="V625" s="20"/>
      <c r="W625" s="20"/>
    </row>
    <row r="626" spans="1:23" x14ac:dyDescent="0.2">
      <c r="A626" s="20"/>
      <c r="B626" s="21"/>
      <c r="C626" s="20"/>
      <c r="D626" s="20"/>
      <c r="E626" s="20"/>
      <c r="F626" s="20"/>
      <c r="G626" s="20"/>
      <c r="H626" s="20"/>
      <c r="I626" s="20"/>
      <c r="J626" s="20"/>
      <c r="K626" s="23"/>
      <c r="L626" s="23"/>
      <c r="M626" s="23"/>
      <c r="N626" s="23"/>
      <c r="O626" s="565"/>
      <c r="P626" s="528"/>
      <c r="Q626" s="528"/>
      <c r="R626" s="20"/>
      <c r="S626" s="20"/>
      <c r="T626" s="20"/>
      <c r="U626" s="20"/>
      <c r="V626" s="20"/>
      <c r="W626" s="20"/>
    </row>
    <row r="627" spans="1:23" x14ac:dyDescent="0.2">
      <c r="A627" s="20"/>
      <c r="B627" s="21"/>
      <c r="C627" s="20"/>
      <c r="D627" s="20"/>
      <c r="E627" s="20"/>
      <c r="F627" s="20"/>
      <c r="G627" s="20"/>
      <c r="H627" s="20"/>
      <c r="I627" s="20"/>
      <c r="J627" s="20"/>
      <c r="K627" s="23"/>
      <c r="L627" s="23"/>
      <c r="M627" s="23"/>
      <c r="N627" s="23"/>
      <c r="O627" s="565"/>
      <c r="P627" s="528"/>
      <c r="Q627" s="528"/>
      <c r="R627" s="20"/>
      <c r="S627" s="20"/>
      <c r="T627" s="20"/>
      <c r="U627" s="20"/>
      <c r="V627" s="20"/>
      <c r="W627" s="20"/>
    </row>
    <row r="628" spans="1:23" x14ac:dyDescent="0.2">
      <c r="A628" s="20"/>
      <c r="B628" s="21"/>
      <c r="C628" s="20"/>
      <c r="D628" s="20"/>
      <c r="E628" s="20"/>
      <c r="F628" s="20"/>
      <c r="G628" s="20"/>
      <c r="H628" s="20"/>
      <c r="I628" s="20"/>
      <c r="J628" s="20"/>
      <c r="K628" s="23"/>
      <c r="L628" s="23"/>
      <c r="M628" s="23"/>
      <c r="N628" s="23"/>
      <c r="O628" s="565"/>
      <c r="P628" s="528"/>
      <c r="Q628" s="528"/>
      <c r="R628" s="20"/>
      <c r="S628" s="20"/>
      <c r="T628" s="20"/>
      <c r="U628" s="20"/>
      <c r="V628" s="20"/>
      <c r="W628" s="20"/>
    </row>
    <row r="629" spans="1:23" x14ac:dyDescent="0.2">
      <c r="A629" s="20"/>
      <c r="B629" s="21"/>
      <c r="C629" s="20"/>
      <c r="D629" s="20"/>
      <c r="E629" s="20"/>
      <c r="F629" s="20"/>
      <c r="G629" s="20"/>
      <c r="H629" s="20"/>
      <c r="I629" s="20"/>
      <c r="J629" s="20"/>
      <c r="K629" s="23"/>
      <c r="L629" s="23"/>
      <c r="M629" s="23"/>
      <c r="N629" s="23"/>
      <c r="O629" s="565"/>
      <c r="P629" s="528"/>
      <c r="Q629" s="528"/>
      <c r="R629" s="20"/>
      <c r="S629" s="20"/>
      <c r="T629" s="20"/>
      <c r="U629" s="20"/>
      <c r="V629" s="20"/>
      <c r="W629" s="20"/>
    </row>
    <row r="630" spans="1:23" x14ac:dyDescent="0.2">
      <c r="A630" s="20"/>
      <c r="B630" s="21"/>
      <c r="C630" s="20"/>
      <c r="D630" s="20"/>
      <c r="E630" s="20"/>
      <c r="F630" s="20"/>
      <c r="G630" s="20"/>
      <c r="H630" s="20"/>
      <c r="I630" s="20"/>
      <c r="J630" s="20"/>
      <c r="K630" s="23"/>
      <c r="L630" s="23"/>
      <c r="M630" s="23"/>
      <c r="N630" s="23"/>
      <c r="O630" s="565"/>
      <c r="P630" s="528"/>
      <c r="Q630" s="528"/>
      <c r="R630" s="20"/>
      <c r="S630" s="20"/>
      <c r="T630" s="20"/>
      <c r="U630" s="20"/>
      <c r="V630" s="20"/>
      <c r="W630" s="20"/>
    </row>
    <row r="631" spans="1:23" x14ac:dyDescent="0.2">
      <c r="A631" s="20"/>
      <c r="B631" s="21"/>
      <c r="C631" s="20"/>
      <c r="D631" s="20"/>
      <c r="E631" s="20"/>
      <c r="F631" s="20"/>
      <c r="G631" s="20"/>
      <c r="H631" s="20"/>
      <c r="I631" s="20"/>
      <c r="J631" s="20"/>
      <c r="K631" s="23"/>
      <c r="L631" s="23"/>
      <c r="M631" s="23"/>
      <c r="N631" s="23"/>
      <c r="O631" s="565"/>
      <c r="P631" s="528"/>
      <c r="Q631" s="528"/>
      <c r="R631" s="20"/>
      <c r="S631" s="20"/>
      <c r="T631" s="20"/>
      <c r="U631" s="20"/>
      <c r="V631" s="20"/>
      <c r="W631" s="20"/>
    </row>
    <row r="632" spans="1:23" x14ac:dyDescent="0.2">
      <c r="A632" s="20"/>
      <c r="B632" s="21"/>
      <c r="C632" s="20"/>
      <c r="D632" s="20"/>
      <c r="E632" s="20"/>
      <c r="F632" s="20"/>
      <c r="G632" s="20"/>
      <c r="H632" s="20"/>
      <c r="I632" s="20"/>
      <c r="J632" s="20"/>
      <c r="K632" s="23"/>
      <c r="L632" s="23"/>
      <c r="M632" s="23"/>
      <c r="N632" s="23"/>
      <c r="O632" s="565"/>
      <c r="P632" s="528"/>
      <c r="Q632" s="528"/>
      <c r="R632" s="20"/>
      <c r="S632" s="20"/>
      <c r="T632" s="20"/>
      <c r="U632" s="20"/>
      <c r="V632" s="20"/>
      <c r="W632" s="20"/>
    </row>
    <row r="633" spans="1:23" x14ac:dyDescent="0.2">
      <c r="A633" s="20"/>
      <c r="B633" s="21"/>
      <c r="C633" s="20"/>
      <c r="D633" s="20"/>
      <c r="E633" s="20"/>
      <c r="F633" s="20"/>
      <c r="G633" s="20"/>
      <c r="H633" s="20"/>
      <c r="I633" s="20"/>
      <c r="J633" s="20"/>
      <c r="K633" s="23"/>
      <c r="L633" s="23"/>
      <c r="M633" s="23"/>
      <c r="N633" s="23"/>
      <c r="O633" s="565"/>
      <c r="P633" s="528"/>
      <c r="Q633" s="528"/>
      <c r="R633" s="20"/>
      <c r="S633" s="20"/>
      <c r="T633" s="20"/>
      <c r="U633" s="20"/>
      <c r="V633" s="20"/>
      <c r="W633" s="20"/>
    </row>
    <row r="634" spans="1:23" x14ac:dyDescent="0.2">
      <c r="A634" s="20"/>
      <c r="B634" s="21"/>
      <c r="C634" s="20"/>
      <c r="D634" s="20"/>
      <c r="E634" s="20"/>
      <c r="F634" s="20"/>
      <c r="G634" s="20"/>
      <c r="H634" s="20"/>
      <c r="I634" s="20"/>
      <c r="J634" s="20"/>
      <c r="K634" s="23"/>
      <c r="L634" s="23"/>
      <c r="M634" s="23"/>
      <c r="N634" s="23"/>
      <c r="O634" s="565"/>
      <c r="P634" s="528"/>
      <c r="Q634" s="528"/>
      <c r="R634" s="20"/>
      <c r="S634" s="20"/>
      <c r="T634" s="20"/>
      <c r="U634" s="20"/>
      <c r="V634" s="20"/>
      <c r="W634" s="20"/>
    </row>
    <row r="635" spans="1:23" x14ac:dyDescent="0.2">
      <c r="A635" s="20"/>
      <c r="B635" s="21"/>
      <c r="C635" s="20"/>
      <c r="D635" s="20"/>
      <c r="E635" s="20"/>
      <c r="F635" s="20"/>
      <c r="G635" s="20"/>
      <c r="H635" s="20"/>
      <c r="I635" s="20"/>
      <c r="J635" s="20"/>
      <c r="K635" s="23"/>
      <c r="L635" s="23"/>
      <c r="M635" s="23"/>
      <c r="N635" s="23"/>
      <c r="O635" s="565"/>
      <c r="P635" s="528"/>
      <c r="Q635" s="528"/>
      <c r="R635" s="20"/>
      <c r="S635" s="20"/>
      <c r="T635" s="20"/>
      <c r="U635" s="20"/>
      <c r="V635" s="20"/>
      <c r="W635" s="20"/>
    </row>
    <row r="636" spans="1:23" x14ac:dyDescent="0.2">
      <c r="A636" s="20"/>
      <c r="B636" s="21"/>
      <c r="C636" s="20"/>
      <c r="D636" s="20"/>
      <c r="E636" s="20"/>
      <c r="F636" s="20"/>
      <c r="G636" s="20"/>
      <c r="H636" s="20"/>
      <c r="I636" s="20"/>
      <c r="J636" s="20"/>
      <c r="K636" s="23"/>
      <c r="L636" s="23"/>
      <c r="M636" s="23"/>
      <c r="N636" s="23"/>
      <c r="O636" s="565"/>
      <c r="P636" s="528"/>
      <c r="Q636" s="528"/>
      <c r="R636" s="20"/>
      <c r="S636" s="20"/>
      <c r="T636" s="20"/>
      <c r="U636" s="20"/>
      <c r="V636" s="20"/>
      <c r="W636" s="20"/>
    </row>
    <row r="637" spans="1:23" x14ac:dyDescent="0.2">
      <c r="A637" s="20"/>
      <c r="B637" s="21"/>
      <c r="C637" s="20"/>
      <c r="D637" s="20"/>
      <c r="E637" s="20"/>
      <c r="F637" s="20"/>
      <c r="G637" s="20"/>
      <c r="H637" s="20"/>
      <c r="I637" s="20"/>
      <c r="J637" s="20"/>
      <c r="K637" s="23"/>
      <c r="L637" s="23"/>
      <c r="M637" s="23"/>
      <c r="N637" s="23"/>
      <c r="O637" s="565"/>
      <c r="P637" s="528"/>
      <c r="Q637" s="528"/>
      <c r="R637" s="20"/>
      <c r="S637" s="20"/>
      <c r="T637" s="20"/>
      <c r="U637" s="20"/>
      <c r="V637" s="20"/>
      <c r="W637" s="20"/>
    </row>
    <row r="638" spans="1:23" x14ac:dyDescent="0.2">
      <c r="A638" s="20"/>
      <c r="B638" s="21"/>
      <c r="C638" s="20"/>
      <c r="D638" s="20"/>
      <c r="E638" s="20"/>
      <c r="F638" s="20"/>
      <c r="G638" s="20"/>
      <c r="H638" s="20"/>
      <c r="I638" s="20"/>
      <c r="J638" s="20"/>
      <c r="K638" s="23"/>
      <c r="L638" s="23"/>
      <c r="M638" s="23"/>
      <c r="N638" s="23"/>
      <c r="O638" s="565"/>
      <c r="P638" s="528"/>
      <c r="Q638" s="528"/>
      <c r="R638" s="20"/>
      <c r="S638" s="20"/>
      <c r="T638" s="20"/>
      <c r="U638" s="20"/>
      <c r="V638" s="20"/>
      <c r="W638" s="20"/>
    </row>
    <row r="639" spans="1:23" x14ac:dyDescent="0.2">
      <c r="A639" s="20"/>
      <c r="B639" s="21"/>
      <c r="C639" s="20"/>
      <c r="D639" s="20"/>
      <c r="E639" s="20"/>
      <c r="F639" s="20"/>
      <c r="G639" s="20"/>
      <c r="H639" s="20"/>
      <c r="I639" s="20"/>
      <c r="J639" s="20"/>
      <c r="K639" s="23"/>
      <c r="L639" s="23"/>
      <c r="M639" s="23"/>
      <c r="N639" s="23"/>
      <c r="O639" s="565"/>
      <c r="P639" s="528"/>
      <c r="Q639" s="528"/>
      <c r="R639" s="20"/>
      <c r="S639" s="20"/>
      <c r="T639" s="20"/>
      <c r="U639" s="20"/>
      <c r="V639" s="20"/>
      <c r="W639" s="20"/>
    </row>
    <row r="640" spans="1:23" x14ac:dyDescent="0.2">
      <c r="A640" s="20"/>
      <c r="B640" s="21"/>
      <c r="C640" s="20"/>
      <c r="D640" s="20"/>
      <c r="E640" s="20"/>
      <c r="F640" s="20"/>
      <c r="G640" s="20"/>
      <c r="H640" s="20"/>
      <c r="I640" s="20"/>
      <c r="J640" s="20"/>
      <c r="K640" s="23"/>
      <c r="L640" s="23"/>
      <c r="M640" s="23"/>
      <c r="N640" s="23"/>
      <c r="O640" s="565"/>
      <c r="P640" s="528"/>
      <c r="Q640" s="528"/>
      <c r="R640" s="20"/>
      <c r="S640" s="20"/>
      <c r="T640" s="20"/>
      <c r="U640" s="20"/>
      <c r="V640" s="20"/>
      <c r="W640" s="20"/>
    </row>
    <row r="641" spans="1:23" x14ac:dyDescent="0.2">
      <c r="A641" s="20"/>
      <c r="B641" s="21"/>
      <c r="C641" s="20"/>
      <c r="D641" s="20"/>
      <c r="E641" s="20"/>
      <c r="F641" s="20"/>
      <c r="G641" s="20"/>
      <c r="H641" s="20"/>
      <c r="I641" s="20"/>
      <c r="J641" s="20"/>
      <c r="K641" s="23"/>
      <c r="L641" s="23"/>
      <c r="M641" s="23"/>
      <c r="N641" s="23"/>
      <c r="O641" s="565"/>
      <c r="P641" s="528"/>
      <c r="Q641" s="528"/>
      <c r="R641" s="20"/>
      <c r="S641" s="20"/>
      <c r="T641" s="20"/>
      <c r="U641" s="20"/>
      <c r="V641" s="20"/>
      <c r="W641" s="20"/>
    </row>
    <row r="642" spans="1:23" x14ac:dyDescent="0.2">
      <c r="A642" s="20"/>
      <c r="B642" s="21"/>
      <c r="C642" s="20"/>
      <c r="D642" s="20"/>
      <c r="E642" s="20"/>
      <c r="F642" s="20"/>
      <c r="G642" s="20"/>
      <c r="H642" s="20"/>
      <c r="I642" s="20"/>
      <c r="J642" s="20"/>
      <c r="K642" s="23"/>
      <c r="L642" s="23"/>
      <c r="M642" s="23"/>
      <c r="N642" s="23"/>
      <c r="O642" s="565"/>
      <c r="P642" s="528"/>
      <c r="Q642" s="528"/>
      <c r="R642" s="20"/>
      <c r="S642" s="20"/>
      <c r="T642" s="20"/>
      <c r="U642" s="20"/>
      <c r="V642" s="20"/>
      <c r="W642" s="20"/>
    </row>
    <row r="643" spans="1:23" x14ac:dyDescent="0.2">
      <c r="A643" s="20"/>
      <c r="B643" s="21"/>
      <c r="C643" s="20"/>
      <c r="D643" s="20"/>
      <c r="E643" s="20"/>
      <c r="F643" s="20"/>
      <c r="G643" s="20"/>
      <c r="H643" s="20"/>
      <c r="I643" s="20"/>
      <c r="J643" s="20"/>
      <c r="K643" s="23"/>
      <c r="L643" s="23"/>
      <c r="M643" s="23"/>
      <c r="N643" s="23"/>
      <c r="O643" s="565"/>
      <c r="P643" s="528"/>
      <c r="Q643" s="528"/>
      <c r="R643" s="20"/>
      <c r="S643" s="20"/>
      <c r="T643" s="20"/>
      <c r="U643" s="20"/>
      <c r="V643" s="20"/>
      <c r="W643" s="20"/>
    </row>
    <row r="644" spans="1:23" x14ac:dyDescent="0.2">
      <c r="A644" s="20"/>
      <c r="B644" s="21"/>
      <c r="C644" s="20"/>
      <c r="D644" s="20"/>
      <c r="E644" s="20"/>
      <c r="F644" s="20"/>
      <c r="G644" s="20"/>
      <c r="H644" s="20"/>
      <c r="I644" s="20"/>
      <c r="J644" s="20"/>
      <c r="K644" s="23"/>
      <c r="L644" s="23"/>
      <c r="M644" s="23"/>
      <c r="N644" s="23"/>
      <c r="O644" s="565"/>
      <c r="P644" s="528"/>
      <c r="Q644" s="528"/>
      <c r="R644" s="20"/>
      <c r="S644" s="20"/>
      <c r="T644" s="20"/>
      <c r="U644" s="20"/>
      <c r="V644" s="20"/>
      <c r="W644" s="20"/>
    </row>
    <row r="645" spans="1:23" x14ac:dyDescent="0.2">
      <c r="A645" s="20"/>
      <c r="B645" s="21"/>
      <c r="C645" s="20"/>
      <c r="D645" s="20"/>
      <c r="E645" s="20"/>
      <c r="F645" s="20"/>
      <c r="G645" s="20"/>
      <c r="H645" s="20"/>
      <c r="I645" s="20"/>
      <c r="J645" s="20"/>
      <c r="K645" s="23"/>
      <c r="L645" s="23"/>
      <c r="M645" s="23"/>
      <c r="N645" s="23"/>
      <c r="O645" s="565"/>
      <c r="P645" s="528"/>
      <c r="Q645" s="528"/>
      <c r="R645" s="20"/>
      <c r="S645" s="20"/>
      <c r="T645" s="20"/>
      <c r="U645" s="20"/>
      <c r="V645" s="20"/>
      <c r="W645" s="20"/>
    </row>
    <row r="646" spans="1:23" x14ac:dyDescent="0.2">
      <c r="A646" s="20"/>
      <c r="B646" s="21"/>
      <c r="C646" s="20"/>
      <c r="D646" s="20"/>
      <c r="E646" s="20"/>
      <c r="F646" s="20"/>
      <c r="G646" s="20"/>
      <c r="H646" s="20"/>
      <c r="I646" s="20"/>
      <c r="J646" s="20"/>
      <c r="K646" s="23"/>
      <c r="L646" s="23"/>
      <c r="M646" s="23"/>
      <c r="N646" s="23"/>
      <c r="O646" s="565"/>
      <c r="P646" s="528"/>
      <c r="Q646" s="528"/>
      <c r="R646" s="20"/>
      <c r="S646" s="20"/>
      <c r="T646" s="20"/>
      <c r="U646" s="20"/>
      <c r="V646" s="20"/>
      <c r="W646" s="20"/>
    </row>
    <row r="647" spans="1:23" x14ac:dyDescent="0.2">
      <c r="A647" s="20"/>
      <c r="B647" s="21"/>
      <c r="C647" s="20"/>
      <c r="D647" s="20"/>
      <c r="E647" s="20"/>
      <c r="F647" s="20"/>
      <c r="G647" s="20"/>
      <c r="H647" s="20"/>
      <c r="I647" s="20"/>
      <c r="J647" s="20"/>
      <c r="K647" s="23"/>
      <c r="L647" s="23"/>
      <c r="M647" s="23"/>
      <c r="N647" s="23"/>
      <c r="O647" s="565"/>
      <c r="P647" s="528"/>
      <c r="Q647" s="528"/>
      <c r="R647" s="20"/>
      <c r="S647" s="20"/>
      <c r="T647" s="20"/>
      <c r="U647" s="20"/>
      <c r="V647" s="20"/>
      <c r="W647" s="20"/>
    </row>
    <row r="648" spans="1:23" x14ac:dyDescent="0.2">
      <c r="A648" s="20"/>
      <c r="B648" s="21"/>
      <c r="C648" s="20"/>
      <c r="D648" s="20"/>
      <c r="E648" s="20"/>
      <c r="F648" s="20"/>
      <c r="G648" s="20"/>
      <c r="H648" s="20"/>
      <c r="I648" s="20"/>
      <c r="J648" s="20"/>
      <c r="K648" s="23"/>
      <c r="L648" s="23"/>
      <c r="M648" s="23"/>
      <c r="N648" s="23"/>
      <c r="O648" s="565"/>
      <c r="P648" s="528"/>
      <c r="Q648" s="528"/>
      <c r="R648" s="20"/>
      <c r="S648" s="20"/>
      <c r="T648" s="20"/>
      <c r="U648" s="20"/>
      <c r="V648" s="20"/>
      <c r="W648" s="20"/>
    </row>
    <row r="649" spans="1:23" x14ac:dyDescent="0.2">
      <c r="A649" s="20"/>
      <c r="B649" s="21"/>
      <c r="C649" s="20"/>
      <c r="D649" s="20"/>
      <c r="E649" s="20"/>
      <c r="F649" s="20"/>
      <c r="G649" s="20"/>
      <c r="H649" s="20"/>
      <c r="I649" s="20"/>
      <c r="J649" s="20"/>
      <c r="K649" s="23"/>
      <c r="L649" s="23"/>
      <c r="M649" s="23"/>
      <c r="N649" s="23"/>
      <c r="O649" s="565"/>
      <c r="P649" s="528"/>
      <c r="Q649" s="528"/>
      <c r="R649" s="20"/>
      <c r="S649" s="20"/>
      <c r="T649" s="20"/>
      <c r="U649" s="20"/>
      <c r="V649" s="20"/>
      <c r="W649" s="20"/>
    </row>
    <row r="650" spans="1:23" x14ac:dyDescent="0.2">
      <c r="A650" s="20"/>
      <c r="B650" s="21"/>
      <c r="C650" s="20"/>
      <c r="D650" s="20"/>
      <c r="E650" s="20"/>
      <c r="F650" s="20"/>
      <c r="G650" s="20"/>
      <c r="H650" s="20"/>
      <c r="I650" s="20"/>
      <c r="J650" s="20"/>
      <c r="K650" s="23"/>
      <c r="L650" s="23"/>
      <c r="M650" s="23"/>
      <c r="N650" s="23"/>
      <c r="O650" s="565"/>
      <c r="P650" s="528"/>
      <c r="Q650" s="528"/>
      <c r="R650" s="20"/>
      <c r="S650" s="20"/>
      <c r="T650" s="20"/>
      <c r="U650" s="20"/>
      <c r="V650" s="20"/>
      <c r="W650" s="20"/>
    </row>
    <row r="651" spans="1:23" x14ac:dyDescent="0.2">
      <c r="A651" s="20"/>
      <c r="B651" s="21"/>
      <c r="C651" s="20"/>
      <c r="D651" s="20"/>
      <c r="E651" s="20"/>
      <c r="F651" s="20"/>
      <c r="G651" s="20"/>
      <c r="H651" s="20"/>
      <c r="I651" s="20"/>
      <c r="J651" s="20"/>
      <c r="K651" s="23"/>
      <c r="L651" s="23"/>
      <c r="M651" s="23"/>
      <c r="N651" s="23"/>
      <c r="O651" s="565"/>
      <c r="P651" s="528"/>
      <c r="Q651" s="528"/>
      <c r="R651" s="20"/>
      <c r="S651" s="20"/>
      <c r="T651" s="20"/>
      <c r="U651" s="20"/>
      <c r="V651" s="20"/>
      <c r="W651" s="20"/>
    </row>
    <row r="652" spans="1:23" x14ac:dyDescent="0.2">
      <c r="A652" s="20"/>
      <c r="B652" s="21"/>
      <c r="C652" s="20"/>
      <c r="D652" s="20"/>
      <c r="E652" s="20"/>
      <c r="F652" s="20"/>
      <c r="G652" s="20"/>
      <c r="H652" s="20"/>
      <c r="I652" s="20"/>
      <c r="J652" s="20"/>
      <c r="K652" s="23"/>
      <c r="L652" s="23"/>
      <c r="M652" s="23"/>
      <c r="N652" s="23"/>
      <c r="O652" s="565"/>
      <c r="P652" s="528"/>
      <c r="Q652" s="528"/>
      <c r="R652" s="20"/>
      <c r="S652" s="20"/>
      <c r="T652" s="20"/>
      <c r="U652" s="20"/>
      <c r="V652" s="20"/>
      <c r="W652" s="20"/>
    </row>
    <row r="653" spans="1:23" x14ac:dyDescent="0.2">
      <c r="A653" s="20"/>
      <c r="B653" s="21"/>
      <c r="C653" s="20"/>
      <c r="D653" s="20"/>
      <c r="E653" s="20"/>
      <c r="F653" s="20"/>
      <c r="G653" s="20"/>
      <c r="H653" s="20"/>
      <c r="I653" s="20"/>
      <c r="J653" s="20"/>
      <c r="K653" s="23"/>
      <c r="L653" s="23"/>
      <c r="M653" s="23"/>
      <c r="N653" s="23"/>
      <c r="O653" s="565"/>
      <c r="P653" s="528"/>
      <c r="Q653" s="528"/>
      <c r="R653" s="20"/>
      <c r="S653" s="20"/>
      <c r="T653" s="20"/>
      <c r="U653" s="20"/>
      <c r="V653" s="20"/>
      <c r="W653" s="20"/>
    </row>
    <row r="654" spans="1:23" x14ac:dyDescent="0.2">
      <c r="A654" s="20"/>
      <c r="B654" s="21"/>
      <c r="C654" s="20"/>
      <c r="D654" s="20"/>
      <c r="E654" s="20"/>
      <c r="F654" s="20"/>
      <c r="G654" s="20"/>
      <c r="H654" s="20"/>
      <c r="I654" s="20"/>
      <c r="J654" s="20"/>
      <c r="K654" s="23"/>
      <c r="L654" s="23"/>
      <c r="M654" s="23"/>
      <c r="N654" s="23"/>
      <c r="O654" s="565"/>
      <c r="P654" s="528"/>
      <c r="Q654" s="528"/>
      <c r="R654" s="20"/>
      <c r="S654" s="20"/>
      <c r="T654" s="20"/>
      <c r="U654" s="20"/>
      <c r="V654" s="20"/>
      <c r="W654" s="20"/>
    </row>
    <row r="655" spans="1:23" x14ac:dyDescent="0.2">
      <c r="A655" s="20"/>
      <c r="B655" s="21"/>
      <c r="C655" s="20"/>
      <c r="D655" s="20"/>
      <c r="E655" s="20"/>
      <c r="F655" s="20"/>
      <c r="G655" s="20"/>
      <c r="H655" s="20"/>
      <c r="I655" s="20"/>
      <c r="J655" s="20"/>
      <c r="K655" s="23"/>
      <c r="L655" s="23"/>
      <c r="M655" s="23"/>
      <c r="N655" s="23"/>
      <c r="O655" s="565"/>
      <c r="P655" s="528"/>
      <c r="Q655" s="528"/>
      <c r="R655" s="20"/>
      <c r="S655" s="20"/>
      <c r="T655" s="20"/>
      <c r="U655" s="20"/>
      <c r="V655" s="20"/>
      <c r="W655" s="20"/>
    </row>
    <row r="656" spans="1:23" x14ac:dyDescent="0.2">
      <c r="A656" s="20"/>
      <c r="B656" s="21"/>
      <c r="C656" s="20"/>
      <c r="D656" s="20"/>
      <c r="E656" s="20"/>
      <c r="F656" s="20"/>
      <c r="G656" s="20"/>
      <c r="H656" s="20"/>
      <c r="I656" s="20"/>
      <c r="J656" s="20"/>
      <c r="K656" s="23"/>
      <c r="L656" s="23"/>
      <c r="M656" s="23"/>
      <c r="N656" s="23"/>
      <c r="O656" s="565"/>
      <c r="P656" s="528"/>
      <c r="Q656" s="528"/>
      <c r="R656" s="20"/>
      <c r="S656" s="20"/>
      <c r="T656" s="20"/>
      <c r="U656" s="20"/>
      <c r="V656" s="20"/>
      <c r="W656" s="20"/>
    </row>
    <row r="657" spans="1:23" x14ac:dyDescent="0.2">
      <c r="A657" s="20"/>
      <c r="B657" s="21"/>
      <c r="C657" s="20"/>
      <c r="D657" s="20"/>
      <c r="E657" s="20"/>
      <c r="F657" s="20"/>
      <c r="G657" s="20"/>
      <c r="H657" s="20"/>
      <c r="I657" s="20"/>
      <c r="J657" s="20"/>
      <c r="K657" s="23"/>
      <c r="L657" s="23"/>
      <c r="M657" s="23"/>
      <c r="N657" s="23"/>
      <c r="O657" s="565"/>
      <c r="P657" s="528"/>
      <c r="Q657" s="528"/>
      <c r="R657" s="20"/>
      <c r="S657" s="20"/>
      <c r="T657" s="20"/>
      <c r="U657" s="20"/>
      <c r="V657" s="20"/>
      <c r="W657" s="20"/>
    </row>
    <row r="658" spans="1:23" x14ac:dyDescent="0.2">
      <c r="A658" s="20"/>
      <c r="B658" s="21"/>
      <c r="C658" s="20"/>
      <c r="D658" s="20"/>
      <c r="E658" s="20"/>
      <c r="F658" s="20"/>
      <c r="G658" s="20"/>
      <c r="H658" s="20"/>
      <c r="I658" s="20"/>
      <c r="J658" s="20"/>
      <c r="K658" s="23"/>
      <c r="L658" s="23"/>
      <c r="M658" s="23"/>
      <c r="N658" s="23"/>
      <c r="O658" s="565"/>
      <c r="P658" s="528"/>
      <c r="Q658" s="528"/>
      <c r="R658" s="20"/>
      <c r="S658" s="20"/>
      <c r="T658" s="20"/>
      <c r="U658" s="20"/>
      <c r="V658" s="20"/>
      <c r="W658" s="20"/>
    </row>
    <row r="659" spans="1:23" x14ac:dyDescent="0.2">
      <c r="A659" s="20"/>
      <c r="B659" s="21"/>
      <c r="C659" s="20"/>
      <c r="D659" s="20"/>
      <c r="E659" s="20"/>
      <c r="F659" s="20"/>
      <c r="G659" s="20"/>
      <c r="H659" s="20"/>
      <c r="I659" s="20"/>
      <c r="J659" s="20"/>
      <c r="K659" s="23"/>
      <c r="L659" s="23"/>
      <c r="M659" s="23"/>
      <c r="N659" s="23"/>
      <c r="O659" s="565"/>
      <c r="P659" s="528"/>
      <c r="Q659" s="528"/>
      <c r="R659" s="20"/>
      <c r="S659" s="20"/>
      <c r="T659" s="20"/>
      <c r="U659" s="20"/>
      <c r="V659" s="20"/>
      <c r="W659" s="20"/>
    </row>
    <row r="660" spans="1:23" x14ac:dyDescent="0.2">
      <c r="A660" s="20"/>
      <c r="B660" s="21"/>
      <c r="C660" s="20"/>
      <c r="D660" s="20"/>
      <c r="E660" s="20"/>
      <c r="F660" s="20"/>
      <c r="G660" s="20"/>
      <c r="H660" s="20"/>
      <c r="I660" s="20"/>
      <c r="J660" s="20"/>
      <c r="K660" s="23"/>
      <c r="L660" s="23"/>
      <c r="M660" s="23"/>
      <c r="N660" s="23"/>
      <c r="O660" s="565"/>
      <c r="P660" s="528"/>
      <c r="Q660" s="528"/>
      <c r="R660" s="20"/>
      <c r="S660" s="20"/>
      <c r="T660" s="20"/>
      <c r="U660" s="20"/>
      <c r="V660" s="20"/>
      <c r="W660" s="20"/>
    </row>
    <row r="661" spans="1:23" x14ac:dyDescent="0.2">
      <c r="A661" s="20"/>
      <c r="B661" s="21"/>
      <c r="C661" s="20"/>
      <c r="D661" s="20"/>
      <c r="E661" s="20"/>
      <c r="F661" s="20"/>
      <c r="G661" s="20"/>
      <c r="H661" s="20"/>
      <c r="I661" s="20"/>
      <c r="J661" s="20"/>
      <c r="K661" s="23"/>
      <c r="L661" s="23"/>
      <c r="M661" s="23"/>
      <c r="N661" s="23"/>
      <c r="O661" s="565"/>
      <c r="P661" s="528"/>
      <c r="Q661" s="528"/>
      <c r="R661" s="20"/>
      <c r="S661" s="20"/>
      <c r="T661" s="20"/>
      <c r="U661" s="20"/>
      <c r="V661" s="20"/>
      <c r="W661" s="20"/>
    </row>
    <row r="662" spans="1:23" x14ac:dyDescent="0.2">
      <c r="A662" s="20"/>
      <c r="B662" s="21"/>
      <c r="C662" s="20"/>
      <c r="D662" s="20"/>
      <c r="E662" s="20"/>
      <c r="F662" s="20"/>
      <c r="G662" s="20"/>
      <c r="H662" s="20"/>
      <c r="I662" s="20"/>
      <c r="J662" s="20"/>
      <c r="K662" s="23"/>
      <c r="L662" s="23"/>
      <c r="M662" s="23"/>
      <c r="N662" s="23"/>
      <c r="O662" s="565"/>
      <c r="P662" s="528"/>
      <c r="Q662" s="528"/>
      <c r="R662" s="20"/>
      <c r="S662" s="20"/>
      <c r="T662" s="20"/>
      <c r="U662" s="20"/>
      <c r="V662" s="20"/>
      <c r="W662" s="20"/>
    </row>
    <row r="663" spans="1:23" x14ac:dyDescent="0.2">
      <c r="A663" s="20"/>
      <c r="B663" s="21"/>
      <c r="C663" s="20"/>
      <c r="D663" s="20"/>
      <c r="E663" s="20"/>
      <c r="F663" s="20"/>
      <c r="G663" s="20"/>
      <c r="H663" s="20"/>
      <c r="I663" s="20"/>
      <c r="J663" s="20"/>
      <c r="K663" s="23"/>
      <c r="L663" s="23"/>
      <c r="M663" s="23"/>
      <c r="N663" s="23"/>
      <c r="O663" s="565"/>
      <c r="P663" s="528"/>
      <c r="Q663" s="528"/>
      <c r="R663" s="20"/>
      <c r="S663" s="20"/>
      <c r="T663" s="20"/>
      <c r="U663" s="20"/>
      <c r="V663" s="20"/>
      <c r="W663" s="20"/>
    </row>
    <row r="664" spans="1:23" x14ac:dyDescent="0.2">
      <c r="A664" s="20"/>
      <c r="B664" s="21"/>
      <c r="C664" s="20"/>
      <c r="D664" s="20"/>
      <c r="E664" s="20"/>
      <c r="F664" s="20"/>
      <c r="G664" s="20"/>
      <c r="H664" s="20"/>
      <c r="I664" s="20"/>
      <c r="J664" s="20"/>
      <c r="K664" s="23"/>
      <c r="L664" s="23"/>
      <c r="M664" s="23"/>
      <c r="N664" s="23"/>
      <c r="O664" s="565"/>
      <c r="P664" s="528"/>
      <c r="Q664" s="528"/>
      <c r="R664" s="20"/>
      <c r="S664" s="20"/>
      <c r="T664" s="20"/>
      <c r="U664" s="20"/>
      <c r="V664" s="20"/>
      <c r="W664" s="20"/>
    </row>
    <row r="665" spans="1:23" x14ac:dyDescent="0.2">
      <c r="A665" s="20"/>
      <c r="B665" s="21"/>
      <c r="C665" s="20"/>
      <c r="D665" s="20"/>
      <c r="E665" s="20"/>
      <c r="F665" s="20"/>
      <c r="G665" s="20"/>
      <c r="H665" s="20"/>
      <c r="I665" s="20"/>
      <c r="J665" s="20"/>
      <c r="K665" s="23"/>
      <c r="L665" s="23"/>
      <c r="M665" s="23"/>
      <c r="N665" s="23"/>
      <c r="O665" s="565"/>
      <c r="P665" s="528"/>
      <c r="Q665" s="528"/>
      <c r="R665" s="20"/>
      <c r="S665" s="20"/>
      <c r="T665" s="20"/>
      <c r="U665" s="20"/>
      <c r="V665" s="20"/>
      <c r="W665" s="20"/>
    </row>
    <row r="666" spans="1:23" x14ac:dyDescent="0.2">
      <c r="A666" s="20"/>
      <c r="B666" s="21"/>
      <c r="C666" s="20"/>
      <c r="D666" s="20"/>
      <c r="E666" s="20"/>
      <c r="F666" s="20"/>
      <c r="G666" s="20"/>
      <c r="H666" s="20"/>
      <c r="I666" s="20"/>
      <c r="J666" s="20"/>
      <c r="K666" s="23"/>
      <c r="L666" s="23"/>
      <c r="M666" s="23"/>
      <c r="N666" s="23"/>
      <c r="O666" s="565"/>
      <c r="P666" s="528"/>
      <c r="Q666" s="528"/>
      <c r="R666" s="20"/>
      <c r="S666" s="20"/>
      <c r="T666" s="20"/>
      <c r="U666" s="20"/>
      <c r="V666" s="20"/>
      <c r="W666" s="20"/>
    </row>
    <row r="667" spans="1:23" x14ac:dyDescent="0.2">
      <c r="A667" s="20"/>
      <c r="B667" s="21"/>
      <c r="C667" s="20"/>
      <c r="D667" s="20"/>
      <c r="E667" s="20"/>
      <c r="F667" s="20"/>
      <c r="G667" s="20"/>
      <c r="H667" s="20"/>
      <c r="I667" s="20"/>
      <c r="J667" s="20"/>
      <c r="K667" s="23"/>
      <c r="L667" s="23"/>
      <c r="M667" s="23"/>
      <c r="N667" s="23"/>
      <c r="O667" s="565"/>
      <c r="P667" s="528"/>
      <c r="Q667" s="528"/>
      <c r="R667" s="20"/>
      <c r="S667" s="20"/>
      <c r="T667" s="20"/>
      <c r="U667" s="20"/>
      <c r="V667" s="20"/>
      <c r="W667" s="20"/>
    </row>
    <row r="668" spans="1:23" x14ac:dyDescent="0.2">
      <c r="A668" s="20"/>
      <c r="B668" s="21"/>
      <c r="C668" s="20"/>
      <c r="D668" s="20"/>
      <c r="E668" s="20"/>
      <c r="F668" s="20"/>
      <c r="G668" s="20"/>
      <c r="H668" s="20"/>
      <c r="I668" s="20"/>
      <c r="J668" s="20"/>
      <c r="K668" s="23"/>
      <c r="L668" s="23"/>
      <c r="M668" s="23"/>
      <c r="N668" s="23"/>
      <c r="O668" s="565"/>
      <c r="P668" s="528"/>
      <c r="Q668" s="528"/>
      <c r="R668" s="20"/>
      <c r="S668" s="20"/>
      <c r="T668" s="20"/>
      <c r="U668" s="20"/>
      <c r="V668" s="20"/>
      <c r="W668" s="20"/>
    </row>
    <row r="669" spans="1:23" x14ac:dyDescent="0.2">
      <c r="A669" s="20"/>
      <c r="B669" s="21"/>
      <c r="C669" s="20"/>
      <c r="D669" s="20"/>
      <c r="E669" s="20"/>
      <c r="F669" s="20"/>
      <c r="G669" s="20"/>
      <c r="H669" s="20"/>
      <c r="I669" s="20"/>
      <c r="J669" s="20"/>
      <c r="K669" s="23"/>
      <c r="L669" s="23"/>
      <c r="M669" s="23"/>
      <c r="N669" s="23"/>
      <c r="O669" s="565"/>
      <c r="P669" s="528"/>
      <c r="Q669" s="528"/>
      <c r="R669" s="20"/>
      <c r="S669" s="20"/>
      <c r="T669" s="20"/>
      <c r="U669" s="20"/>
      <c r="V669" s="20"/>
      <c r="W669" s="20"/>
    </row>
    <row r="670" spans="1:23" x14ac:dyDescent="0.2">
      <c r="A670" s="20"/>
      <c r="B670" s="21"/>
      <c r="C670" s="20"/>
      <c r="D670" s="20"/>
      <c r="E670" s="20"/>
      <c r="F670" s="20"/>
      <c r="G670" s="20"/>
      <c r="H670" s="20"/>
      <c r="I670" s="20"/>
      <c r="J670" s="20"/>
      <c r="K670" s="23"/>
      <c r="L670" s="23"/>
      <c r="M670" s="23"/>
      <c r="N670" s="23"/>
      <c r="O670" s="565"/>
      <c r="P670" s="528"/>
      <c r="Q670" s="528"/>
      <c r="R670" s="20"/>
      <c r="S670" s="20"/>
      <c r="T670" s="20"/>
      <c r="U670" s="20"/>
      <c r="V670" s="20"/>
      <c r="W670" s="20"/>
    </row>
    <row r="671" spans="1:23" x14ac:dyDescent="0.2">
      <c r="A671" s="20"/>
      <c r="B671" s="21"/>
      <c r="C671" s="20"/>
      <c r="D671" s="20"/>
      <c r="E671" s="20"/>
      <c r="F671" s="20"/>
      <c r="G671" s="20"/>
      <c r="H671" s="20"/>
      <c r="I671" s="20"/>
      <c r="J671" s="20"/>
      <c r="K671" s="23"/>
      <c r="L671" s="23"/>
      <c r="M671" s="23"/>
      <c r="N671" s="23"/>
      <c r="O671" s="565"/>
      <c r="P671" s="528"/>
      <c r="Q671" s="528"/>
      <c r="R671" s="20"/>
      <c r="S671" s="20"/>
      <c r="T671" s="20"/>
      <c r="U671" s="20"/>
      <c r="V671" s="20"/>
      <c r="W671" s="20"/>
    </row>
    <row r="672" spans="1:23" x14ac:dyDescent="0.2">
      <c r="A672" s="20"/>
      <c r="B672" s="21"/>
      <c r="C672" s="20"/>
      <c r="D672" s="20"/>
      <c r="E672" s="20"/>
      <c r="F672" s="20"/>
      <c r="G672" s="20"/>
      <c r="H672" s="20"/>
      <c r="I672" s="20"/>
      <c r="J672" s="20"/>
      <c r="K672" s="23"/>
      <c r="L672" s="23"/>
      <c r="M672" s="23"/>
      <c r="N672" s="23"/>
      <c r="O672" s="565"/>
      <c r="P672" s="528"/>
      <c r="Q672" s="528"/>
      <c r="R672" s="20"/>
      <c r="S672" s="20"/>
      <c r="T672" s="20"/>
      <c r="U672" s="20"/>
      <c r="V672" s="20"/>
      <c r="W672" s="20"/>
    </row>
    <row r="673" spans="1:23" x14ac:dyDescent="0.2">
      <c r="A673" s="20"/>
      <c r="B673" s="21"/>
      <c r="C673" s="20"/>
      <c r="D673" s="20"/>
      <c r="E673" s="20"/>
      <c r="F673" s="20"/>
      <c r="G673" s="20"/>
      <c r="H673" s="20"/>
      <c r="I673" s="20"/>
      <c r="J673" s="20"/>
      <c r="K673" s="23"/>
      <c r="L673" s="23"/>
      <c r="M673" s="23"/>
      <c r="N673" s="23"/>
      <c r="O673" s="565"/>
      <c r="P673" s="528"/>
      <c r="Q673" s="528"/>
      <c r="R673" s="20"/>
      <c r="S673" s="20"/>
      <c r="T673" s="20"/>
      <c r="U673" s="20"/>
      <c r="V673" s="20"/>
      <c r="W673" s="20"/>
    </row>
    <row r="674" spans="1:23" x14ac:dyDescent="0.2">
      <c r="A674" s="20"/>
      <c r="B674" s="21"/>
      <c r="C674" s="20"/>
      <c r="D674" s="20"/>
      <c r="E674" s="20"/>
      <c r="F674" s="20"/>
      <c r="G674" s="20"/>
      <c r="H674" s="20"/>
      <c r="I674" s="20"/>
      <c r="J674" s="20"/>
      <c r="K674" s="23"/>
      <c r="L674" s="23"/>
      <c r="M674" s="23"/>
      <c r="N674" s="23"/>
      <c r="O674" s="565"/>
      <c r="P674" s="528"/>
      <c r="Q674" s="528"/>
      <c r="R674" s="20"/>
      <c r="S674" s="20"/>
      <c r="T674" s="20"/>
      <c r="U674" s="20"/>
      <c r="V674" s="20"/>
      <c r="W674" s="20"/>
    </row>
    <row r="675" spans="1:23" x14ac:dyDescent="0.2">
      <c r="A675" s="20"/>
      <c r="B675" s="21"/>
      <c r="C675" s="20"/>
      <c r="D675" s="20"/>
      <c r="E675" s="20"/>
      <c r="F675" s="20"/>
      <c r="G675" s="20"/>
      <c r="H675" s="20"/>
      <c r="I675" s="20"/>
      <c r="J675" s="20"/>
      <c r="K675" s="23"/>
      <c r="L675" s="23"/>
      <c r="M675" s="23"/>
      <c r="N675" s="23"/>
      <c r="O675" s="565"/>
      <c r="P675" s="528"/>
      <c r="Q675" s="528"/>
      <c r="R675" s="20"/>
      <c r="S675" s="20"/>
      <c r="T675" s="20"/>
      <c r="U675" s="20"/>
      <c r="V675" s="20"/>
      <c r="W675" s="20"/>
    </row>
    <row r="676" spans="1:23" x14ac:dyDescent="0.2">
      <c r="A676" s="20"/>
      <c r="B676" s="21"/>
      <c r="C676" s="20"/>
      <c r="D676" s="20"/>
      <c r="E676" s="20"/>
      <c r="F676" s="20"/>
      <c r="G676" s="20"/>
      <c r="H676" s="20"/>
      <c r="I676" s="20"/>
      <c r="J676" s="20"/>
      <c r="K676" s="23"/>
      <c r="L676" s="23"/>
      <c r="M676" s="23"/>
      <c r="N676" s="23"/>
      <c r="O676" s="565"/>
      <c r="P676" s="528"/>
      <c r="Q676" s="528"/>
      <c r="R676" s="20"/>
      <c r="S676" s="20"/>
      <c r="T676" s="20"/>
      <c r="U676" s="20"/>
      <c r="V676" s="20"/>
      <c r="W676" s="20"/>
    </row>
    <row r="677" spans="1:23" x14ac:dyDescent="0.2">
      <c r="A677" s="20"/>
      <c r="B677" s="21"/>
      <c r="C677" s="20"/>
      <c r="D677" s="20"/>
      <c r="E677" s="20"/>
      <c r="F677" s="20"/>
      <c r="G677" s="20"/>
      <c r="H677" s="20"/>
      <c r="I677" s="20"/>
      <c r="J677" s="20"/>
      <c r="K677" s="23"/>
      <c r="L677" s="23"/>
      <c r="M677" s="23"/>
      <c r="N677" s="23"/>
      <c r="O677" s="565"/>
      <c r="P677" s="528"/>
      <c r="Q677" s="528"/>
      <c r="R677" s="20"/>
      <c r="S677" s="20"/>
      <c r="T677" s="20"/>
      <c r="U677" s="20"/>
      <c r="V677" s="20"/>
      <c r="W677" s="20"/>
    </row>
    <row r="678" spans="1:23" x14ac:dyDescent="0.2">
      <c r="A678" s="20"/>
      <c r="B678" s="21"/>
      <c r="C678" s="20"/>
      <c r="D678" s="20"/>
      <c r="E678" s="20"/>
      <c r="F678" s="20"/>
      <c r="G678" s="20"/>
      <c r="H678" s="20"/>
      <c r="I678" s="20"/>
      <c r="J678" s="20"/>
      <c r="K678" s="23"/>
      <c r="L678" s="23"/>
      <c r="M678" s="23"/>
      <c r="N678" s="23"/>
      <c r="O678" s="565"/>
      <c r="P678" s="528"/>
      <c r="Q678" s="528"/>
      <c r="R678" s="20"/>
      <c r="S678" s="20"/>
      <c r="T678" s="20"/>
      <c r="U678" s="20"/>
      <c r="V678" s="20"/>
      <c r="W678" s="20"/>
    </row>
    <row r="679" spans="1:23" x14ac:dyDescent="0.2">
      <c r="A679" s="20"/>
      <c r="B679" s="21"/>
      <c r="C679" s="20"/>
      <c r="D679" s="20"/>
      <c r="E679" s="20"/>
      <c r="F679" s="20"/>
      <c r="G679" s="20"/>
      <c r="H679" s="20"/>
      <c r="I679" s="20"/>
      <c r="J679" s="20"/>
      <c r="K679" s="23"/>
      <c r="L679" s="23"/>
      <c r="M679" s="23"/>
      <c r="N679" s="23"/>
      <c r="O679" s="565"/>
      <c r="P679" s="528"/>
      <c r="Q679" s="528"/>
      <c r="R679" s="20"/>
      <c r="S679" s="20"/>
      <c r="T679" s="20"/>
      <c r="U679" s="20"/>
      <c r="V679" s="20"/>
      <c r="W679" s="20"/>
    </row>
    <row r="680" spans="1:23" x14ac:dyDescent="0.2">
      <c r="A680" s="20"/>
      <c r="B680" s="21"/>
      <c r="C680" s="20"/>
      <c r="D680" s="20"/>
      <c r="E680" s="20"/>
      <c r="F680" s="20"/>
      <c r="G680" s="20"/>
      <c r="H680" s="20"/>
      <c r="I680" s="20"/>
      <c r="J680" s="20"/>
      <c r="K680" s="23"/>
      <c r="L680" s="23"/>
      <c r="M680" s="23"/>
      <c r="N680" s="23"/>
      <c r="O680" s="565"/>
      <c r="P680" s="528"/>
      <c r="Q680" s="528"/>
      <c r="R680" s="20"/>
      <c r="S680" s="20"/>
      <c r="T680" s="20"/>
      <c r="U680" s="20"/>
      <c r="V680" s="20"/>
      <c r="W680" s="20"/>
    </row>
    <row r="681" spans="1:23" x14ac:dyDescent="0.2">
      <c r="A681" s="20"/>
      <c r="B681" s="21"/>
      <c r="C681" s="20"/>
      <c r="D681" s="20"/>
      <c r="E681" s="20"/>
      <c r="F681" s="20"/>
      <c r="G681" s="20"/>
      <c r="H681" s="20"/>
      <c r="I681" s="20"/>
      <c r="J681" s="20"/>
      <c r="K681" s="23"/>
      <c r="L681" s="23"/>
      <c r="M681" s="23"/>
      <c r="N681" s="23"/>
      <c r="O681" s="565"/>
      <c r="P681" s="528"/>
      <c r="Q681" s="528"/>
      <c r="R681" s="20"/>
      <c r="S681" s="20"/>
      <c r="T681" s="20"/>
      <c r="U681" s="20"/>
      <c r="V681" s="20"/>
      <c r="W681" s="20"/>
    </row>
    <row r="682" spans="1:23" x14ac:dyDescent="0.2">
      <c r="A682" s="20"/>
      <c r="B682" s="21"/>
      <c r="C682" s="20"/>
      <c r="D682" s="20"/>
      <c r="E682" s="20"/>
      <c r="F682" s="20"/>
      <c r="G682" s="20"/>
      <c r="H682" s="20"/>
      <c r="I682" s="20"/>
      <c r="J682" s="20"/>
      <c r="K682" s="23"/>
      <c r="L682" s="23"/>
      <c r="M682" s="23"/>
      <c r="N682" s="23"/>
      <c r="O682" s="565"/>
      <c r="P682" s="528"/>
      <c r="Q682" s="528"/>
      <c r="R682" s="20"/>
      <c r="S682" s="20"/>
      <c r="T682" s="20"/>
      <c r="U682" s="20"/>
      <c r="V682" s="20"/>
      <c r="W682" s="20"/>
    </row>
    <row r="683" spans="1:23" x14ac:dyDescent="0.2">
      <c r="A683" s="20"/>
      <c r="B683" s="21"/>
      <c r="C683" s="20"/>
      <c r="D683" s="20"/>
      <c r="E683" s="20"/>
      <c r="F683" s="20"/>
      <c r="G683" s="20"/>
      <c r="H683" s="20"/>
      <c r="I683" s="20"/>
      <c r="J683" s="20"/>
      <c r="K683" s="23"/>
      <c r="L683" s="23"/>
      <c r="M683" s="23"/>
      <c r="N683" s="23"/>
      <c r="O683" s="565"/>
      <c r="P683" s="528"/>
      <c r="Q683" s="528"/>
      <c r="R683" s="20"/>
      <c r="S683" s="20"/>
      <c r="T683" s="20"/>
      <c r="U683" s="20"/>
      <c r="V683" s="20"/>
      <c r="W683" s="20"/>
    </row>
    <row r="684" spans="1:23" x14ac:dyDescent="0.2">
      <c r="A684" s="20"/>
      <c r="B684" s="21"/>
      <c r="C684" s="20"/>
      <c r="D684" s="20"/>
      <c r="E684" s="20"/>
      <c r="F684" s="20"/>
      <c r="G684" s="20"/>
      <c r="H684" s="20"/>
      <c r="I684" s="20"/>
      <c r="J684" s="20"/>
      <c r="K684" s="23"/>
      <c r="L684" s="23"/>
      <c r="M684" s="23"/>
      <c r="N684" s="23"/>
      <c r="O684" s="565"/>
      <c r="P684" s="528"/>
      <c r="Q684" s="528"/>
      <c r="R684" s="20"/>
      <c r="S684" s="20"/>
      <c r="T684" s="20"/>
      <c r="U684" s="20"/>
      <c r="V684" s="20"/>
      <c r="W684" s="20"/>
    </row>
    <row r="685" spans="1:23" x14ac:dyDescent="0.2">
      <c r="A685" s="20"/>
      <c r="B685" s="21"/>
      <c r="C685" s="20"/>
      <c r="D685" s="20"/>
      <c r="E685" s="20"/>
      <c r="F685" s="20"/>
      <c r="G685" s="20"/>
      <c r="H685" s="20"/>
      <c r="I685" s="20"/>
      <c r="J685" s="20"/>
      <c r="K685" s="23"/>
      <c r="L685" s="23"/>
      <c r="M685" s="23"/>
      <c r="N685" s="23"/>
      <c r="O685" s="565"/>
      <c r="P685" s="528"/>
      <c r="Q685" s="528"/>
      <c r="R685" s="20"/>
      <c r="S685" s="20"/>
      <c r="T685" s="20"/>
      <c r="U685" s="20"/>
      <c r="V685" s="20"/>
      <c r="W685" s="20"/>
    </row>
    <row r="686" spans="1:23" x14ac:dyDescent="0.2">
      <c r="A686" s="20"/>
      <c r="B686" s="21"/>
      <c r="C686" s="20"/>
      <c r="D686" s="20"/>
      <c r="E686" s="20"/>
      <c r="F686" s="20"/>
      <c r="G686" s="20"/>
      <c r="H686" s="20"/>
      <c r="I686" s="20"/>
      <c r="J686" s="20"/>
      <c r="K686" s="23"/>
      <c r="L686" s="23"/>
      <c r="M686" s="23"/>
      <c r="N686" s="23"/>
      <c r="O686" s="565"/>
      <c r="P686" s="528"/>
      <c r="Q686" s="528"/>
      <c r="R686" s="20"/>
      <c r="S686" s="20"/>
      <c r="T686" s="20"/>
      <c r="U686" s="20"/>
      <c r="V686" s="20"/>
      <c r="W686" s="20"/>
    </row>
    <row r="687" spans="1:23" x14ac:dyDescent="0.2">
      <c r="A687" s="20"/>
      <c r="B687" s="21"/>
      <c r="C687" s="20"/>
      <c r="D687" s="20"/>
      <c r="E687" s="20"/>
      <c r="F687" s="20"/>
      <c r="G687" s="20"/>
      <c r="H687" s="20"/>
      <c r="I687" s="20"/>
      <c r="J687" s="20"/>
      <c r="K687" s="23"/>
      <c r="L687" s="23"/>
      <c r="M687" s="23"/>
      <c r="N687" s="23"/>
      <c r="O687" s="565"/>
      <c r="P687" s="528"/>
      <c r="Q687" s="528"/>
      <c r="R687" s="20"/>
      <c r="S687" s="20"/>
      <c r="T687" s="20"/>
      <c r="U687" s="20"/>
      <c r="V687" s="20"/>
      <c r="W687" s="20"/>
    </row>
    <row r="688" spans="1:23" x14ac:dyDescent="0.2">
      <c r="A688" s="20"/>
      <c r="B688" s="21"/>
      <c r="C688" s="20"/>
      <c r="D688" s="20"/>
      <c r="E688" s="20"/>
      <c r="F688" s="20"/>
      <c r="G688" s="20"/>
      <c r="H688" s="20"/>
      <c r="I688" s="20"/>
      <c r="J688" s="20"/>
      <c r="K688" s="23"/>
      <c r="L688" s="23"/>
      <c r="M688" s="23"/>
      <c r="N688" s="23"/>
      <c r="O688" s="565"/>
      <c r="P688" s="528"/>
      <c r="Q688" s="528"/>
      <c r="R688" s="20"/>
      <c r="S688" s="20"/>
      <c r="T688" s="20"/>
      <c r="U688" s="20"/>
      <c r="V688" s="20"/>
      <c r="W688" s="20"/>
    </row>
    <row r="689" spans="1:23" x14ac:dyDescent="0.2">
      <c r="A689" s="20"/>
      <c r="B689" s="21"/>
      <c r="C689" s="20"/>
      <c r="D689" s="20"/>
      <c r="E689" s="20"/>
      <c r="F689" s="20"/>
      <c r="G689" s="20"/>
      <c r="H689" s="20"/>
      <c r="I689" s="20"/>
      <c r="J689" s="20"/>
      <c r="K689" s="23"/>
      <c r="L689" s="23"/>
      <c r="M689" s="23"/>
      <c r="N689" s="23"/>
      <c r="O689" s="565"/>
      <c r="P689" s="528"/>
      <c r="Q689" s="528"/>
      <c r="R689" s="20"/>
      <c r="S689" s="20"/>
      <c r="T689" s="20"/>
      <c r="U689" s="20"/>
      <c r="V689" s="20"/>
      <c r="W689" s="20"/>
    </row>
    <row r="690" spans="1:23" x14ac:dyDescent="0.2">
      <c r="A690" s="20"/>
      <c r="B690" s="21"/>
      <c r="C690" s="20"/>
      <c r="D690" s="20"/>
      <c r="E690" s="20"/>
      <c r="F690" s="20"/>
      <c r="G690" s="20"/>
      <c r="H690" s="20"/>
      <c r="I690" s="20"/>
      <c r="J690" s="20"/>
      <c r="K690" s="23"/>
      <c r="L690" s="23"/>
      <c r="M690" s="23"/>
      <c r="N690" s="23"/>
      <c r="O690" s="565"/>
      <c r="P690" s="528"/>
      <c r="Q690" s="528"/>
      <c r="R690" s="20"/>
      <c r="S690" s="20"/>
      <c r="T690" s="20"/>
      <c r="U690" s="20"/>
      <c r="V690" s="20"/>
      <c r="W690" s="20"/>
    </row>
    <row r="691" spans="1:23" x14ac:dyDescent="0.2">
      <c r="A691" s="20"/>
      <c r="B691" s="21"/>
      <c r="C691" s="20"/>
      <c r="D691" s="20"/>
      <c r="E691" s="20"/>
      <c r="F691" s="20"/>
      <c r="G691" s="20"/>
      <c r="H691" s="20"/>
      <c r="I691" s="20"/>
      <c r="J691" s="20"/>
      <c r="K691" s="23"/>
      <c r="L691" s="23"/>
      <c r="M691" s="23"/>
      <c r="N691" s="23"/>
      <c r="O691" s="565"/>
      <c r="P691" s="528"/>
      <c r="Q691" s="528"/>
      <c r="R691" s="20"/>
      <c r="S691" s="20"/>
      <c r="T691" s="20"/>
      <c r="U691" s="20"/>
      <c r="V691" s="20"/>
      <c r="W691" s="20"/>
    </row>
    <row r="692" spans="1:23" x14ac:dyDescent="0.2">
      <c r="A692" s="20"/>
      <c r="B692" s="21"/>
      <c r="C692" s="20"/>
      <c r="D692" s="20"/>
      <c r="E692" s="20"/>
      <c r="F692" s="20"/>
      <c r="G692" s="20"/>
      <c r="H692" s="20"/>
      <c r="I692" s="20"/>
      <c r="J692" s="20"/>
      <c r="K692" s="23"/>
      <c r="L692" s="23"/>
      <c r="M692" s="23"/>
      <c r="N692" s="23"/>
      <c r="O692" s="565"/>
      <c r="P692" s="528"/>
      <c r="Q692" s="528"/>
      <c r="R692" s="20"/>
      <c r="S692" s="20"/>
      <c r="T692" s="20"/>
      <c r="U692" s="20"/>
      <c r="V692" s="20"/>
      <c r="W692" s="20"/>
    </row>
    <row r="693" spans="1:23" x14ac:dyDescent="0.2">
      <c r="A693" s="20"/>
      <c r="B693" s="21"/>
      <c r="C693" s="20"/>
      <c r="D693" s="20"/>
      <c r="E693" s="20"/>
      <c r="F693" s="20"/>
      <c r="G693" s="20"/>
      <c r="H693" s="20"/>
      <c r="I693" s="20"/>
      <c r="J693" s="20"/>
      <c r="K693" s="23"/>
      <c r="L693" s="23"/>
      <c r="M693" s="23"/>
      <c r="N693" s="23"/>
      <c r="O693" s="565"/>
      <c r="P693" s="528"/>
      <c r="Q693" s="528"/>
      <c r="R693" s="20"/>
      <c r="S693" s="20"/>
      <c r="T693" s="20"/>
      <c r="U693" s="20"/>
      <c r="V693" s="20"/>
      <c r="W693" s="20"/>
    </row>
    <row r="694" spans="1:23" x14ac:dyDescent="0.2">
      <c r="A694" s="20"/>
      <c r="B694" s="21"/>
      <c r="C694" s="20"/>
      <c r="D694" s="20"/>
      <c r="E694" s="20"/>
      <c r="F694" s="20"/>
      <c r="G694" s="20"/>
      <c r="H694" s="20"/>
      <c r="I694" s="20"/>
      <c r="J694" s="20"/>
      <c r="K694" s="23"/>
      <c r="L694" s="23"/>
      <c r="M694" s="23"/>
      <c r="N694" s="23"/>
      <c r="O694" s="565"/>
      <c r="P694" s="528"/>
      <c r="Q694" s="528"/>
      <c r="R694" s="20"/>
      <c r="S694" s="20"/>
      <c r="T694" s="20"/>
      <c r="U694" s="20"/>
      <c r="V694" s="20"/>
      <c r="W694" s="20"/>
    </row>
    <row r="695" spans="1:23" x14ac:dyDescent="0.2">
      <c r="A695" s="20"/>
      <c r="B695" s="21"/>
      <c r="C695" s="20"/>
      <c r="D695" s="20"/>
      <c r="E695" s="20"/>
      <c r="F695" s="20"/>
      <c r="G695" s="20"/>
      <c r="H695" s="20"/>
      <c r="I695" s="20"/>
      <c r="J695" s="20"/>
      <c r="K695" s="23"/>
      <c r="L695" s="23"/>
      <c r="M695" s="23"/>
      <c r="N695" s="23"/>
      <c r="O695" s="565"/>
      <c r="P695" s="528"/>
      <c r="Q695" s="528"/>
      <c r="R695" s="20"/>
      <c r="S695" s="20"/>
      <c r="T695" s="20"/>
      <c r="U695" s="20"/>
      <c r="V695" s="20"/>
      <c r="W695" s="20"/>
    </row>
    <row r="696" spans="1:23" x14ac:dyDescent="0.2">
      <c r="A696" s="20"/>
      <c r="B696" s="21"/>
      <c r="C696" s="20"/>
      <c r="D696" s="20"/>
      <c r="E696" s="20"/>
      <c r="F696" s="20"/>
      <c r="G696" s="20"/>
      <c r="H696" s="20"/>
      <c r="I696" s="20"/>
      <c r="J696" s="20"/>
      <c r="K696" s="23"/>
      <c r="L696" s="23"/>
      <c r="M696" s="23"/>
      <c r="N696" s="23"/>
      <c r="O696" s="565"/>
      <c r="P696" s="528"/>
      <c r="Q696" s="528"/>
      <c r="R696" s="20"/>
      <c r="S696" s="20"/>
      <c r="T696" s="20"/>
      <c r="U696" s="20"/>
      <c r="V696" s="20"/>
      <c r="W696" s="20"/>
    </row>
    <row r="697" spans="1:23" x14ac:dyDescent="0.2">
      <c r="A697" s="20"/>
      <c r="B697" s="21"/>
      <c r="C697" s="20"/>
      <c r="D697" s="20"/>
      <c r="E697" s="20"/>
      <c r="F697" s="20"/>
      <c r="G697" s="20"/>
      <c r="H697" s="20"/>
      <c r="I697" s="20"/>
      <c r="J697" s="20"/>
      <c r="K697" s="23"/>
      <c r="L697" s="23"/>
      <c r="M697" s="23"/>
      <c r="N697" s="23"/>
      <c r="O697" s="565"/>
      <c r="P697" s="528"/>
      <c r="Q697" s="528"/>
      <c r="R697" s="20"/>
      <c r="S697" s="20"/>
      <c r="T697" s="20"/>
      <c r="U697" s="20"/>
      <c r="V697" s="20"/>
      <c r="W697" s="20"/>
    </row>
    <row r="698" spans="1:23" x14ac:dyDescent="0.2">
      <c r="A698" s="20"/>
      <c r="B698" s="21"/>
      <c r="C698" s="20"/>
      <c r="D698" s="20"/>
      <c r="E698" s="20"/>
      <c r="F698" s="20"/>
      <c r="G698" s="20"/>
      <c r="H698" s="20"/>
      <c r="I698" s="20"/>
      <c r="J698" s="20"/>
      <c r="K698" s="23"/>
      <c r="L698" s="23"/>
      <c r="M698" s="23"/>
      <c r="N698" s="23"/>
      <c r="O698" s="565"/>
      <c r="P698" s="528"/>
      <c r="Q698" s="528"/>
      <c r="R698" s="20"/>
      <c r="S698" s="20"/>
      <c r="T698" s="20"/>
      <c r="U698" s="20"/>
      <c r="V698" s="20"/>
      <c r="W698" s="20"/>
    </row>
    <row r="699" spans="1:23" x14ac:dyDescent="0.2">
      <c r="A699" s="20"/>
      <c r="B699" s="21"/>
      <c r="C699" s="20"/>
      <c r="D699" s="20"/>
      <c r="E699" s="20"/>
      <c r="F699" s="20"/>
      <c r="G699" s="20"/>
      <c r="H699" s="20"/>
      <c r="I699" s="20"/>
      <c r="J699" s="20"/>
      <c r="K699" s="23"/>
      <c r="L699" s="23"/>
      <c r="M699" s="23"/>
      <c r="N699" s="23"/>
      <c r="O699" s="565"/>
      <c r="P699" s="528"/>
      <c r="Q699" s="528"/>
      <c r="R699" s="20"/>
      <c r="S699" s="20"/>
      <c r="T699" s="20"/>
      <c r="U699" s="20"/>
      <c r="V699" s="20"/>
      <c r="W699" s="20"/>
    </row>
    <row r="700" spans="1:23" x14ac:dyDescent="0.2">
      <c r="A700" s="20"/>
      <c r="B700" s="21"/>
      <c r="C700" s="20"/>
      <c r="D700" s="20"/>
      <c r="E700" s="20"/>
      <c r="F700" s="20"/>
      <c r="G700" s="20"/>
      <c r="H700" s="20"/>
      <c r="I700" s="20"/>
      <c r="J700" s="20"/>
      <c r="K700" s="23"/>
      <c r="L700" s="23"/>
      <c r="M700" s="23"/>
      <c r="N700" s="23"/>
      <c r="O700" s="565"/>
      <c r="P700" s="528"/>
      <c r="Q700" s="528"/>
      <c r="R700" s="20"/>
      <c r="S700" s="20"/>
      <c r="T700" s="20"/>
      <c r="U700" s="20"/>
      <c r="V700" s="20"/>
      <c r="W700" s="20"/>
    </row>
    <row r="701" spans="1:23" x14ac:dyDescent="0.2">
      <c r="A701" s="20"/>
      <c r="B701" s="21"/>
      <c r="C701" s="20"/>
      <c r="D701" s="20"/>
      <c r="E701" s="20"/>
      <c r="F701" s="20"/>
      <c r="G701" s="20"/>
      <c r="H701" s="20"/>
      <c r="I701" s="20"/>
      <c r="J701" s="20"/>
      <c r="K701" s="23"/>
      <c r="L701" s="23"/>
      <c r="M701" s="23"/>
      <c r="N701" s="23"/>
      <c r="O701" s="565"/>
      <c r="P701" s="528"/>
      <c r="Q701" s="528"/>
      <c r="R701" s="20"/>
      <c r="S701" s="20"/>
      <c r="T701" s="20"/>
      <c r="U701" s="20"/>
      <c r="V701" s="20"/>
      <c r="W701" s="20"/>
    </row>
    <row r="702" spans="1:23" x14ac:dyDescent="0.2">
      <c r="A702" s="20"/>
      <c r="B702" s="21"/>
      <c r="C702" s="20"/>
      <c r="D702" s="20"/>
      <c r="E702" s="20"/>
      <c r="F702" s="20"/>
      <c r="G702" s="20"/>
      <c r="H702" s="20"/>
      <c r="I702" s="20"/>
      <c r="J702" s="20"/>
      <c r="K702" s="23"/>
      <c r="L702" s="23"/>
      <c r="M702" s="23"/>
      <c r="N702" s="23"/>
      <c r="O702" s="565"/>
      <c r="P702" s="528"/>
      <c r="Q702" s="528"/>
      <c r="R702" s="20"/>
      <c r="S702" s="20"/>
      <c r="T702" s="20"/>
      <c r="U702" s="20"/>
      <c r="V702" s="20"/>
      <c r="W702" s="20"/>
    </row>
    <row r="703" spans="1:23" x14ac:dyDescent="0.2">
      <c r="A703" s="20"/>
      <c r="B703" s="21"/>
      <c r="C703" s="20"/>
      <c r="D703" s="20"/>
      <c r="E703" s="20"/>
      <c r="F703" s="20"/>
      <c r="G703" s="20"/>
      <c r="H703" s="20"/>
      <c r="I703" s="20"/>
      <c r="J703" s="20"/>
      <c r="K703" s="23"/>
      <c r="L703" s="23"/>
      <c r="M703" s="23"/>
      <c r="N703" s="23"/>
      <c r="O703" s="565"/>
      <c r="P703" s="528"/>
      <c r="Q703" s="528"/>
      <c r="R703" s="20"/>
      <c r="S703" s="20"/>
      <c r="T703" s="20"/>
      <c r="U703" s="20"/>
      <c r="V703" s="20"/>
      <c r="W703" s="20"/>
    </row>
    <row r="704" spans="1:23" x14ac:dyDescent="0.2">
      <c r="A704" s="20"/>
      <c r="B704" s="21"/>
      <c r="C704" s="20"/>
      <c r="D704" s="20"/>
      <c r="E704" s="20"/>
      <c r="F704" s="20"/>
      <c r="G704" s="20"/>
      <c r="H704" s="20"/>
      <c r="I704" s="20"/>
      <c r="J704" s="20"/>
      <c r="K704" s="23"/>
      <c r="L704" s="23"/>
      <c r="M704" s="23"/>
      <c r="N704" s="23"/>
      <c r="O704" s="565"/>
      <c r="P704" s="528"/>
      <c r="Q704" s="528"/>
      <c r="R704" s="20"/>
      <c r="S704" s="20"/>
      <c r="T704" s="20"/>
      <c r="U704" s="20"/>
      <c r="V704" s="20"/>
      <c r="W704" s="20"/>
    </row>
    <row r="705" spans="1:23" x14ac:dyDescent="0.2">
      <c r="A705" s="20"/>
      <c r="B705" s="21"/>
      <c r="C705" s="20"/>
      <c r="D705" s="20"/>
      <c r="E705" s="20"/>
      <c r="F705" s="20"/>
      <c r="G705" s="20"/>
      <c r="H705" s="20"/>
      <c r="I705" s="20"/>
      <c r="J705" s="20"/>
      <c r="K705" s="23"/>
      <c r="L705" s="23"/>
      <c r="M705" s="23"/>
      <c r="N705" s="23"/>
      <c r="O705" s="565"/>
      <c r="P705" s="528"/>
      <c r="Q705" s="528"/>
      <c r="R705" s="20"/>
      <c r="S705" s="20"/>
      <c r="T705" s="20"/>
      <c r="U705" s="20"/>
      <c r="V705" s="20"/>
      <c r="W705" s="20"/>
    </row>
    <row r="706" spans="1:23" x14ac:dyDescent="0.2">
      <c r="A706" s="20"/>
      <c r="B706" s="21"/>
      <c r="C706" s="20"/>
      <c r="D706" s="20"/>
      <c r="E706" s="20"/>
      <c r="F706" s="20"/>
      <c r="G706" s="20"/>
      <c r="H706" s="20"/>
      <c r="I706" s="20"/>
      <c r="J706" s="20"/>
      <c r="K706" s="23"/>
      <c r="L706" s="23"/>
      <c r="M706" s="23"/>
      <c r="N706" s="23"/>
      <c r="O706" s="565"/>
      <c r="P706" s="528"/>
      <c r="Q706" s="528"/>
      <c r="R706" s="20"/>
      <c r="S706" s="20"/>
      <c r="T706" s="20"/>
      <c r="U706" s="20"/>
      <c r="V706" s="20"/>
      <c r="W706" s="20"/>
    </row>
    <row r="707" spans="1:23" x14ac:dyDescent="0.2">
      <c r="A707" s="20"/>
      <c r="B707" s="21"/>
      <c r="C707" s="20"/>
      <c r="D707" s="20"/>
      <c r="E707" s="20"/>
      <c r="F707" s="20"/>
      <c r="G707" s="20"/>
      <c r="H707" s="20"/>
      <c r="I707" s="20"/>
      <c r="J707" s="20"/>
      <c r="K707" s="23"/>
      <c r="L707" s="23"/>
      <c r="M707" s="23"/>
      <c r="N707" s="23"/>
      <c r="O707" s="565"/>
      <c r="P707" s="528"/>
      <c r="Q707" s="528"/>
      <c r="R707" s="20"/>
      <c r="S707" s="20"/>
      <c r="T707" s="20"/>
      <c r="U707" s="20"/>
      <c r="V707" s="20"/>
      <c r="W707" s="20"/>
    </row>
    <row r="708" spans="1:23" x14ac:dyDescent="0.2">
      <c r="A708" s="20"/>
      <c r="B708" s="21"/>
      <c r="C708" s="20"/>
      <c r="D708" s="20"/>
      <c r="E708" s="20"/>
      <c r="F708" s="20"/>
      <c r="G708" s="20"/>
      <c r="H708" s="20"/>
      <c r="I708" s="20"/>
      <c r="J708" s="20"/>
      <c r="K708" s="23"/>
      <c r="L708" s="23"/>
      <c r="M708" s="23"/>
      <c r="N708" s="23"/>
      <c r="O708" s="565"/>
      <c r="P708" s="528"/>
      <c r="Q708" s="528"/>
      <c r="R708" s="20"/>
      <c r="S708" s="20"/>
      <c r="T708" s="20"/>
      <c r="U708" s="20"/>
      <c r="V708" s="20"/>
      <c r="W708" s="20"/>
    </row>
    <row r="709" spans="1:23" x14ac:dyDescent="0.2">
      <c r="A709" s="20"/>
      <c r="B709" s="21"/>
      <c r="C709" s="20"/>
      <c r="D709" s="20"/>
      <c r="E709" s="20"/>
      <c r="F709" s="20"/>
      <c r="G709" s="20"/>
      <c r="H709" s="20"/>
      <c r="I709" s="20"/>
      <c r="J709" s="20"/>
      <c r="K709" s="23"/>
      <c r="L709" s="23"/>
      <c r="M709" s="23"/>
      <c r="N709" s="23"/>
      <c r="O709" s="565"/>
      <c r="P709" s="528"/>
      <c r="Q709" s="528"/>
      <c r="R709" s="20"/>
      <c r="S709" s="20"/>
      <c r="T709" s="20"/>
      <c r="U709" s="20"/>
      <c r="V709" s="20"/>
      <c r="W709" s="20"/>
    </row>
    <row r="710" spans="1:23" x14ac:dyDescent="0.2">
      <c r="A710" s="20"/>
      <c r="B710" s="21"/>
      <c r="C710" s="20"/>
      <c r="D710" s="20"/>
      <c r="E710" s="20"/>
      <c r="F710" s="20"/>
      <c r="G710" s="20"/>
      <c r="H710" s="20"/>
      <c r="I710" s="20"/>
      <c r="J710" s="20"/>
      <c r="K710" s="23"/>
      <c r="L710" s="23"/>
      <c r="M710" s="23"/>
      <c r="N710" s="23"/>
      <c r="O710" s="565"/>
      <c r="P710" s="528"/>
      <c r="Q710" s="528"/>
      <c r="R710" s="20"/>
      <c r="S710" s="20"/>
      <c r="T710" s="20"/>
      <c r="U710" s="20"/>
      <c r="V710" s="20"/>
      <c r="W710" s="20"/>
    </row>
    <row r="711" spans="1:23" x14ac:dyDescent="0.2">
      <c r="A711" s="20"/>
      <c r="B711" s="21"/>
      <c r="C711" s="20"/>
      <c r="D711" s="20"/>
      <c r="E711" s="20"/>
      <c r="F711" s="20"/>
      <c r="G711" s="20"/>
      <c r="H711" s="20"/>
      <c r="I711" s="20"/>
      <c r="J711" s="20"/>
      <c r="K711" s="23"/>
      <c r="L711" s="23"/>
      <c r="M711" s="23"/>
      <c r="N711" s="23"/>
      <c r="O711" s="565"/>
      <c r="P711" s="528"/>
      <c r="Q711" s="528"/>
      <c r="R711" s="20"/>
      <c r="S711" s="20"/>
      <c r="T711" s="20"/>
      <c r="U711" s="20"/>
      <c r="V711" s="20"/>
      <c r="W711" s="20"/>
    </row>
    <row r="712" spans="1:23" x14ac:dyDescent="0.2">
      <c r="A712" s="20"/>
      <c r="B712" s="21"/>
      <c r="C712" s="20"/>
      <c r="D712" s="20"/>
      <c r="E712" s="20"/>
      <c r="F712" s="20"/>
      <c r="G712" s="20"/>
      <c r="H712" s="20"/>
      <c r="I712" s="20"/>
      <c r="J712" s="20"/>
      <c r="K712" s="23"/>
      <c r="L712" s="23"/>
      <c r="M712" s="23"/>
      <c r="N712" s="23"/>
      <c r="O712" s="565"/>
      <c r="P712" s="528"/>
      <c r="Q712" s="528"/>
      <c r="R712" s="20"/>
      <c r="S712" s="20"/>
      <c r="T712" s="20"/>
      <c r="U712" s="20"/>
      <c r="V712" s="20"/>
      <c r="W712" s="20"/>
    </row>
    <row r="713" spans="1:23" x14ac:dyDescent="0.2">
      <c r="A713" s="20"/>
      <c r="B713" s="21"/>
      <c r="C713" s="20"/>
      <c r="D713" s="20"/>
      <c r="E713" s="20"/>
      <c r="F713" s="20"/>
      <c r="G713" s="20"/>
      <c r="H713" s="20"/>
      <c r="I713" s="20"/>
      <c r="J713" s="20"/>
      <c r="K713" s="23"/>
      <c r="L713" s="23"/>
      <c r="M713" s="23"/>
      <c r="N713" s="23"/>
      <c r="O713" s="565"/>
      <c r="P713" s="528"/>
      <c r="Q713" s="528"/>
      <c r="R713" s="20"/>
      <c r="S713" s="20"/>
      <c r="T713" s="20"/>
      <c r="U713" s="20"/>
      <c r="V713" s="20"/>
      <c r="W713" s="20"/>
    </row>
    <row r="714" spans="1:23" x14ac:dyDescent="0.2">
      <c r="A714" s="20"/>
      <c r="B714" s="21"/>
      <c r="C714" s="20"/>
      <c r="D714" s="20"/>
      <c r="E714" s="20"/>
      <c r="F714" s="20"/>
      <c r="G714" s="20"/>
      <c r="H714" s="20"/>
      <c r="I714" s="20"/>
      <c r="J714" s="20"/>
      <c r="K714" s="23"/>
      <c r="L714" s="23"/>
      <c r="M714" s="23"/>
      <c r="N714" s="23"/>
      <c r="O714" s="565"/>
      <c r="P714" s="528"/>
      <c r="Q714" s="528"/>
      <c r="R714" s="20"/>
      <c r="S714" s="20"/>
      <c r="T714" s="20"/>
      <c r="U714" s="20"/>
      <c r="V714" s="20"/>
      <c r="W714" s="20"/>
    </row>
    <row r="715" spans="1:23" x14ac:dyDescent="0.2">
      <c r="A715" s="20"/>
      <c r="B715" s="21"/>
      <c r="C715" s="20"/>
      <c r="D715" s="20"/>
      <c r="E715" s="20"/>
      <c r="F715" s="20"/>
      <c r="G715" s="20"/>
      <c r="H715" s="20"/>
      <c r="I715" s="20"/>
      <c r="J715" s="20"/>
      <c r="K715" s="23"/>
      <c r="L715" s="23"/>
      <c r="M715" s="23"/>
      <c r="N715" s="23"/>
      <c r="O715" s="565"/>
      <c r="P715" s="528"/>
      <c r="Q715" s="528"/>
      <c r="R715" s="20"/>
      <c r="S715" s="20"/>
      <c r="T715" s="20"/>
      <c r="U715" s="20"/>
      <c r="V715" s="20"/>
      <c r="W715" s="20"/>
    </row>
    <row r="716" spans="1:23" x14ac:dyDescent="0.2">
      <c r="A716" s="20"/>
      <c r="B716" s="21"/>
      <c r="C716" s="20"/>
      <c r="D716" s="20"/>
      <c r="E716" s="20"/>
      <c r="F716" s="20"/>
      <c r="G716" s="20"/>
      <c r="H716" s="20"/>
      <c r="I716" s="20"/>
      <c r="J716" s="20"/>
      <c r="K716" s="23"/>
      <c r="L716" s="23"/>
      <c r="M716" s="23"/>
      <c r="N716" s="23"/>
      <c r="O716" s="565"/>
      <c r="P716" s="528"/>
      <c r="Q716" s="528"/>
      <c r="R716" s="20"/>
      <c r="S716" s="20"/>
      <c r="T716" s="20"/>
      <c r="U716" s="20"/>
      <c r="V716" s="20"/>
      <c r="W716" s="20"/>
    </row>
    <row r="717" spans="1:23" x14ac:dyDescent="0.2">
      <c r="A717" s="20"/>
      <c r="B717" s="21"/>
      <c r="C717" s="20"/>
      <c r="D717" s="20"/>
      <c r="E717" s="20"/>
      <c r="F717" s="20"/>
      <c r="G717" s="20"/>
      <c r="H717" s="20"/>
      <c r="I717" s="20"/>
      <c r="J717" s="20"/>
      <c r="K717" s="23"/>
      <c r="L717" s="23"/>
      <c r="M717" s="23"/>
      <c r="N717" s="23"/>
      <c r="O717" s="565"/>
      <c r="P717" s="528"/>
      <c r="Q717" s="528"/>
      <c r="R717" s="20"/>
      <c r="S717" s="20"/>
      <c r="T717" s="20"/>
      <c r="U717" s="20"/>
      <c r="V717" s="20"/>
      <c r="W717" s="20"/>
    </row>
    <row r="718" spans="1:23" x14ac:dyDescent="0.2">
      <c r="A718" s="20"/>
      <c r="B718" s="21"/>
      <c r="C718" s="20"/>
      <c r="D718" s="20"/>
      <c r="E718" s="20"/>
      <c r="F718" s="20"/>
      <c r="G718" s="20"/>
      <c r="H718" s="20"/>
      <c r="I718" s="20"/>
      <c r="J718" s="20"/>
      <c r="K718" s="23"/>
      <c r="L718" s="23"/>
      <c r="M718" s="23"/>
      <c r="N718" s="23"/>
      <c r="O718" s="565"/>
      <c r="P718" s="528"/>
      <c r="Q718" s="528"/>
      <c r="R718" s="20"/>
      <c r="S718" s="20"/>
      <c r="T718" s="20"/>
      <c r="U718" s="20"/>
      <c r="V718" s="20"/>
      <c r="W718" s="20"/>
    </row>
    <row r="719" spans="1:23" x14ac:dyDescent="0.2">
      <c r="A719" s="20"/>
      <c r="B719" s="21"/>
      <c r="C719" s="20"/>
      <c r="D719" s="20"/>
      <c r="E719" s="20"/>
      <c r="F719" s="20"/>
      <c r="G719" s="20"/>
      <c r="H719" s="20"/>
      <c r="I719" s="20"/>
      <c r="J719" s="20"/>
      <c r="K719" s="23"/>
      <c r="L719" s="23"/>
      <c r="M719" s="23"/>
      <c r="N719" s="23"/>
      <c r="O719" s="565"/>
      <c r="P719" s="528"/>
      <c r="Q719" s="528"/>
      <c r="R719" s="20"/>
      <c r="S719" s="20"/>
      <c r="T719" s="20"/>
      <c r="U719" s="20"/>
      <c r="V719" s="20"/>
      <c r="W719" s="20"/>
    </row>
    <row r="720" spans="1:23" x14ac:dyDescent="0.2">
      <c r="A720" s="20"/>
      <c r="B720" s="21"/>
      <c r="C720" s="20"/>
      <c r="D720" s="20"/>
      <c r="E720" s="20"/>
      <c r="F720" s="20"/>
      <c r="G720" s="20"/>
      <c r="H720" s="20"/>
      <c r="I720" s="20"/>
      <c r="J720" s="20"/>
      <c r="K720" s="23"/>
      <c r="L720" s="23"/>
      <c r="M720" s="23"/>
      <c r="N720" s="23"/>
      <c r="O720" s="565"/>
      <c r="P720" s="528"/>
      <c r="Q720" s="528"/>
      <c r="R720" s="20"/>
      <c r="S720" s="20"/>
      <c r="T720" s="20"/>
      <c r="U720" s="20"/>
      <c r="V720" s="20"/>
      <c r="W720" s="20"/>
    </row>
    <row r="721" spans="1:23" x14ac:dyDescent="0.2">
      <c r="A721" s="20"/>
      <c r="B721" s="21"/>
      <c r="C721" s="20"/>
      <c r="D721" s="20"/>
      <c r="E721" s="20"/>
      <c r="F721" s="20"/>
      <c r="G721" s="20"/>
      <c r="H721" s="20"/>
      <c r="I721" s="20"/>
      <c r="J721" s="20"/>
      <c r="K721" s="23"/>
      <c r="L721" s="23"/>
      <c r="M721" s="23"/>
      <c r="N721" s="23"/>
      <c r="O721" s="565"/>
      <c r="P721" s="528"/>
      <c r="Q721" s="528"/>
      <c r="R721" s="20"/>
      <c r="S721" s="20"/>
      <c r="T721" s="20"/>
      <c r="U721" s="20"/>
      <c r="V721" s="20"/>
      <c r="W721" s="20"/>
    </row>
    <row r="722" spans="1:23" x14ac:dyDescent="0.2">
      <c r="A722" s="20"/>
      <c r="B722" s="21"/>
      <c r="C722" s="20"/>
      <c r="D722" s="20"/>
      <c r="E722" s="20"/>
      <c r="F722" s="20"/>
      <c r="G722" s="20"/>
      <c r="H722" s="20"/>
      <c r="I722" s="20"/>
      <c r="J722" s="20"/>
      <c r="K722" s="23"/>
      <c r="L722" s="23"/>
      <c r="M722" s="23"/>
      <c r="N722" s="23"/>
      <c r="O722" s="565"/>
      <c r="P722" s="528"/>
      <c r="Q722" s="528"/>
      <c r="R722" s="20"/>
      <c r="S722" s="20"/>
      <c r="T722" s="20"/>
      <c r="U722" s="20"/>
      <c r="V722" s="20"/>
      <c r="W722" s="20"/>
    </row>
    <row r="723" spans="1:23" x14ac:dyDescent="0.2">
      <c r="A723" s="20"/>
      <c r="B723" s="21"/>
      <c r="C723" s="20"/>
      <c r="D723" s="20"/>
      <c r="E723" s="20"/>
      <c r="F723" s="20"/>
      <c r="G723" s="20"/>
      <c r="H723" s="20"/>
      <c r="I723" s="20"/>
      <c r="J723" s="20"/>
      <c r="K723" s="23"/>
      <c r="L723" s="23"/>
      <c r="M723" s="23"/>
      <c r="N723" s="23"/>
      <c r="O723" s="565"/>
      <c r="P723" s="528"/>
      <c r="Q723" s="528"/>
      <c r="R723" s="20"/>
      <c r="S723" s="20"/>
      <c r="T723" s="20"/>
      <c r="U723" s="20"/>
      <c r="V723" s="20"/>
      <c r="W723" s="20"/>
    </row>
    <row r="724" spans="1:23" x14ac:dyDescent="0.2">
      <c r="A724" s="20"/>
      <c r="B724" s="21"/>
      <c r="C724" s="20"/>
      <c r="D724" s="20"/>
      <c r="E724" s="20"/>
      <c r="F724" s="20"/>
      <c r="G724" s="20"/>
      <c r="H724" s="20"/>
      <c r="I724" s="20"/>
      <c r="J724" s="20"/>
      <c r="K724" s="23"/>
      <c r="L724" s="23"/>
      <c r="M724" s="23"/>
      <c r="N724" s="23"/>
      <c r="O724" s="565"/>
      <c r="P724" s="528"/>
      <c r="Q724" s="528"/>
      <c r="R724" s="20"/>
      <c r="S724" s="20"/>
      <c r="T724" s="20"/>
      <c r="U724" s="20"/>
      <c r="V724" s="20"/>
      <c r="W724" s="20"/>
    </row>
    <row r="725" spans="1:23" x14ac:dyDescent="0.2">
      <c r="A725" s="20"/>
      <c r="B725" s="21"/>
      <c r="C725" s="20"/>
      <c r="D725" s="20"/>
      <c r="E725" s="20"/>
      <c r="F725" s="20"/>
      <c r="G725" s="20"/>
      <c r="H725" s="20"/>
      <c r="I725" s="20"/>
      <c r="J725" s="20"/>
      <c r="K725" s="23"/>
      <c r="L725" s="23"/>
      <c r="M725" s="23"/>
      <c r="N725" s="23"/>
      <c r="O725" s="565"/>
      <c r="P725" s="528"/>
      <c r="Q725" s="528"/>
      <c r="R725" s="20"/>
      <c r="S725" s="20"/>
      <c r="T725" s="20"/>
      <c r="U725" s="20"/>
      <c r="V725" s="20"/>
      <c r="W725" s="20"/>
    </row>
    <row r="726" spans="1:23" x14ac:dyDescent="0.2">
      <c r="A726" s="20"/>
      <c r="B726" s="21"/>
      <c r="C726" s="20"/>
      <c r="D726" s="20"/>
      <c r="E726" s="20"/>
      <c r="F726" s="20"/>
      <c r="G726" s="20"/>
      <c r="H726" s="20"/>
      <c r="I726" s="20"/>
      <c r="J726" s="20"/>
      <c r="K726" s="23"/>
      <c r="L726" s="23"/>
      <c r="M726" s="23"/>
      <c r="N726" s="23"/>
      <c r="O726" s="565"/>
      <c r="P726" s="528"/>
      <c r="Q726" s="528"/>
      <c r="R726" s="20"/>
      <c r="S726" s="20"/>
      <c r="T726" s="20"/>
      <c r="U726" s="20"/>
      <c r="V726" s="20"/>
      <c r="W726" s="20"/>
    </row>
    <row r="727" spans="1:23" x14ac:dyDescent="0.2">
      <c r="A727" s="20"/>
      <c r="B727" s="21"/>
      <c r="C727" s="20"/>
      <c r="D727" s="20"/>
      <c r="E727" s="20"/>
      <c r="F727" s="20"/>
      <c r="G727" s="20"/>
      <c r="H727" s="20"/>
      <c r="I727" s="20"/>
      <c r="J727" s="20"/>
      <c r="K727" s="23"/>
      <c r="L727" s="23"/>
      <c r="M727" s="23"/>
      <c r="N727" s="23"/>
      <c r="O727" s="565"/>
      <c r="P727" s="528"/>
      <c r="Q727" s="528"/>
      <c r="R727" s="20"/>
      <c r="S727" s="20"/>
      <c r="T727" s="20"/>
      <c r="U727" s="20"/>
      <c r="V727" s="20"/>
      <c r="W727" s="20"/>
    </row>
    <row r="728" spans="1:23" x14ac:dyDescent="0.2">
      <c r="A728" s="20"/>
      <c r="B728" s="21"/>
      <c r="C728" s="20"/>
      <c r="D728" s="20"/>
      <c r="E728" s="20"/>
      <c r="F728" s="20"/>
      <c r="G728" s="20"/>
      <c r="H728" s="20"/>
      <c r="I728" s="20"/>
      <c r="J728" s="20"/>
      <c r="K728" s="23"/>
      <c r="L728" s="23"/>
      <c r="M728" s="23"/>
      <c r="N728" s="23"/>
      <c r="O728" s="565"/>
      <c r="P728" s="528"/>
      <c r="Q728" s="528"/>
      <c r="R728" s="20"/>
      <c r="S728" s="20"/>
      <c r="T728" s="20"/>
      <c r="U728" s="20"/>
      <c r="V728" s="20"/>
      <c r="W728" s="20"/>
    </row>
    <row r="729" spans="1:23" x14ac:dyDescent="0.2">
      <c r="A729" s="20"/>
      <c r="B729" s="21"/>
      <c r="C729" s="20"/>
      <c r="D729" s="20"/>
      <c r="E729" s="20"/>
      <c r="F729" s="20"/>
      <c r="G729" s="20"/>
      <c r="H729" s="20"/>
      <c r="I729" s="20"/>
      <c r="J729" s="20"/>
      <c r="K729" s="23"/>
      <c r="L729" s="23"/>
      <c r="M729" s="23"/>
      <c r="N729" s="23"/>
      <c r="O729" s="565"/>
      <c r="P729" s="528"/>
      <c r="Q729" s="528"/>
      <c r="R729" s="20"/>
      <c r="S729" s="20"/>
      <c r="T729" s="20"/>
      <c r="U729" s="20"/>
      <c r="V729" s="20"/>
      <c r="W729" s="20"/>
    </row>
    <row r="730" spans="1:23" x14ac:dyDescent="0.2">
      <c r="A730" s="20"/>
      <c r="B730" s="21"/>
      <c r="C730" s="20"/>
      <c r="D730" s="20"/>
      <c r="E730" s="20"/>
      <c r="F730" s="20"/>
      <c r="G730" s="20"/>
      <c r="H730" s="20"/>
      <c r="I730" s="20"/>
      <c r="J730" s="20"/>
      <c r="K730" s="23"/>
      <c r="L730" s="23"/>
      <c r="M730" s="23"/>
      <c r="N730" s="23"/>
      <c r="O730" s="565"/>
      <c r="P730" s="528"/>
      <c r="Q730" s="528"/>
      <c r="R730" s="20"/>
      <c r="S730" s="20"/>
      <c r="T730" s="20"/>
      <c r="U730" s="20"/>
      <c r="V730" s="20"/>
      <c r="W730" s="20"/>
    </row>
    <row r="731" spans="1:23" x14ac:dyDescent="0.2">
      <c r="A731" s="20"/>
      <c r="B731" s="21"/>
      <c r="C731" s="20"/>
      <c r="D731" s="20"/>
      <c r="E731" s="20"/>
      <c r="F731" s="20"/>
      <c r="G731" s="20"/>
      <c r="H731" s="20"/>
      <c r="I731" s="20"/>
      <c r="J731" s="20"/>
      <c r="K731" s="23"/>
      <c r="L731" s="23"/>
      <c r="M731" s="23"/>
      <c r="N731" s="23"/>
      <c r="O731" s="565"/>
      <c r="P731" s="528"/>
      <c r="Q731" s="528"/>
      <c r="R731" s="20"/>
      <c r="S731" s="20"/>
      <c r="T731" s="20"/>
      <c r="U731" s="20"/>
      <c r="V731" s="20"/>
      <c r="W731" s="20"/>
    </row>
    <row r="732" spans="1:23" x14ac:dyDescent="0.2">
      <c r="A732" s="20"/>
      <c r="B732" s="21"/>
      <c r="C732" s="20"/>
      <c r="D732" s="20"/>
      <c r="E732" s="20"/>
      <c r="F732" s="20"/>
      <c r="G732" s="20"/>
      <c r="H732" s="20"/>
      <c r="I732" s="20"/>
      <c r="J732" s="20"/>
      <c r="K732" s="23"/>
      <c r="L732" s="23"/>
      <c r="M732" s="23"/>
      <c r="N732" s="23"/>
      <c r="O732" s="565"/>
      <c r="P732" s="528"/>
      <c r="Q732" s="528"/>
      <c r="R732" s="20"/>
      <c r="S732" s="20"/>
      <c r="T732" s="20"/>
      <c r="U732" s="20"/>
      <c r="V732" s="20"/>
      <c r="W732" s="20"/>
    </row>
    <row r="733" spans="1:23" x14ac:dyDescent="0.2">
      <c r="A733" s="20"/>
      <c r="B733" s="21"/>
      <c r="C733" s="20"/>
      <c r="D733" s="20"/>
      <c r="E733" s="20"/>
      <c r="F733" s="20"/>
      <c r="G733" s="20"/>
      <c r="H733" s="20"/>
      <c r="I733" s="20"/>
      <c r="J733" s="20"/>
      <c r="K733" s="23"/>
      <c r="L733" s="23"/>
      <c r="M733" s="23"/>
      <c r="N733" s="23"/>
      <c r="O733" s="565"/>
      <c r="P733" s="528"/>
      <c r="Q733" s="528"/>
      <c r="R733" s="20"/>
      <c r="S733" s="20"/>
      <c r="T733" s="20"/>
      <c r="U733" s="20"/>
      <c r="V733" s="20"/>
      <c r="W733" s="20"/>
    </row>
    <row r="734" spans="1:23" x14ac:dyDescent="0.2">
      <c r="A734" s="20"/>
      <c r="B734" s="21"/>
      <c r="C734" s="20"/>
      <c r="D734" s="20"/>
      <c r="E734" s="20"/>
      <c r="F734" s="20"/>
      <c r="G734" s="20"/>
      <c r="H734" s="20"/>
      <c r="I734" s="20"/>
      <c r="J734" s="20"/>
      <c r="K734" s="23"/>
      <c r="L734" s="23"/>
      <c r="M734" s="23"/>
      <c r="N734" s="23"/>
      <c r="O734" s="565"/>
      <c r="P734" s="528"/>
      <c r="Q734" s="528"/>
      <c r="R734" s="20"/>
      <c r="S734" s="20"/>
      <c r="T734" s="20"/>
      <c r="U734" s="20"/>
      <c r="V734" s="20"/>
      <c r="W734" s="20"/>
    </row>
    <row r="735" spans="1:23" x14ac:dyDescent="0.2">
      <c r="A735" s="20"/>
      <c r="B735" s="21"/>
      <c r="C735" s="20"/>
      <c r="D735" s="20"/>
      <c r="E735" s="20"/>
      <c r="F735" s="20"/>
      <c r="G735" s="20"/>
      <c r="H735" s="20"/>
      <c r="I735" s="20"/>
      <c r="J735" s="20"/>
      <c r="K735" s="23"/>
      <c r="L735" s="23"/>
      <c r="M735" s="23"/>
      <c r="N735" s="23"/>
      <c r="O735" s="565"/>
      <c r="P735" s="528"/>
      <c r="Q735" s="528"/>
      <c r="R735" s="20"/>
      <c r="S735" s="20"/>
      <c r="T735" s="20"/>
      <c r="U735" s="20"/>
      <c r="V735" s="20"/>
      <c r="W735" s="20"/>
    </row>
    <row r="736" spans="1:23" x14ac:dyDescent="0.2">
      <c r="A736" s="20"/>
      <c r="B736" s="21"/>
      <c r="C736" s="20"/>
      <c r="D736" s="20"/>
      <c r="E736" s="20"/>
      <c r="F736" s="20"/>
      <c r="G736" s="20"/>
      <c r="H736" s="20"/>
      <c r="I736" s="20"/>
      <c r="J736" s="20"/>
      <c r="K736" s="23"/>
      <c r="L736" s="23"/>
      <c r="M736" s="23"/>
      <c r="N736" s="23"/>
      <c r="O736" s="565"/>
      <c r="P736" s="528"/>
      <c r="Q736" s="528"/>
      <c r="R736" s="20"/>
      <c r="S736" s="20"/>
      <c r="T736" s="20"/>
      <c r="U736" s="20"/>
      <c r="V736" s="20"/>
      <c r="W736" s="20"/>
    </row>
    <row r="737" spans="1:23" x14ac:dyDescent="0.2">
      <c r="A737" s="20"/>
      <c r="B737" s="21"/>
      <c r="C737" s="20"/>
      <c r="D737" s="20"/>
      <c r="E737" s="20"/>
      <c r="F737" s="20"/>
      <c r="G737" s="20"/>
      <c r="H737" s="20"/>
      <c r="I737" s="20"/>
      <c r="J737" s="20"/>
      <c r="K737" s="23"/>
      <c r="L737" s="23"/>
      <c r="M737" s="23"/>
      <c r="N737" s="23"/>
      <c r="O737" s="565"/>
      <c r="P737" s="528"/>
      <c r="Q737" s="528"/>
      <c r="R737" s="20"/>
      <c r="S737" s="20"/>
      <c r="T737" s="20"/>
      <c r="U737" s="20"/>
      <c r="V737" s="20"/>
      <c r="W737" s="20"/>
    </row>
    <row r="738" spans="1:23" x14ac:dyDescent="0.2">
      <c r="A738" s="20"/>
      <c r="B738" s="21"/>
      <c r="C738" s="20"/>
      <c r="D738" s="20"/>
      <c r="E738" s="20"/>
      <c r="F738" s="20"/>
      <c r="G738" s="20"/>
      <c r="H738" s="20"/>
      <c r="I738" s="20"/>
      <c r="J738" s="20"/>
      <c r="K738" s="23"/>
      <c r="L738" s="23"/>
      <c r="M738" s="23"/>
      <c r="N738" s="23"/>
      <c r="O738" s="565"/>
      <c r="P738" s="528"/>
      <c r="Q738" s="528"/>
      <c r="R738" s="20"/>
      <c r="S738" s="20"/>
      <c r="T738" s="20"/>
      <c r="U738" s="20"/>
      <c r="V738" s="20"/>
      <c r="W738" s="20"/>
    </row>
    <row r="739" spans="1:23" x14ac:dyDescent="0.2">
      <c r="A739" s="20"/>
      <c r="B739" s="21"/>
      <c r="C739" s="20"/>
      <c r="D739" s="20"/>
      <c r="E739" s="20"/>
      <c r="F739" s="20"/>
      <c r="G739" s="20"/>
      <c r="H739" s="20"/>
      <c r="I739" s="20"/>
      <c r="J739" s="20"/>
      <c r="K739" s="23"/>
      <c r="L739" s="23"/>
      <c r="M739" s="23"/>
      <c r="N739" s="23"/>
      <c r="O739" s="565"/>
      <c r="P739" s="528"/>
      <c r="Q739" s="528"/>
      <c r="R739" s="20"/>
      <c r="S739" s="20"/>
      <c r="T739" s="20"/>
      <c r="U739" s="20"/>
      <c r="V739" s="20"/>
      <c r="W739" s="20"/>
    </row>
    <row r="740" spans="1:23" x14ac:dyDescent="0.2">
      <c r="A740" s="20"/>
      <c r="B740" s="21"/>
      <c r="C740" s="20"/>
      <c r="D740" s="20"/>
      <c r="E740" s="20"/>
      <c r="F740" s="20"/>
      <c r="G740" s="20"/>
      <c r="H740" s="20"/>
      <c r="I740" s="20"/>
      <c r="J740" s="20"/>
      <c r="K740" s="23"/>
      <c r="L740" s="23"/>
      <c r="M740" s="23"/>
      <c r="N740" s="23"/>
      <c r="O740" s="565"/>
      <c r="P740" s="528"/>
      <c r="Q740" s="528"/>
      <c r="R740" s="20"/>
      <c r="S740" s="20"/>
      <c r="T740" s="20"/>
      <c r="U740" s="20"/>
      <c r="V740" s="20"/>
      <c r="W740" s="20"/>
    </row>
    <row r="741" spans="1:23" x14ac:dyDescent="0.2">
      <c r="A741" s="20"/>
      <c r="B741" s="21"/>
      <c r="C741" s="20"/>
      <c r="D741" s="20"/>
      <c r="E741" s="20"/>
      <c r="F741" s="20"/>
      <c r="G741" s="20"/>
      <c r="H741" s="20"/>
      <c r="I741" s="20"/>
      <c r="J741" s="20"/>
      <c r="K741" s="23"/>
      <c r="L741" s="23"/>
      <c r="M741" s="23"/>
      <c r="N741" s="23"/>
      <c r="O741" s="565"/>
      <c r="P741" s="528"/>
      <c r="Q741" s="528"/>
      <c r="R741" s="20"/>
      <c r="S741" s="20"/>
      <c r="T741" s="20"/>
      <c r="U741" s="20"/>
      <c r="V741" s="20"/>
      <c r="W741" s="20"/>
    </row>
    <row r="742" spans="1:23" x14ac:dyDescent="0.2">
      <c r="A742" s="20"/>
      <c r="B742" s="21"/>
      <c r="C742" s="20"/>
      <c r="D742" s="20"/>
      <c r="E742" s="20"/>
      <c r="F742" s="20"/>
      <c r="G742" s="20"/>
      <c r="H742" s="20"/>
      <c r="I742" s="20"/>
      <c r="J742" s="20"/>
      <c r="K742" s="23"/>
      <c r="L742" s="23"/>
      <c r="M742" s="23"/>
      <c r="N742" s="23"/>
      <c r="O742" s="565"/>
      <c r="P742" s="528"/>
      <c r="Q742" s="528"/>
      <c r="R742" s="20"/>
      <c r="S742" s="20"/>
      <c r="T742" s="20"/>
      <c r="U742" s="20"/>
      <c r="V742" s="20"/>
      <c r="W742" s="20"/>
    </row>
    <row r="743" spans="1:23" x14ac:dyDescent="0.2">
      <c r="A743" s="20"/>
      <c r="B743" s="21"/>
      <c r="C743" s="20"/>
      <c r="D743" s="20"/>
      <c r="E743" s="20"/>
      <c r="F743" s="20"/>
      <c r="G743" s="20"/>
      <c r="H743" s="20"/>
      <c r="I743" s="20"/>
      <c r="J743" s="20"/>
      <c r="K743" s="23"/>
      <c r="L743" s="23"/>
      <c r="M743" s="23"/>
      <c r="N743" s="23"/>
      <c r="O743" s="565"/>
      <c r="P743" s="528"/>
      <c r="Q743" s="528"/>
      <c r="R743" s="20"/>
      <c r="S743" s="20"/>
      <c r="T743" s="20"/>
      <c r="U743" s="20"/>
      <c r="V743" s="20"/>
      <c r="W743" s="20"/>
    </row>
    <row r="744" spans="1:23" x14ac:dyDescent="0.2">
      <c r="A744" s="20"/>
      <c r="B744" s="21"/>
      <c r="C744" s="20"/>
      <c r="D744" s="20"/>
      <c r="E744" s="20"/>
      <c r="F744" s="20"/>
      <c r="G744" s="20"/>
      <c r="H744" s="20"/>
      <c r="I744" s="20"/>
      <c r="J744" s="20"/>
      <c r="K744" s="23"/>
      <c r="L744" s="23"/>
      <c r="M744" s="23"/>
      <c r="N744" s="23"/>
      <c r="O744" s="565"/>
      <c r="P744" s="528"/>
      <c r="Q744" s="528"/>
      <c r="R744" s="20"/>
      <c r="S744" s="20"/>
      <c r="T744" s="20"/>
      <c r="U744" s="20"/>
      <c r="V744" s="20"/>
      <c r="W744" s="20"/>
    </row>
    <row r="745" spans="1:23" x14ac:dyDescent="0.2">
      <c r="A745" s="20"/>
      <c r="B745" s="21"/>
      <c r="C745" s="20"/>
      <c r="D745" s="20"/>
      <c r="E745" s="20"/>
      <c r="F745" s="20"/>
      <c r="G745" s="20"/>
      <c r="H745" s="20"/>
      <c r="I745" s="20"/>
      <c r="J745" s="20"/>
      <c r="K745" s="23"/>
      <c r="L745" s="23"/>
      <c r="M745" s="23"/>
      <c r="N745" s="23"/>
      <c r="O745" s="565"/>
      <c r="P745" s="528"/>
      <c r="Q745" s="528"/>
      <c r="R745" s="20"/>
      <c r="S745" s="20"/>
      <c r="T745" s="20"/>
      <c r="U745" s="20"/>
      <c r="V745" s="20"/>
      <c r="W745" s="20"/>
    </row>
    <row r="746" spans="1:23" x14ac:dyDescent="0.2">
      <c r="A746" s="20"/>
      <c r="B746" s="21"/>
      <c r="C746" s="20"/>
      <c r="D746" s="20"/>
      <c r="E746" s="20"/>
      <c r="F746" s="20"/>
      <c r="G746" s="20"/>
      <c r="H746" s="20"/>
      <c r="I746" s="20"/>
      <c r="J746" s="20"/>
      <c r="K746" s="23"/>
      <c r="L746" s="23"/>
      <c r="M746" s="23"/>
      <c r="N746" s="23"/>
      <c r="O746" s="565"/>
      <c r="P746" s="528"/>
      <c r="Q746" s="528"/>
      <c r="R746" s="20"/>
      <c r="S746" s="20"/>
      <c r="T746" s="20"/>
      <c r="U746" s="20"/>
      <c r="V746" s="20"/>
      <c r="W746" s="20"/>
    </row>
    <row r="747" spans="1:23" x14ac:dyDescent="0.2">
      <c r="A747" s="20"/>
      <c r="B747" s="21"/>
      <c r="C747" s="20"/>
      <c r="D747" s="20"/>
      <c r="E747" s="20"/>
      <c r="F747" s="20"/>
      <c r="G747" s="20"/>
      <c r="H747" s="20"/>
      <c r="I747" s="20"/>
      <c r="J747" s="20"/>
      <c r="K747" s="23"/>
      <c r="L747" s="23"/>
      <c r="M747" s="23"/>
      <c r="N747" s="23"/>
      <c r="O747" s="565"/>
      <c r="P747" s="528"/>
      <c r="Q747" s="528"/>
      <c r="R747" s="20"/>
      <c r="S747" s="20"/>
      <c r="T747" s="20"/>
      <c r="U747" s="20"/>
      <c r="V747" s="20"/>
      <c r="W747" s="20"/>
    </row>
    <row r="748" spans="1:23" x14ac:dyDescent="0.2">
      <c r="A748" s="20"/>
      <c r="B748" s="21"/>
      <c r="C748" s="20"/>
      <c r="D748" s="20"/>
      <c r="E748" s="20"/>
      <c r="F748" s="20"/>
      <c r="G748" s="20"/>
      <c r="H748" s="20"/>
      <c r="I748" s="20"/>
      <c r="J748" s="20"/>
      <c r="K748" s="23"/>
      <c r="L748" s="23"/>
      <c r="M748" s="23"/>
      <c r="N748" s="23"/>
      <c r="O748" s="565"/>
      <c r="P748" s="528"/>
      <c r="Q748" s="528"/>
      <c r="R748" s="20"/>
      <c r="S748" s="20"/>
      <c r="T748" s="20"/>
      <c r="U748" s="20"/>
      <c r="V748" s="20"/>
      <c r="W748" s="20"/>
    </row>
    <row r="749" spans="1:23" x14ac:dyDescent="0.2">
      <c r="A749" s="20"/>
      <c r="B749" s="21"/>
      <c r="C749" s="20"/>
      <c r="D749" s="20"/>
      <c r="E749" s="20"/>
      <c r="F749" s="20"/>
      <c r="G749" s="20"/>
      <c r="H749" s="20"/>
      <c r="I749" s="20"/>
      <c r="J749" s="20"/>
      <c r="K749" s="23"/>
      <c r="L749" s="23"/>
      <c r="M749" s="23"/>
      <c r="N749" s="23"/>
      <c r="O749" s="565"/>
      <c r="P749" s="528"/>
      <c r="Q749" s="528"/>
      <c r="R749" s="20"/>
      <c r="S749" s="20"/>
      <c r="T749" s="20"/>
      <c r="U749" s="20"/>
      <c r="V749" s="20"/>
      <c r="W749" s="20"/>
    </row>
    <row r="750" spans="1:23" x14ac:dyDescent="0.2">
      <c r="A750" s="20"/>
      <c r="B750" s="21"/>
      <c r="C750" s="20"/>
      <c r="D750" s="20"/>
      <c r="E750" s="20"/>
      <c r="F750" s="20"/>
      <c r="G750" s="20"/>
      <c r="H750" s="20"/>
      <c r="I750" s="20"/>
      <c r="J750" s="20"/>
      <c r="K750" s="23"/>
      <c r="L750" s="23"/>
      <c r="M750" s="23"/>
      <c r="N750" s="23"/>
      <c r="O750" s="565"/>
      <c r="P750" s="528"/>
      <c r="Q750" s="528"/>
      <c r="R750" s="20"/>
      <c r="S750" s="20"/>
      <c r="T750" s="20"/>
      <c r="U750" s="20"/>
      <c r="V750" s="20"/>
      <c r="W750" s="20"/>
    </row>
    <row r="751" spans="1:23" x14ac:dyDescent="0.2">
      <c r="A751" s="20"/>
      <c r="B751" s="21"/>
      <c r="C751" s="20"/>
      <c r="D751" s="20"/>
      <c r="E751" s="20"/>
      <c r="F751" s="20"/>
      <c r="G751" s="20"/>
      <c r="H751" s="20"/>
      <c r="I751" s="20"/>
      <c r="J751" s="20"/>
      <c r="K751" s="23"/>
      <c r="L751" s="23"/>
      <c r="M751" s="23"/>
      <c r="N751" s="23"/>
      <c r="O751" s="565"/>
      <c r="P751" s="528"/>
      <c r="Q751" s="528"/>
      <c r="R751" s="20"/>
      <c r="S751" s="20"/>
      <c r="T751" s="20"/>
      <c r="U751" s="20"/>
      <c r="V751" s="20"/>
      <c r="W751" s="20"/>
    </row>
    <row r="752" spans="1:23" x14ac:dyDescent="0.2">
      <c r="A752" s="20"/>
      <c r="B752" s="21"/>
      <c r="C752" s="20"/>
      <c r="D752" s="20"/>
      <c r="E752" s="20"/>
      <c r="F752" s="20"/>
      <c r="G752" s="20"/>
      <c r="H752" s="20"/>
      <c r="I752" s="20"/>
      <c r="J752" s="20"/>
      <c r="K752" s="23"/>
      <c r="L752" s="23"/>
      <c r="M752" s="23"/>
      <c r="N752" s="23"/>
      <c r="O752" s="565"/>
      <c r="P752" s="528"/>
      <c r="Q752" s="528"/>
      <c r="R752" s="20"/>
      <c r="S752" s="20"/>
      <c r="T752" s="20"/>
      <c r="U752" s="20"/>
      <c r="V752" s="20"/>
      <c r="W752" s="20"/>
    </row>
    <row r="753" spans="1:23" x14ac:dyDescent="0.2">
      <c r="A753" s="20"/>
      <c r="B753" s="21"/>
      <c r="C753" s="20"/>
      <c r="D753" s="20"/>
      <c r="E753" s="20"/>
      <c r="F753" s="20"/>
      <c r="G753" s="20"/>
      <c r="H753" s="20"/>
      <c r="I753" s="20"/>
      <c r="J753" s="20"/>
      <c r="K753" s="23"/>
      <c r="L753" s="23"/>
      <c r="M753" s="23"/>
      <c r="N753" s="23"/>
      <c r="O753" s="565"/>
      <c r="P753" s="528"/>
      <c r="Q753" s="528"/>
      <c r="R753" s="20"/>
      <c r="S753" s="20"/>
      <c r="T753" s="20"/>
      <c r="U753" s="20"/>
      <c r="V753" s="20"/>
      <c r="W753" s="20"/>
    </row>
    <row r="754" spans="1:23" x14ac:dyDescent="0.2">
      <c r="A754" s="20"/>
      <c r="B754" s="21"/>
      <c r="C754" s="20"/>
      <c r="D754" s="20"/>
      <c r="E754" s="20"/>
      <c r="F754" s="20"/>
      <c r="G754" s="20"/>
      <c r="H754" s="20"/>
      <c r="I754" s="20"/>
      <c r="J754" s="20"/>
      <c r="K754" s="23"/>
      <c r="L754" s="23"/>
      <c r="M754" s="23"/>
      <c r="N754" s="23"/>
      <c r="O754" s="565"/>
      <c r="P754" s="528"/>
      <c r="Q754" s="528"/>
      <c r="R754" s="20"/>
      <c r="S754" s="20"/>
      <c r="T754" s="20"/>
      <c r="U754" s="20"/>
      <c r="V754" s="20"/>
      <c r="W754" s="20"/>
    </row>
    <row r="755" spans="1:23" x14ac:dyDescent="0.2">
      <c r="A755" s="20"/>
      <c r="B755" s="21"/>
      <c r="C755" s="20"/>
      <c r="D755" s="20"/>
      <c r="E755" s="20"/>
      <c r="F755" s="20"/>
      <c r="G755" s="20"/>
      <c r="H755" s="20"/>
      <c r="I755" s="20"/>
      <c r="J755" s="20"/>
      <c r="K755" s="23"/>
      <c r="L755" s="23"/>
      <c r="M755" s="23"/>
      <c r="N755" s="23"/>
      <c r="O755" s="565"/>
      <c r="P755" s="528"/>
      <c r="Q755" s="528"/>
      <c r="R755" s="20"/>
      <c r="S755" s="20"/>
      <c r="T755" s="20"/>
      <c r="U755" s="20"/>
      <c r="V755" s="20"/>
      <c r="W755" s="20"/>
    </row>
    <row r="756" spans="1:23" x14ac:dyDescent="0.2">
      <c r="A756" s="20"/>
      <c r="B756" s="21"/>
      <c r="C756" s="20"/>
      <c r="D756" s="20"/>
      <c r="E756" s="20"/>
      <c r="F756" s="20"/>
      <c r="G756" s="20"/>
      <c r="H756" s="20"/>
      <c r="I756" s="20"/>
      <c r="J756" s="20"/>
      <c r="K756" s="23"/>
      <c r="L756" s="23"/>
      <c r="M756" s="23"/>
      <c r="N756" s="23"/>
      <c r="O756" s="565"/>
      <c r="P756" s="528"/>
      <c r="Q756" s="528"/>
      <c r="R756" s="20"/>
      <c r="S756" s="20"/>
      <c r="T756" s="20"/>
      <c r="U756" s="20"/>
      <c r="V756" s="20"/>
      <c r="W756" s="20"/>
    </row>
    <row r="757" spans="1:23" x14ac:dyDescent="0.2">
      <c r="A757" s="20"/>
      <c r="B757" s="21"/>
      <c r="C757" s="20"/>
      <c r="D757" s="20"/>
      <c r="E757" s="20"/>
      <c r="F757" s="20"/>
      <c r="G757" s="20"/>
      <c r="H757" s="20"/>
      <c r="I757" s="20"/>
      <c r="J757" s="20"/>
      <c r="K757" s="23"/>
      <c r="L757" s="23"/>
      <c r="M757" s="23"/>
      <c r="N757" s="23"/>
      <c r="O757" s="565"/>
      <c r="P757" s="528"/>
      <c r="Q757" s="528"/>
      <c r="R757" s="20"/>
      <c r="S757" s="20"/>
      <c r="T757" s="20"/>
      <c r="U757" s="20"/>
      <c r="V757" s="20"/>
      <c r="W757" s="20"/>
    </row>
    <row r="758" spans="1:23" x14ac:dyDescent="0.2">
      <c r="A758" s="20"/>
      <c r="B758" s="21"/>
      <c r="C758" s="20"/>
      <c r="D758" s="20"/>
      <c r="E758" s="20"/>
      <c r="F758" s="20"/>
      <c r="G758" s="20"/>
      <c r="H758" s="20"/>
      <c r="I758" s="20"/>
      <c r="J758" s="20"/>
      <c r="K758" s="23"/>
      <c r="L758" s="23"/>
      <c r="M758" s="23"/>
      <c r="N758" s="23"/>
      <c r="O758" s="565"/>
      <c r="P758" s="528"/>
      <c r="Q758" s="528"/>
      <c r="R758" s="20"/>
      <c r="S758" s="20"/>
      <c r="T758" s="20"/>
      <c r="U758" s="20"/>
      <c r="V758" s="20"/>
      <c r="W758" s="20"/>
    </row>
    <row r="759" spans="1:23" x14ac:dyDescent="0.2">
      <c r="A759" s="20"/>
      <c r="B759" s="21"/>
      <c r="C759" s="20"/>
      <c r="D759" s="20"/>
      <c r="E759" s="20"/>
      <c r="F759" s="20"/>
      <c r="G759" s="20"/>
      <c r="H759" s="20"/>
      <c r="I759" s="20"/>
      <c r="J759" s="20"/>
      <c r="K759" s="23"/>
      <c r="L759" s="23"/>
      <c r="M759" s="23"/>
      <c r="N759" s="23"/>
      <c r="O759" s="565"/>
      <c r="P759" s="528"/>
      <c r="Q759" s="528"/>
      <c r="R759" s="20"/>
      <c r="S759" s="20"/>
      <c r="T759" s="20"/>
      <c r="U759" s="20"/>
      <c r="V759" s="20"/>
      <c r="W759" s="20"/>
    </row>
    <row r="760" spans="1:23" x14ac:dyDescent="0.2">
      <c r="A760" s="20"/>
      <c r="B760" s="21"/>
      <c r="C760" s="20"/>
      <c r="D760" s="20"/>
      <c r="E760" s="20"/>
      <c r="F760" s="20"/>
      <c r="G760" s="20"/>
      <c r="H760" s="20"/>
      <c r="I760" s="20"/>
      <c r="J760" s="20"/>
      <c r="K760" s="23"/>
      <c r="L760" s="23"/>
      <c r="M760" s="23"/>
      <c r="N760" s="23"/>
      <c r="O760" s="565"/>
      <c r="P760" s="528"/>
      <c r="Q760" s="528"/>
      <c r="R760" s="20"/>
      <c r="S760" s="20"/>
      <c r="T760" s="20"/>
      <c r="U760" s="20"/>
      <c r="V760" s="20"/>
      <c r="W760" s="20"/>
    </row>
    <row r="761" spans="1:23" x14ac:dyDescent="0.2">
      <c r="A761" s="20"/>
      <c r="B761" s="21"/>
      <c r="C761" s="20"/>
      <c r="D761" s="20"/>
      <c r="E761" s="20"/>
      <c r="F761" s="20"/>
      <c r="G761" s="20"/>
      <c r="H761" s="20"/>
      <c r="I761" s="20"/>
      <c r="J761" s="20"/>
      <c r="K761" s="23"/>
      <c r="L761" s="23"/>
      <c r="M761" s="23"/>
      <c r="N761" s="23"/>
      <c r="O761" s="565"/>
      <c r="P761" s="528"/>
      <c r="Q761" s="528"/>
      <c r="R761" s="20"/>
      <c r="S761" s="20"/>
      <c r="T761" s="20"/>
      <c r="U761" s="20"/>
      <c r="V761" s="20"/>
      <c r="W761" s="20"/>
    </row>
    <row r="762" spans="1:23" x14ac:dyDescent="0.2">
      <c r="A762" s="20"/>
      <c r="B762" s="21"/>
      <c r="C762" s="20"/>
      <c r="D762" s="20"/>
      <c r="E762" s="20"/>
      <c r="F762" s="20"/>
      <c r="G762" s="20"/>
      <c r="H762" s="20"/>
      <c r="I762" s="20"/>
      <c r="J762" s="20"/>
      <c r="K762" s="23"/>
      <c r="L762" s="23"/>
      <c r="M762" s="23"/>
      <c r="N762" s="23"/>
      <c r="O762" s="565"/>
      <c r="P762" s="528"/>
      <c r="Q762" s="528"/>
      <c r="R762" s="20"/>
      <c r="S762" s="20"/>
      <c r="T762" s="20"/>
      <c r="U762" s="20"/>
      <c r="V762" s="20"/>
      <c r="W762" s="20"/>
    </row>
    <row r="763" spans="1:23" x14ac:dyDescent="0.2">
      <c r="A763" s="20"/>
      <c r="B763" s="21"/>
      <c r="C763" s="20"/>
      <c r="D763" s="20"/>
      <c r="E763" s="20"/>
      <c r="F763" s="20"/>
      <c r="G763" s="20"/>
      <c r="H763" s="20"/>
      <c r="I763" s="20"/>
      <c r="J763" s="20"/>
      <c r="K763" s="23"/>
      <c r="L763" s="23"/>
      <c r="M763" s="23"/>
      <c r="N763" s="23"/>
      <c r="O763" s="565"/>
      <c r="P763" s="528"/>
      <c r="Q763" s="528"/>
      <c r="R763" s="20"/>
      <c r="S763" s="20"/>
      <c r="T763" s="20"/>
      <c r="U763" s="20"/>
      <c r="V763" s="20"/>
      <c r="W763" s="20"/>
    </row>
    <row r="764" spans="1:23" x14ac:dyDescent="0.2">
      <c r="A764" s="20"/>
      <c r="B764" s="21"/>
      <c r="C764" s="20"/>
      <c r="D764" s="20"/>
      <c r="E764" s="20"/>
      <c r="F764" s="20"/>
      <c r="G764" s="20"/>
      <c r="H764" s="20"/>
      <c r="I764" s="20"/>
      <c r="J764" s="20"/>
      <c r="K764" s="23"/>
      <c r="L764" s="23"/>
      <c r="M764" s="23"/>
      <c r="N764" s="23"/>
      <c r="O764" s="565"/>
      <c r="P764" s="528"/>
      <c r="Q764" s="528"/>
      <c r="R764" s="20"/>
      <c r="S764" s="20"/>
      <c r="T764" s="20"/>
      <c r="U764" s="20"/>
      <c r="V764" s="20"/>
      <c r="W764" s="20"/>
    </row>
    <row r="765" spans="1:23" x14ac:dyDescent="0.2">
      <c r="A765" s="20"/>
      <c r="B765" s="21"/>
      <c r="C765" s="20"/>
      <c r="D765" s="20"/>
      <c r="E765" s="20"/>
      <c r="F765" s="20"/>
      <c r="G765" s="20"/>
      <c r="H765" s="20"/>
      <c r="I765" s="20"/>
      <c r="J765" s="20"/>
      <c r="K765" s="23"/>
      <c r="L765" s="23"/>
      <c r="M765" s="23"/>
      <c r="N765" s="23"/>
      <c r="O765" s="565"/>
      <c r="P765" s="528"/>
      <c r="Q765" s="528"/>
      <c r="R765" s="20"/>
      <c r="S765" s="20"/>
      <c r="T765" s="20"/>
      <c r="U765" s="20"/>
      <c r="V765" s="20"/>
      <c r="W765" s="20"/>
    </row>
    <row r="766" spans="1:23" x14ac:dyDescent="0.2">
      <c r="A766" s="20"/>
      <c r="B766" s="21"/>
      <c r="C766" s="20"/>
      <c r="D766" s="20"/>
      <c r="E766" s="20"/>
      <c r="F766" s="20"/>
      <c r="G766" s="20"/>
      <c r="H766" s="20"/>
      <c r="I766" s="20"/>
      <c r="J766" s="20"/>
      <c r="K766" s="23"/>
      <c r="L766" s="23"/>
      <c r="M766" s="23"/>
      <c r="N766" s="23"/>
      <c r="O766" s="565"/>
      <c r="P766" s="528"/>
      <c r="Q766" s="528"/>
      <c r="R766" s="20"/>
      <c r="S766" s="20"/>
      <c r="T766" s="20"/>
      <c r="U766" s="20"/>
      <c r="V766" s="20"/>
      <c r="W766" s="20"/>
    </row>
    <row r="767" spans="1:23" x14ac:dyDescent="0.2">
      <c r="A767" s="20"/>
      <c r="B767" s="21"/>
      <c r="C767" s="20"/>
      <c r="D767" s="20"/>
      <c r="E767" s="20"/>
      <c r="F767" s="20"/>
      <c r="G767" s="20"/>
      <c r="H767" s="20"/>
      <c r="I767" s="20"/>
      <c r="J767" s="20"/>
      <c r="K767" s="23"/>
      <c r="L767" s="23"/>
      <c r="M767" s="23"/>
      <c r="N767" s="23"/>
      <c r="O767" s="565"/>
      <c r="P767" s="528"/>
      <c r="Q767" s="528"/>
      <c r="R767" s="20"/>
      <c r="S767" s="20"/>
      <c r="T767" s="20"/>
      <c r="U767" s="20"/>
      <c r="V767" s="20"/>
      <c r="W767" s="20"/>
    </row>
    <row r="768" spans="1:23" x14ac:dyDescent="0.2">
      <c r="A768" s="20"/>
      <c r="B768" s="21"/>
      <c r="C768" s="20"/>
      <c r="D768" s="20"/>
      <c r="E768" s="20"/>
      <c r="F768" s="20"/>
      <c r="G768" s="20"/>
      <c r="H768" s="20"/>
      <c r="I768" s="20"/>
      <c r="J768" s="20"/>
      <c r="K768" s="23"/>
      <c r="L768" s="23"/>
      <c r="M768" s="23"/>
      <c r="N768" s="23"/>
      <c r="O768" s="565"/>
      <c r="P768" s="528"/>
      <c r="Q768" s="528"/>
      <c r="R768" s="20"/>
      <c r="S768" s="20"/>
      <c r="T768" s="20"/>
      <c r="U768" s="20"/>
      <c r="V768" s="20"/>
      <c r="W768" s="20"/>
    </row>
    <row r="769" spans="1:23" x14ac:dyDescent="0.2">
      <c r="A769" s="20"/>
      <c r="B769" s="21"/>
      <c r="C769" s="20"/>
      <c r="D769" s="20"/>
      <c r="E769" s="20"/>
      <c r="F769" s="20"/>
      <c r="G769" s="20"/>
      <c r="H769" s="20"/>
      <c r="I769" s="20"/>
      <c r="J769" s="20"/>
      <c r="K769" s="23"/>
      <c r="L769" s="23"/>
      <c r="M769" s="23"/>
      <c r="N769" s="23"/>
      <c r="O769" s="565"/>
      <c r="P769" s="528"/>
      <c r="Q769" s="528"/>
      <c r="R769" s="20"/>
      <c r="S769" s="20"/>
      <c r="T769" s="20"/>
      <c r="U769" s="20"/>
      <c r="V769" s="20"/>
      <c r="W769" s="20"/>
    </row>
    <row r="770" spans="1:23" x14ac:dyDescent="0.2">
      <c r="A770" s="20"/>
      <c r="B770" s="21"/>
      <c r="C770" s="20"/>
      <c r="D770" s="20"/>
      <c r="E770" s="20"/>
      <c r="F770" s="20"/>
      <c r="G770" s="20"/>
      <c r="H770" s="20"/>
      <c r="I770" s="20"/>
      <c r="J770" s="20"/>
      <c r="K770" s="23"/>
      <c r="L770" s="23"/>
      <c r="M770" s="23"/>
      <c r="N770" s="23"/>
      <c r="O770" s="565"/>
      <c r="P770" s="528"/>
      <c r="Q770" s="528"/>
      <c r="R770" s="20"/>
      <c r="S770" s="20"/>
      <c r="T770" s="20"/>
      <c r="U770" s="20"/>
      <c r="V770" s="20"/>
      <c r="W770" s="20"/>
    </row>
    <row r="771" spans="1:23" x14ac:dyDescent="0.2">
      <c r="A771" s="20"/>
      <c r="B771" s="21"/>
      <c r="C771" s="20"/>
      <c r="D771" s="20"/>
      <c r="E771" s="20"/>
      <c r="F771" s="20"/>
      <c r="G771" s="20"/>
      <c r="H771" s="20"/>
      <c r="I771" s="20"/>
      <c r="J771" s="20"/>
      <c r="K771" s="23"/>
      <c r="L771" s="23"/>
      <c r="M771" s="23"/>
      <c r="N771" s="23"/>
      <c r="O771" s="565"/>
      <c r="P771" s="528"/>
      <c r="Q771" s="528"/>
      <c r="R771" s="20"/>
      <c r="S771" s="20"/>
      <c r="T771" s="20"/>
      <c r="U771" s="20"/>
      <c r="V771" s="20"/>
      <c r="W771" s="20"/>
    </row>
    <row r="772" spans="1:23" x14ac:dyDescent="0.2">
      <c r="A772" s="20"/>
      <c r="B772" s="21"/>
      <c r="C772" s="20"/>
      <c r="D772" s="20"/>
      <c r="E772" s="20"/>
      <c r="F772" s="20"/>
      <c r="G772" s="20"/>
      <c r="H772" s="20"/>
      <c r="I772" s="20"/>
      <c r="J772" s="20"/>
      <c r="K772" s="23"/>
      <c r="L772" s="23"/>
      <c r="M772" s="23"/>
      <c r="N772" s="23"/>
      <c r="O772" s="565"/>
      <c r="P772" s="528"/>
      <c r="Q772" s="528"/>
      <c r="R772" s="20"/>
      <c r="S772" s="20"/>
      <c r="T772" s="20"/>
      <c r="U772" s="20"/>
      <c r="V772" s="20"/>
      <c r="W772" s="20"/>
    </row>
    <row r="773" spans="1:23" x14ac:dyDescent="0.2">
      <c r="A773" s="20"/>
      <c r="B773" s="21"/>
      <c r="C773" s="20"/>
      <c r="D773" s="20"/>
      <c r="E773" s="20"/>
      <c r="F773" s="20"/>
      <c r="G773" s="20"/>
      <c r="H773" s="20"/>
      <c r="I773" s="20"/>
      <c r="J773" s="20"/>
      <c r="K773" s="23"/>
      <c r="L773" s="23"/>
      <c r="M773" s="23"/>
      <c r="N773" s="23"/>
      <c r="O773" s="565"/>
      <c r="P773" s="528"/>
      <c r="Q773" s="528"/>
      <c r="R773" s="20"/>
      <c r="S773" s="20"/>
      <c r="T773" s="20"/>
      <c r="U773" s="20"/>
      <c r="V773" s="20"/>
      <c r="W773" s="20"/>
    </row>
    <row r="774" spans="1:23" x14ac:dyDescent="0.2">
      <c r="A774" s="20"/>
      <c r="B774" s="21"/>
      <c r="C774" s="20"/>
      <c r="D774" s="20"/>
      <c r="E774" s="20"/>
      <c r="F774" s="20"/>
      <c r="G774" s="20"/>
      <c r="H774" s="20"/>
      <c r="I774" s="20"/>
      <c r="J774" s="20"/>
      <c r="K774" s="23"/>
      <c r="L774" s="23"/>
      <c r="M774" s="23"/>
      <c r="N774" s="23"/>
      <c r="O774" s="565"/>
      <c r="P774" s="528"/>
      <c r="Q774" s="528"/>
      <c r="R774" s="20"/>
      <c r="S774" s="20"/>
      <c r="T774" s="20"/>
      <c r="U774" s="20"/>
      <c r="V774" s="20"/>
      <c r="W774" s="20"/>
    </row>
    <row r="775" spans="1:23" x14ac:dyDescent="0.2">
      <c r="A775" s="20"/>
      <c r="B775" s="21"/>
      <c r="C775" s="20"/>
      <c r="D775" s="20"/>
      <c r="E775" s="20"/>
      <c r="F775" s="20"/>
      <c r="G775" s="20"/>
      <c r="H775" s="20"/>
      <c r="I775" s="20"/>
      <c r="J775" s="20"/>
      <c r="K775" s="23"/>
      <c r="L775" s="23"/>
      <c r="M775" s="23"/>
      <c r="N775" s="23"/>
      <c r="O775" s="565"/>
      <c r="P775" s="528"/>
      <c r="Q775" s="528"/>
      <c r="R775" s="20"/>
      <c r="S775" s="20"/>
      <c r="T775" s="20"/>
      <c r="U775" s="20"/>
      <c r="V775" s="20"/>
      <c r="W775" s="20"/>
    </row>
    <row r="776" spans="1:23" x14ac:dyDescent="0.2">
      <c r="A776" s="20"/>
      <c r="B776" s="21"/>
      <c r="C776" s="20"/>
      <c r="D776" s="20"/>
      <c r="E776" s="20"/>
      <c r="F776" s="20"/>
      <c r="G776" s="20"/>
      <c r="H776" s="20"/>
      <c r="I776" s="20"/>
      <c r="J776" s="20"/>
      <c r="K776" s="23"/>
      <c r="L776" s="23"/>
      <c r="M776" s="23"/>
      <c r="N776" s="23"/>
      <c r="O776" s="565"/>
      <c r="P776" s="528"/>
      <c r="Q776" s="528"/>
      <c r="R776" s="20"/>
      <c r="S776" s="20"/>
      <c r="T776" s="20"/>
      <c r="U776" s="20"/>
      <c r="V776" s="20"/>
      <c r="W776" s="20"/>
    </row>
    <row r="777" spans="1:23" x14ac:dyDescent="0.2">
      <c r="A777" s="20"/>
      <c r="B777" s="21"/>
      <c r="C777" s="20"/>
      <c r="D777" s="20"/>
      <c r="E777" s="20"/>
      <c r="F777" s="20"/>
      <c r="G777" s="20"/>
      <c r="H777" s="20"/>
      <c r="I777" s="20"/>
      <c r="J777" s="20"/>
      <c r="K777" s="23"/>
      <c r="L777" s="23"/>
      <c r="M777" s="23"/>
      <c r="N777" s="23"/>
      <c r="O777" s="565"/>
      <c r="P777" s="528"/>
      <c r="Q777" s="528"/>
      <c r="R777" s="20"/>
      <c r="S777" s="20"/>
      <c r="T777" s="20"/>
      <c r="U777" s="20"/>
      <c r="V777" s="20"/>
      <c r="W777" s="20"/>
    </row>
    <row r="778" spans="1:23" x14ac:dyDescent="0.2">
      <c r="A778" s="20"/>
      <c r="B778" s="21"/>
      <c r="C778" s="20"/>
      <c r="D778" s="20"/>
      <c r="E778" s="20"/>
      <c r="F778" s="20"/>
      <c r="G778" s="20"/>
      <c r="H778" s="20"/>
      <c r="I778" s="20"/>
      <c r="J778" s="20"/>
      <c r="K778" s="23"/>
      <c r="L778" s="23"/>
      <c r="M778" s="23"/>
      <c r="N778" s="23"/>
      <c r="O778" s="565"/>
      <c r="P778" s="528"/>
      <c r="Q778" s="528"/>
      <c r="R778" s="20"/>
      <c r="S778" s="20"/>
      <c r="T778" s="20"/>
      <c r="U778" s="20"/>
      <c r="V778" s="20"/>
      <c r="W778" s="20"/>
    </row>
    <row r="779" spans="1:23" x14ac:dyDescent="0.2">
      <c r="A779" s="20"/>
      <c r="B779" s="21"/>
      <c r="C779" s="20"/>
      <c r="D779" s="20"/>
      <c r="E779" s="20"/>
      <c r="F779" s="20"/>
      <c r="G779" s="20"/>
      <c r="H779" s="20"/>
      <c r="I779" s="20"/>
      <c r="J779" s="20"/>
      <c r="K779" s="23"/>
      <c r="L779" s="23"/>
      <c r="M779" s="23"/>
      <c r="N779" s="23"/>
      <c r="O779" s="565"/>
      <c r="P779" s="528"/>
      <c r="Q779" s="528"/>
      <c r="R779" s="20"/>
      <c r="S779" s="20"/>
      <c r="T779" s="20"/>
      <c r="U779" s="20"/>
      <c r="V779" s="20"/>
      <c r="W779" s="20"/>
    </row>
    <row r="780" spans="1:23" x14ac:dyDescent="0.2">
      <c r="A780" s="20"/>
      <c r="B780" s="21"/>
      <c r="C780" s="20"/>
      <c r="D780" s="20"/>
      <c r="E780" s="20"/>
      <c r="F780" s="20"/>
      <c r="G780" s="20"/>
      <c r="H780" s="20"/>
      <c r="I780" s="20"/>
      <c r="J780" s="20"/>
      <c r="K780" s="23"/>
      <c r="L780" s="23"/>
      <c r="M780" s="23"/>
      <c r="N780" s="23"/>
      <c r="O780" s="565"/>
      <c r="P780" s="528"/>
      <c r="Q780" s="528"/>
      <c r="R780" s="20"/>
      <c r="S780" s="20"/>
      <c r="T780" s="20"/>
      <c r="U780" s="20"/>
      <c r="V780" s="20"/>
      <c r="W780" s="20"/>
    </row>
    <row r="781" spans="1:23" x14ac:dyDescent="0.2">
      <c r="A781" s="20"/>
      <c r="B781" s="21"/>
      <c r="C781" s="20"/>
      <c r="D781" s="20"/>
      <c r="E781" s="20"/>
      <c r="F781" s="20"/>
      <c r="G781" s="20"/>
      <c r="H781" s="20"/>
      <c r="I781" s="20"/>
      <c r="J781" s="20"/>
      <c r="K781" s="23"/>
      <c r="L781" s="23"/>
      <c r="M781" s="23"/>
      <c r="N781" s="23"/>
      <c r="O781" s="565"/>
      <c r="P781" s="528"/>
      <c r="Q781" s="528"/>
      <c r="R781" s="20"/>
      <c r="S781" s="20"/>
      <c r="T781" s="20"/>
      <c r="U781" s="20"/>
      <c r="V781" s="20"/>
      <c r="W781" s="20"/>
    </row>
    <row r="782" spans="1:23" x14ac:dyDescent="0.2">
      <c r="A782" s="20"/>
      <c r="B782" s="21"/>
      <c r="C782" s="20"/>
      <c r="D782" s="20"/>
      <c r="E782" s="20"/>
      <c r="F782" s="20"/>
      <c r="G782" s="20"/>
      <c r="H782" s="20"/>
      <c r="I782" s="20"/>
      <c r="J782" s="20"/>
      <c r="K782" s="23"/>
      <c r="L782" s="23"/>
      <c r="M782" s="23"/>
      <c r="N782" s="23"/>
      <c r="O782" s="565"/>
      <c r="P782" s="528"/>
      <c r="Q782" s="528"/>
      <c r="R782" s="20"/>
      <c r="S782" s="20"/>
      <c r="T782" s="20"/>
      <c r="U782" s="20"/>
      <c r="V782" s="20"/>
      <c r="W782" s="20"/>
    </row>
    <row r="783" spans="1:23" x14ac:dyDescent="0.2">
      <c r="A783" s="20"/>
      <c r="B783" s="21"/>
      <c r="C783" s="20"/>
      <c r="D783" s="20"/>
      <c r="E783" s="20"/>
      <c r="F783" s="20"/>
      <c r="G783" s="20"/>
      <c r="H783" s="20"/>
      <c r="I783" s="20"/>
      <c r="J783" s="20"/>
      <c r="K783" s="23"/>
      <c r="L783" s="23"/>
      <c r="M783" s="23"/>
      <c r="N783" s="23"/>
      <c r="O783" s="565"/>
      <c r="P783" s="528"/>
      <c r="Q783" s="528"/>
      <c r="R783" s="20"/>
      <c r="S783" s="20"/>
      <c r="T783" s="20"/>
      <c r="U783" s="20"/>
      <c r="V783" s="20"/>
      <c r="W783" s="20"/>
    </row>
    <row r="784" spans="1:23" x14ac:dyDescent="0.2">
      <c r="A784" s="20"/>
      <c r="B784" s="21"/>
      <c r="C784" s="20"/>
      <c r="D784" s="20"/>
      <c r="E784" s="20"/>
      <c r="F784" s="20"/>
      <c r="G784" s="20"/>
      <c r="H784" s="20"/>
      <c r="I784" s="20"/>
      <c r="J784" s="20"/>
      <c r="K784" s="23"/>
      <c r="L784" s="23"/>
      <c r="M784" s="23"/>
      <c r="N784" s="23"/>
      <c r="O784" s="565"/>
      <c r="P784" s="528"/>
      <c r="Q784" s="528"/>
      <c r="R784" s="20"/>
      <c r="S784" s="20"/>
      <c r="T784" s="20"/>
      <c r="U784" s="20"/>
      <c r="V784" s="20"/>
      <c r="W784" s="20"/>
    </row>
    <row r="785" spans="1:23" x14ac:dyDescent="0.2">
      <c r="A785" s="20"/>
      <c r="B785" s="21"/>
      <c r="C785" s="20"/>
      <c r="D785" s="20"/>
      <c r="E785" s="20"/>
      <c r="F785" s="20"/>
      <c r="G785" s="20"/>
      <c r="H785" s="20"/>
      <c r="I785" s="20"/>
      <c r="J785" s="20"/>
      <c r="K785" s="23"/>
      <c r="L785" s="23"/>
      <c r="M785" s="23"/>
      <c r="N785" s="23"/>
      <c r="O785" s="565"/>
      <c r="P785" s="528"/>
      <c r="Q785" s="528"/>
      <c r="R785" s="20"/>
      <c r="S785" s="20"/>
      <c r="T785" s="20"/>
      <c r="U785" s="20"/>
      <c r="V785" s="20"/>
      <c r="W785" s="20"/>
    </row>
    <row r="786" spans="1:23" x14ac:dyDescent="0.2">
      <c r="A786" s="20"/>
      <c r="B786" s="21"/>
      <c r="C786" s="20"/>
      <c r="D786" s="20"/>
      <c r="E786" s="20"/>
      <c r="F786" s="20"/>
      <c r="G786" s="20"/>
      <c r="H786" s="20"/>
      <c r="I786" s="20"/>
      <c r="J786" s="20"/>
      <c r="K786" s="23"/>
      <c r="L786" s="23"/>
      <c r="M786" s="23"/>
      <c r="N786" s="23"/>
      <c r="O786" s="565"/>
      <c r="P786" s="528"/>
      <c r="Q786" s="528"/>
      <c r="R786" s="20"/>
      <c r="S786" s="20"/>
      <c r="T786" s="20"/>
      <c r="U786" s="20"/>
      <c r="V786" s="20"/>
      <c r="W786" s="20"/>
    </row>
    <row r="787" spans="1:23" x14ac:dyDescent="0.2">
      <c r="A787" s="20"/>
      <c r="B787" s="21"/>
      <c r="C787" s="20"/>
      <c r="D787" s="20"/>
      <c r="E787" s="20"/>
      <c r="F787" s="20"/>
      <c r="G787" s="20"/>
      <c r="H787" s="20"/>
      <c r="I787" s="20"/>
      <c r="J787" s="20"/>
      <c r="K787" s="23"/>
      <c r="L787" s="23"/>
      <c r="M787" s="23"/>
      <c r="N787" s="23"/>
      <c r="O787" s="565"/>
      <c r="P787" s="528"/>
      <c r="Q787" s="528"/>
      <c r="R787" s="20"/>
      <c r="S787" s="20"/>
      <c r="T787" s="20"/>
      <c r="U787" s="20"/>
      <c r="V787" s="20"/>
      <c r="W787" s="20"/>
    </row>
    <row r="788" spans="1:23" x14ac:dyDescent="0.2">
      <c r="A788" s="20"/>
      <c r="B788" s="21"/>
      <c r="C788" s="20"/>
      <c r="D788" s="20"/>
      <c r="E788" s="20"/>
      <c r="F788" s="20"/>
      <c r="G788" s="20"/>
      <c r="H788" s="20"/>
      <c r="I788" s="20"/>
      <c r="J788" s="20"/>
      <c r="K788" s="23"/>
      <c r="L788" s="23"/>
      <c r="M788" s="23"/>
      <c r="N788" s="23"/>
      <c r="O788" s="565"/>
      <c r="P788" s="528"/>
      <c r="Q788" s="528"/>
      <c r="R788" s="20"/>
      <c r="S788" s="20"/>
      <c r="T788" s="20"/>
      <c r="U788" s="20"/>
      <c r="V788" s="20"/>
      <c r="W788" s="20"/>
    </row>
    <row r="789" spans="1:23" x14ac:dyDescent="0.2">
      <c r="A789" s="20"/>
      <c r="B789" s="21"/>
      <c r="C789" s="20"/>
      <c r="D789" s="20"/>
      <c r="E789" s="20"/>
      <c r="F789" s="20"/>
      <c r="G789" s="20"/>
      <c r="H789" s="20"/>
      <c r="I789" s="20"/>
      <c r="J789" s="20"/>
      <c r="K789" s="23"/>
      <c r="L789" s="23"/>
      <c r="M789" s="23"/>
      <c r="N789" s="23"/>
      <c r="O789" s="565"/>
      <c r="P789" s="528"/>
      <c r="Q789" s="528"/>
      <c r="R789" s="20"/>
      <c r="S789" s="20"/>
      <c r="T789" s="20"/>
      <c r="U789" s="20"/>
      <c r="V789" s="20"/>
      <c r="W789" s="20"/>
    </row>
    <row r="790" spans="1:23" x14ac:dyDescent="0.2">
      <c r="A790" s="20"/>
      <c r="B790" s="21"/>
      <c r="C790" s="20"/>
      <c r="D790" s="20"/>
      <c r="E790" s="20"/>
      <c r="F790" s="20"/>
      <c r="G790" s="20"/>
      <c r="H790" s="20"/>
      <c r="I790" s="20"/>
      <c r="J790" s="20"/>
      <c r="K790" s="23"/>
      <c r="L790" s="23"/>
      <c r="M790" s="23"/>
      <c r="N790" s="23"/>
      <c r="O790" s="565"/>
      <c r="P790" s="528"/>
      <c r="Q790" s="528"/>
      <c r="R790" s="20"/>
      <c r="S790" s="20"/>
      <c r="T790" s="20"/>
      <c r="U790" s="20"/>
      <c r="V790" s="20"/>
      <c r="W790" s="20"/>
    </row>
    <row r="791" spans="1:23" x14ac:dyDescent="0.2">
      <c r="A791" s="20"/>
      <c r="B791" s="21"/>
      <c r="C791" s="20"/>
      <c r="D791" s="20"/>
      <c r="E791" s="20"/>
      <c r="F791" s="20"/>
      <c r="G791" s="20"/>
      <c r="H791" s="20"/>
      <c r="I791" s="20"/>
      <c r="J791" s="20"/>
      <c r="K791" s="23"/>
      <c r="L791" s="23"/>
      <c r="M791" s="23"/>
      <c r="N791" s="23"/>
      <c r="O791" s="565"/>
      <c r="P791" s="528"/>
      <c r="Q791" s="528"/>
      <c r="R791" s="20"/>
      <c r="S791" s="20"/>
      <c r="T791" s="20"/>
      <c r="U791" s="20"/>
      <c r="V791" s="20"/>
      <c r="W791" s="20"/>
    </row>
    <row r="792" spans="1:23" x14ac:dyDescent="0.2">
      <c r="A792" s="20"/>
      <c r="B792" s="21"/>
      <c r="C792" s="20"/>
      <c r="D792" s="20"/>
      <c r="E792" s="20"/>
      <c r="F792" s="20"/>
      <c r="G792" s="20"/>
      <c r="H792" s="20"/>
      <c r="I792" s="20"/>
      <c r="J792" s="20"/>
      <c r="K792" s="23"/>
      <c r="L792" s="23"/>
      <c r="M792" s="23"/>
      <c r="N792" s="23"/>
      <c r="O792" s="565"/>
      <c r="P792" s="528"/>
      <c r="Q792" s="528"/>
      <c r="R792" s="20"/>
      <c r="S792" s="20"/>
      <c r="T792" s="20"/>
      <c r="U792" s="20"/>
      <c r="V792" s="20"/>
      <c r="W792" s="20"/>
    </row>
    <row r="793" spans="1:23" x14ac:dyDescent="0.2">
      <c r="A793" s="20"/>
      <c r="B793" s="21"/>
      <c r="C793" s="20"/>
      <c r="D793" s="20"/>
      <c r="E793" s="20"/>
      <c r="F793" s="20"/>
      <c r="G793" s="20"/>
      <c r="H793" s="20"/>
      <c r="I793" s="20"/>
      <c r="J793" s="20"/>
      <c r="K793" s="23"/>
      <c r="L793" s="23"/>
      <c r="M793" s="23"/>
      <c r="N793" s="23"/>
      <c r="O793" s="565"/>
      <c r="P793" s="528"/>
      <c r="Q793" s="528"/>
      <c r="R793" s="20"/>
      <c r="S793" s="20"/>
      <c r="T793" s="20"/>
      <c r="U793" s="20"/>
      <c r="V793" s="20"/>
      <c r="W793" s="20"/>
    </row>
    <row r="794" spans="1:23" x14ac:dyDescent="0.2">
      <c r="A794" s="20"/>
      <c r="B794" s="21"/>
      <c r="C794" s="20"/>
      <c r="D794" s="20"/>
      <c r="E794" s="20"/>
      <c r="F794" s="20"/>
      <c r="G794" s="20"/>
      <c r="H794" s="20"/>
      <c r="I794" s="20"/>
      <c r="J794" s="20"/>
      <c r="K794" s="23"/>
      <c r="L794" s="23"/>
      <c r="M794" s="23"/>
      <c r="N794" s="23"/>
      <c r="O794" s="565"/>
      <c r="P794" s="528"/>
      <c r="Q794" s="528"/>
      <c r="R794" s="20"/>
      <c r="S794" s="20"/>
      <c r="T794" s="20"/>
      <c r="U794" s="20"/>
      <c r="V794" s="20"/>
      <c r="W794" s="20"/>
    </row>
    <row r="795" spans="1:23" x14ac:dyDescent="0.2">
      <c r="A795" s="20"/>
      <c r="B795" s="21"/>
      <c r="C795" s="20"/>
      <c r="D795" s="20"/>
      <c r="E795" s="20"/>
      <c r="F795" s="20"/>
      <c r="G795" s="20"/>
      <c r="H795" s="20"/>
      <c r="I795" s="20"/>
      <c r="J795" s="20"/>
      <c r="K795" s="23"/>
      <c r="L795" s="23"/>
      <c r="M795" s="23"/>
      <c r="N795" s="23"/>
      <c r="O795" s="565"/>
      <c r="P795" s="528"/>
      <c r="Q795" s="528"/>
      <c r="R795" s="20"/>
      <c r="S795" s="20"/>
      <c r="T795" s="20"/>
      <c r="U795" s="20"/>
      <c r="V795" s="20"/>
      <c r="W795" s="20"/>
    </row>
    <row r="796" spans="1:23" x14ac:dyDescent="0.2">
      <c r="A796" s="20"/>
      <c r="B796" s="21"/>
      <c r="C796" s="20"/>
      <c r="D796" s="20"/>
      <c r="E796" s="20"/>
      <c r="F796" s="20"/>
      <c r="G796" s="20"/>
      <c r="H796" s="20"/>
      <c r="I796" s="20"/>
      <c r="J796" s="20"/>
      <c r="K796" s="23"/>
      <c r="L796" s="23"/>
      <c r="M796" s="23"/>
      <c r="N796" s="23"/>
      <c r="O796" s="565"/>
      <c r="P796" s="528"/>
      <c r="Q796" s="528"/>
      <c r="R796" s="20"/>
      <c r="S796" s="20"/>
      <c r="T796" s="20"/>
      <c r="U796" s="20"/>
      <c r="V796" s="20"/>
      <c r="W796" s="20"/>
    </row>
    <row r="797" spans="1:23" x14ac:dyDescent="0.2">
      <c r="A797" s="20"/>
      <c r="B797" s="21"/>
      <c r="C797" s="20"/>
      <c r="D797" s="20"/>
      <c r="E797" s="20"/>
      <c r="F797" s="20"/>
      <c r="G797" s="20"/>
      <c r="H797" s="20"/>
      <c r="I797" s="20"/>
      <c r="J797" s="20"/>
      <c r="K797" s="23"/>
      <c r="L797" s="23"/>
      <c r="M797" s="23"/>
      <c r="N797" s="23"/>
      <c r="O797" s="565"/>
      <c r="P797" s="528"/>
      <c r="Q797" s="528"/>
      <c r="R797" s="20"/>
      <c r="S797" s="20"/>
      <c r="T797" s="20"/>
      <c r="U797" s="20"/>
      <c r="V797" s="20"/>
      <c r="W797" s="20"/>
    </row>
    <row r="798" spans="1:23" x14ac:dyDescent="0.2">
      <c r="A798" s="20"/>
      <c r="B798" s="21"/>
      <c r="C798" s="20"/>
      <c r="D798" s="20"/>
      <c r="E798" s="20"/>
      <c r="F798" s="20"/>
      <c r="G798" s="20"/>
      <c r="H798" s="20"/>
      <c r="I798" s="20"/>
      <c r="J798" s="20"/>
      <c r="K798" s="23"/>
      <c r="L798" s="23"/>
      <c r="M798" s="23"/>
      <c r="N798" s="23"/>
      <c r="O798" s="565"/>
      <c r="P798" s="528"/>
      <c r="Q798" s="528"/>
      <c r="R798" s="20"/>
      <c r="S798" s="20"/>
      <c r="T798" s="20"/>
      <c r="U798" s="20"/>
      <c r="V798" s="20"/>
      <c r="W798" s="20"/>
    </row>
    <row r="799" spans="1:23" x14ac:dyDescent="0.2">
      <c r="A799" s="20"/>
      <c r="B799" s="21"/>
      <c r="C799" s="20"/>
      <c r="D799" s="20"/>
      <c r="E799" s="20"/>
      <c r="F799" s="20"/>
      <c r="G799" s="20"/>
      <c r="H799" s="20"/>
      <c r="I799" s="20"/>
      <c r="J799" s="20"/>
      <c r="K799" s="23"/>
      <c r="L799" s="23"/>
      <c r="M799" s="23"/>
      <c r="N799" s="23"/>
      <c r="O799" s="565"/>
      <c r="P799" s="528"/>
      <c r="Q799" s="528"/>
      <c r="R799" s="20"/>
      <c r="S799" s="20"/>
      <c r="T799" s="20"/>
      <c r="U799" s="20"/>
      <c r="V799" s="20"/>
      <c r="W799" s="20"/>
    </row>
    <row r="800" spans="1:23" x14ac:dyDescent="0.2">
      <c r="A800" s="20"/>
      <c r="B800" s="21"/>
      <c r="C800" s="20"/>
      <c r="D800" s="20"/>
      <c r="E800" s="20"/>
      <c r="F800" s="20"/>
      <c r="G800" s="20"/>
      <c r="H800" s="20"/>
      <c r="I800" s="20"/>
      <c r="J800" s="20"/>
      <c r="K800" s="23"/>
      <c r="L800" s="23"/>
      <c r="M800" s="23"/>
      <c r="N800" s="23"/>
      <c r="O800" s="565"/>
      <c r="P800" s="528"/>
      <c r="Q800" s="528"/>
      <c r="R800" s="20"/>
      <c r="S800" s="20"/>
      <c r="T800" s="20"/>
      <c r="U800" s="20"/>
      <c r="V800" s="20"/>
      <c r="W800" s="20"/>
    </row>
    <row r="801" spans="1:23" x14ac:dyDescent="0.2">
      <c r="A801" s="20"/>
      <c r="B801" s="21"/>
      <c r="C801" s="20"/>
      <c r="D801" s="20"/>
      <c r="E801" s="20"/>
      <c r="F801" s="20"/>
      <c r="G801" s="20"/>
      <c r="H801" s="20"/>
      <c r="I801" s="20"/>
      <c r="J801" s="20"/>
      <c r="K801" s="23"/>
      <c r="L801" s="23"/>
      <c r="M801" s="23"/>
      <c r="N801" s="23"/>
      <c r="O801" s="565"/>
      <c r="P801" s="528"/>
      <c r="Q801" s="528"/>
      <c r="R801" s="20"/>
      <c r="S801" s="20"/>
      <c r="T801" s="20"/>
      <c r="U801" s="20"/>
      <c r="V801" s="20"/>
      <c r="W801" s="20"/>
    </row>
    <row r="802" spans="1:23" x14ac:dyDescent="0.2">
      <c r="A802" s="20"/>
      <c r="B802" s="21"/>
      <c r="C802" s="20"/>
      <c r="D802" s="20"/>
      <c r="E802" s="20"/>
      <c r="F802" s="20"/>
      <c r="G802" s="20"/>
      <c r="H802" s="20"/>
      <c r="I802" s="20"/>
      <c r="J802" s="20"/>
      <c r="K802" s="23"/>
      <c r="L802" s="23"/>
      <c r="M802" s="23"/>
      <c r="N802" s="23"/>
      <c r="O802" s="565"/>
      <c r="P802" s="528"/>
      <c r="Q802" s="528"/>
      <c r="R802" s="20"/>
      <c r="S802" s="20"/>
      <c r="T802" s="20"/>
      <c r="U802" s="20"/>
      <c r="V802" s="20"/>
      <c r="W802" s="20"/>
    </row>
    <row r="803" spans="1:23" x14ac:dyDescent="0.2">
      <c r="A803" s="20"/>
      <c r="B803" s="21"/>
      <c r="C803" s="20"/>
      <c r="D803" s="20"/>
      <c r="E803" s="20"/>
      <c r="F803" s="20"/>
      <c r="G803" s="20"/>
      <c r="H803" s="20"/>
      <c r="I803" s="20"/>
      <c r="J803" s="20"/>
      <c r="K803" s="23"/>
      <c r="L803" s="23"/>
      <c r="M803" s="23"/>
      <c r="N803" s="23"/>
      <c r="O803" s="565"/>
      <c r="P803" s="528"/>
      <c r="Q803" s="528"/>
      <c r="R803" s="20"/>
      <c r="S803" s="20"/>
      <c r="T803" s="20"/>
      <c r="U803" s="20"/>
      <c r="V803" s="20"/>
      <c r="W803" s="20"/>
    </row>
    <row r="804" spans="1:23" x14ac:dyDescent="0.2">
      <c r="A804" s="20"/>
      <c r="B804" s="21"/>
      <c r="C804" s="20"/>
      <c r="D804" s="20"/>
      <c r="E804" s="20"/>
      <c r="F804" s="20"/>
      <c r="G804" s="20"/>
      <c r="H804" s="20"/>
      <c r="I804" s="20"/>
      <c r="J804" s="20"/>
      <c r="K804" s="23"/>
      <c r="L804" s="23"/>
      <c r="M804" s="23"/>
      <c r="N804" s="23"/>
      <c r="O804" s="565"/>
      <c r="P804" s="528"/>
      <c r="Q804" s="528"/>
      <c r="R804" s="20"/>
      <c r="S804" s="20"/>
      <c r="T804" s="20"/>
      <c r="U804" s="20"/>
      <c r="V804" s="20"/>
      <c r="W804" s="20"/>
    </row>
    <row r="805" spans="1:23" x14ac:dyDescent="0.2">
      <c r="A805" s="20"/>
      <c r="B805" s="21"/>
      <c r="C805" s="20"/>
      <c r="D805" s="20"/>
      <c r="E805" s="20"/>
      <c r="F805" s="20"/>
      <c r="G805" s="20"/>
      <c r="H805" s="20"/>
      <c r="I805" s="20"/>
      <c r="J805" s="20"/>
      <c r="K805" s="23"/>
      <c r="L805" s="23"/>
      <c r="M805" s="23"/>
      <c r="N805" s="23"/>
      <c r="O805" s="565"/>
      <c r="P805" s="528"/>
      <c r="Q805" s="528"/>
      <c r="R805" s="20"/>
      <c r="S805" s="20"/>
      <c r="T805" s="20"/>
      <c r="U805" s="20"/>
      <c r="V805" s="20"/>
      <c r="W805" s="20"/>
    </row>
    <row r="806" spans="1:23" x14ac:dyDescent="0.2">
      <c r="A806" s="20"/>
      <c r="B806" s="21"/>
      <c r="C806" s="20"/>
      <c r="D806" s="20"/>
      <c r="E806" s="20"/>
      <c r="F806" s="20"/>
      <c r="G806" s="20"/>
      <c r="H806" s="20"/>
      <c r="I806" s="20"/>
      <c r="J806" s="20"/>
      <c r="K806" s="23"/>
      <c r="L806" s="23"/>
      <c r="M806" s="23"/>
      <c r="N806" s="23"/>
      <c r="O806" s="565"/>
      <c r="P806" s="528"/>
      <c r="Q806" s="528"/>
      <c r="R806" s="20"/>
      <c r="S806" s="20"/>
      <c r="T806" s="20"/>
      <c r="U806" s="20"/>
      <c r="V806" s="20"/>
      <c r="W806" s="20"/>
    </row>
    <row r="807" spans="1:23" x14ac:dyDescent="0.2">
      <c r="A807" s="20"/>
      <c r="B807" s="21"/>
      <c r="C807" s="20"/>
      <c r="D807" s="20"/>
      <c r="E807" s="20"/>
      <c r="F807" s="20"/>
      <c r="G807" s="20"/>
      <c r="H807" s="20"/>
      <c r="I807" s="20"/>
      <c r="J807" s="20"/>
      <c r="K807" s="23"/>
      <c r="L807" s="23"/>
      <c r="M807" s="23"/>
      <c r="N807" s="23"/>
      <c r="O807" s="565"/>
      <c r="P807" s="528"/>
      <c r="Q807" s="528"/>
      <c r="R807" s="20"/>
      <c r="S807" s="20"/>
      <c r="T807" s="20"/>
      <c r="U807" s="20"/>
      <c r="V807" s="20"/>
      <c r="W807" s="20"/>
    </row>
    <row r="808" spans="1:23" x14ac:dyDescent="0.2">
      <c r="A808" s="20"/>
      <c r="B808" s="21"/>
      <c r="C808" s="20"/>
      <c r="D808" s="20"/>
      <c r="E808" s="20"/>
      <c r="F808" s="20"/>
      <c r="G808" s="20"/>
      <c r="H808" s="20"/>
      <c r="I808" s="20"/>
      <c r="J808" s="20"/>
      <c r="K808" s="23"/>
      <c r="L808" s="23"/>
      <c r="M808" s="23"/>
      <c r="N808" s="23"/>
      <c r="O808" s="565"/>
      <c r="P808" s="528"/>
      <c r="Q808" s="528"/>
      <c r="R808" s="20"/>
      <c r="S808" s="20"/>
      <c r="T808" s="20"/>
      <c r="U808" s="20"/>
      <c r="V808" s="20"/>
      <c r="W808" s="20"/>
    </row>
    <row r="809" spans="1:23" x14ac:dyDescent="0.2">
      <c r="A809" s="20"/>
      <c r="B809" s="21"/>
      <c r="C809" s="20"/>
      <c r="D809" s="20"/>
      <c r="E809" s="20"/>
      <c r="F809" s="20"/>
      <c r="G809" s="20"/>
      <c r="H809" s="20"/>
      <c r="I809" s="20"/>
      <c r="J809" s="20"/>
      <c r="K809" s="23"/>
      <c r="L809" s="23"/>
      <c r="M809" s="23"/>
      <c r="N809" s="23"/>
      <c r="O809" s="565"/>
      <c r="P809" s="528"/>
      <c r="Q809" s="528"/>
      <c r="R809" s="20"/>
      <c r="S809" s="20"/>
      <c r="T809" s="20"/>
      <c r="U809" s="20"/>
      <c r="V809" s="20"/>
      <c r="W809" s="20"/>
    </row>
    <row r="810" spans="1:23" x14ac:dyDescent="0.2">
      <c r="A810" s="20"/>
      <c r="B810" s="21"/>
      <c r="C810" s="20"/>
      <c r="D810" s="20"/>
      <c r="E810" s="20"/>
      <c r="F810" s="20"/>
      <c r="G810" s="20"/>
      <c r="H810" s="20"/>
      <c r="I810" s="20"/>
      <c r="J810" s="20"/>
      <c r="K810" s="23"/>
      <c r="L810" s="23"/>
      <c r="M810" s="23"/>
      <c r="N810" s="23"/>
      <c r="O810" s="565"/>
      <c r="P810" s="528"/>
      <c r="Q810" s="528"/>
      <c r="R810" s="20"/>
      <c r="S810" s="20"/>
      <c r="T810" s="20"/>
      <c r="U810" s="20"/>
      <c r="V810" s="20"/>
      <c r="W810" s="20"/>
    </row>
    <row r="811" spans="1:23" x14ac:dyDescent="0.2">
      <c r="A811" s="20"/>
      <c r="B811" s="21"/>
      <c r="C811" s="20"/>
      <c r="D811" s="20"/>
      <c r="E811" s="20"/>
      <c r="F811" s="20"/>
      <c r="G811" s="20"/>
      <c r="H811" s="20"/>
      <c r="I811" s="20"/>
      <c r="J811" s="20"/>
      <c r="K811" s="23"/>
      <c r="L811" s="23"/>
      <c r="M811" s="23"/>
      <c r="N811" s="23"/>
      <c r="O811" s="565"/>
      <c r="P811" s="528"/>
      <c r="Q811" s="528"/>
      <c r="R811" s="20"/>
      <c r="S811" s="20"/>
      <c r="T811" s="20"/>
      <c r="U811" s="20"/>
      <c r="V811" s="20"/>
      <c r="W811" s="20"/>
    </row>
    <row r="812" spans="1:23" x14ac:dyDescent="0.2">
      <c r="A812" s="20"/>
      <c r="B812" s="21"/>
      <c r="C812" s="20"/>
      <c r="D812" s="20"/>
      <c r="E812" s="20"/>
      <c r="F812" s="20"/>
      <c r="G812" s="20"/>
      <c r="H812" s="20"/>
      <c r="I812" s="20"/>
      <c r="J812" s="20"/>
      <c r="K812" s="23"/>
      <c r="L812" s="23"/>
      <c r="M812" s="23"/>
      <c r="N812" s="23"/>
      <c r="O812" s="565"/>
      <c r="P812" s="528"/>
      <c r="Q812" s="528"/>
      <c r="R812" s="20"/>
      <c r="S812" s="20"/>
      <c r="T812" s="20"/>
      <c r="U812" s="20"/>
      <c r="V812" s="20"/>
      <c r="W812" s="20"/>
    </row>
    <row r="813" spans="1:23" x14ac:dyDescent="0.2">
      <c r="A813" s="20"/>
      <c r="B813" s="21"/>
      <c r="C813" s="20"/>
      <c r="D813" s="20"/>
      <c r="E813" s="20"/>
      <c r="F813" s="20"/>
      <c r="G813" s="20"/>
      <c r="H813" s="20"/>
      <c r="I813" s="20"/>
      <c r="J813" s="20"/>
      <c r="K813" s="23"/>
      <c r="L813" s="23"/>
      <c r="M813" s="23"/>
      <c r="N813" s="23"/>
      <c r="O813" s="565"/>
      <c r="P813" s="528"/>
      <c r="Q813" s="528"/>
      <c r="R813" s="20"/>
      <c r="S813" s="20"/>
      <c r="T813" s="20"/>
      <c r="U813" s="20"/>
      <c r="V813" s="20"/>
      <c r="W813" s="20"/>
    </row>
    <row r="814" spans="1:23" x14ac:dyDescent="0.2">
      <c r="A814" s="20"/>
      <c r="B814" s="21"/>
      <c r="C814" s="20"/>
      <c r="D814" s="20"/>
      <c r="E814" s="20"/>
      <c r="F814" s="20"/>
      <c r="G814" s="20"/>
      <c r="H814" s="20"/>
      <c r="I814" s="20"/>
      <c r="J814" s="20"/>
      <c r="K814" s="23"/>
      <c r="L814" s="23"/>
      <c r="M814" s="23"/>
      <c r="N814" s="23"/>
      <c r="O814" s="565"/>
      <c r="P814" s="528"/>
      <c r="Q814" s="528"/>
      <c r="R814" s="20"/>
      <c r="S814" s="20"/>
      <c r="T814" s="20"/>
      <c r="U814" s="20"/>
      <c r="V814" s="20"/>
      <c r="W814" s="20"/>
    </row>
    <row r="815" spans="1:23" x14ac:dyDescent="0.2">
      <c r="A815" s="20"/>
      <c r="B815" s="21"/>
      <c r="C815" s="20"/>
      <c r="D815" s="20"/>
      <c r="E815" s="20"/>
      <c r="F815" s="20"/>
      <c r="G815" s="20"/>
      <c r="H815" s="20"/>
      <c r="I815" s="20"/>
      <c r="J815" s="20"/>
      <c r="K815" s="23"/>
      <c r="L815" s="23"/>
      <c r="M815" s="23"/>
      <c r="N815" s="23"/>
      <c r="O815" s="565"/>
      <c r="P815" s="528"/>
      <c r="Q815" s="528"/>
      <c r="R815" s="20"/>
      <c r="S815" s="20"/>
      <c r="T815" s="20"/>
      <c r="U815" s="20"/>
      <c r="V815" s="20"/>
      <c r="W815" s="20"/>
    </row>
    <row r="816" spans="1:23" x14ac:dyDescent="0.2">
      <c r="A816" s="20"/>
      <c r="B816" s="21"/>
      <c r="C816" s="20"/>
      <c r="D816" s="20"/>
      <c r="E816" s="20"/>
      <c r="F816" s="20"/>
      <c r="G816" s="20"/>
      <c r="H816" s="20"/>
      <c r="I816" s="20"/>
      <c r="J816" s="20"/>
      <c r="K816" s="23"/>
      <c r="L816" s="23"/>
      <c r="M816" s="23"/>
      <c r="N816" s="23"/>
      <c r="O816" s="565"/>
      <c r="P816" s="528"/>
      <c r="Q816" s="528"/>
      <c r="R816" s="20"/>
      <c r="S816" s="20"/>
      <c r="T816" s="20"/>
      <c r="U816" s="20"/>
      <c r="V816" s="20"/>
      <c r="W816" s="20"/>
    </row>
    <row r="817" spans="1:23" x14ac:dyDescent="0.2">
      <c r="A817" s="20"/>
      <c r="B817" s="21"/>
      <c r="C817" s="20"/>
      <c r="D817" s="20"/>
      <c r="E817" s="20"/>
      <c r="F817" s="20"/>
      <c r="G817" s="20"/>
      <c r="H817" s="20"/>
      <c r="I817" s="20"/>
      <c r="J817" s="20"/>
      <c r="K817" s="23"/>
      <c r="L817" s="23"/>
      <c r="M817" s="23"/>
      <c r="N817" s="23"/>
      <c r="O817" s="565"/>
      <c r="P817" s="528"/>
      <c r="Q817" s="528"/>
      <c r="R817" s="20"/>
      <c r="S817" s="20"/>
      <c r="T817" s="20"/>
      <c r="U817" s="20"/>
      <c r="V817" s="20"/>
      <c r="W817" s="20"/>
    </row>
    <row r="818" spans="1:23" x14ac:dyDescent="0.2">
      <c r="A818" s="20"/>
      <c r="B818" s="21"/>
      <c r="C818" s="20"/>
      <c r="D818" s="20"/>
      <c r="E818" s="20"/>
      <c r="F818" s="20"/>
      <c r="G818" s="20"/>
      <c r="H818" s="20"/>
      <c r="I818" s="20"/>
      <c r="J818" s="20"/>
      <c r="K818" s="23"/>
      <c r="L818" s="23"/>
      <c r="M818" s="23"/>
      <c r="N818" s="23"/>
      <c r="O818" s="565"/>
      <c r="P818" s="528"/>
      <c r="Q818" s="528"/>
      <c r="R818" s="20"/>
      <c r="S818" s="20"/>
      <c r="T818" s="20"/>
      <c r="U818" s="20"/>
      <c r="V818" s="20"/>
      <c r="W818" s="20"/>
    </row>
    <row r="819" spans="1:23" x14ac:dyDescent="0.2">
      <c r="A819" s="20"/>
      <c r="B819" s="21"/>
      <c r="C819" s="20"/>
      <c r="D819" s="20"/>
      <c r="E819" s="20"/>
      <c r="F819" s="20"/>
      <c r="G819" s="20"/>
      <c r="H819" s="20"/>
      <c r="I819" s="20"/>
      <c r="J819" s="20"/>
      <c r="K819" s="23"/>
      <c r="L819" s="23"/>
      <c r="M819" s="23"/>
      <c r="N819" s="23"/>
      <c r="O819" s="565"/>
      <c r="P819" s="528"/>
      <c r="Q819" s="528"/>
      <c r="R819" s="20"/>
      <c r="S819" s="20"/>
      <c r="T819" s="20"/>
      <c r="U819" s="20"/>
      <c r="V819" s="20"/>
      <c r="W819" s="20"/>
    </row>
    <row r="820" spans="1:23" x14ac:dyDescent="0.2">
      <c r="A820" s="20"/>
      <c r="B820" s="21"/>
      <c r="C820" s="20"/>
      <c r="D820" s="20"/>
      <c r="E820" s="20"/>
      <c r="F820" s="20"/>
      <c r="G820" s="20"/>
      <c r="H820" s="20"/>
      <c r="I820" s="20"/>
      <c r="J820" s="20"/>
      <c r="K820" s="23"/>
      <c r="L820" s="23"/>
      <c r="M820" s="23"/>
      <c r="N820" s="23"/>
      <c r="O820" s="565"/>
      <c r="P820" s="528"/>
      <c r="Q820" s="528"/>
      <c r="R820" s="20"/>
      <c r="S820" s="20"/>
      <c r="T820" s="20"/>
      <c r="U820" s="20"/>
      <c r="V820" s="20"/>
      <c r="W820" s="20"/>
    </row>
    <row r="821" spans="1:23" x14ac:dyDescent="0.2">
      <c r="A821" s="20"/>
      <c r="B821" s="21"/>
      <c r="C821" s="20"/>
      <c r="D821" s="20"/>
      <c r="E821" s="20"/>
      <c r="F821" s="20"/>
      <c r="G821" s="20"/>
      <c r="H821" s="20"/>
      <c r="I821" s="20"/>
      <c r="J821" s="20"/>
      <c r="K821" s="23"/>
      <c r="L821" s="23"/>
      <c r="M821" s="23"/>
      <c r="N821" s="23"/>
      <c r="O821" s="565"/>
      <c r="P821" s="528"/>
      <c r="Q821" s="528"/>
      <c r="R821" s="20"/>
      <c r="S821" s="20"/>
      <c r="T821" s="20"/>
      <c r="U821" s="20"/>
      <c r="V821" s="20"/>
      <c r="W821" s="20"/>
    </row>
    <row r="822" spans="1:23" x14ac:dyDescent="0.2">
      <c r="A822" s="20"/>
      <c r="B822" s="21"/>
      <c r="C822" s="20"/>
      <c r="D822" s="20"/>
      <c r="E822" s="20"/>
      <c r="F822" s="20"/>
      <c r="G822" s="20"/>
      <c r="H822" s="20"/>
      <c r="I822" s="20"/>
      <c r="J822" s="20"/>
      <c r="K822" s="23"/>
      <c r="L822" s="23"/>
      <c r="M822" s="23"/>
      <c r="N822" s="23"/>
      <c r="O822" s="565"/>
      <c r="P822" s="528"/>
      <c r="Q822" s="528"/>
      <c r="R822" s="20"/>
      <c r="S822" s="20"/>
      <c r="T822" s="20"/>
      <c r="U822" s="20"/>
      <c r="V822" s="20"/>
      <c r="W822" s="20"/>
    </row>
    <row r="823" spans="1:23" x14ac:dyDescent="0.2">
      <c r="A823" s="20"/>
      <c r="B823" s="21"/>
      <c r="C823" s="20"/>
      <c r="D823" s="20"/>
      <c r="E823" s="20"/>
      <c r="F823" s="20"/>
      <c r="G823" s="20"/>
      <c r="H823" s="20"/>
      <c r="I823" s="20"/>
      <c r="J823" s="20"/>
      <c r="K823" s="23"/>
      <c r="L823" s="23"/>
      <c r="M823" s="23"/>
      <c r="N823" s="23"/>
      <c r="O823" s="565"/>
      <c r="P823" s="528"/>
      <c r="Q823" s="528"/>
      <c r="R823" s="20"/>
      <c r="S823" s="20"/>
      <c r="T823" s="20"/>
      <c r="U823" s="20"/>
      <c r="V823" s="20"/>
      <c r="W823" s="20"/>
    </row>
    <row r="824" spans="1:23" x14ac:dyDescent="0.2">
      <c r="A824" s="20"/>
      <c r="B824" s="21"/>
      <c r="C824" s="20"/>
      <c r="D824" s="20"/>
      <c r="E824" s="20"/>
      <c r="F824" s="20"/>
      <c r="G824" s="20"/>
      <c r="H824" s="20"/>
      <c r="I824" s="20"/>
      <c r="J824" s="20"/>
      <c r="K824" s="23"/>
      <c r="L824" s="23"/>
      <c r="M824" s="23"/>
      <c r="N824" s="23"/>
      <c r="O824" s="565"/>
      <c r="P824" s="528"/>
      <c r="Q824" s="528"/>
      <c r="R824" s="20"/>
      <c r="S824" s="20"/>
      <c r="T824" s="20"/>
      <c r="U824" s="20"/>
      <c r="V824" s="20"/>
      <c r="W824" s="20"/>
    </row>
    <row r="825" spans="1:23" x14ac:dyDescent="0.2">
      <c r="A825" s="20"/>
      <c r="B825" s="21"/>
      <c r="C825" s="20"/>
      <c r="D825" s="20"/>
      <c r="E825" s="20"/>
      <c r="F825" s="20"/>
      <c r="G825" s="20"/>
      <c r="H825" s="20"/>
      <c r="I825" s="20"/>
      <c r="J825" s="20"/>
      <c r="K825" s="23"/>
      <c r="L825" s="23"/>
      <c r="M825" s="23"/>
      <c r="N825" s="23"/>
      <c r="O825" s="565"/>
      <c r="P825" s="528"/>
      <c r="Q825" s="528"/>
      <c r="R825" s="20"/>
      <c r="S825" s="20"/>
      <c r="T825" s="20"/>
      <c r="U825" s="20"/>
      <c r="V825" s="20"/>
      <c r="W825" s="20"/>
    </row>
    <row r="826" spans="1:23" x14ac:dyDescent="0.2">
      <c r="A826" s="20"/>
      <c r="B826" s="21"/>
      <c r="C826" s="20"/>
      <c r="D826" s="20"/>
      <c r="E826" s="20"/>
      <c r="F826" s="20"/>
      <c r="G826" s="20"/>
      <c r="H826" s="20"/>
      <c r="I826" s="20"/>
      <c r="J826" s="20"/>
      <c r="K826" s="23"/>
      <c r="L826" s="23"/>
      <c r="M826" s="23"/>
      <c r="N826" s="23"/>
      <c r="O826" s="565"/>
      <c r="P826" s="528"/>
      <c r="Q826" s="528"/>
      <c r="R826" s="20"/>
      <c r="S826" s="20"/>
      <c r="T826" s="20"/>
      <c r="U826" s="20"/>
      <c r="V826" s="20"/>
      <c r="W826" s="20"/>
    </row>
    <row r="827" spans="1:23" x14ac:dyDescent="0.2">
      <c r="A827" s="20"/>
      <c r="B827" s="21"/>
      <c r="C827" s="20"/>
      <c r="D827" s="20"/>
      <c r="E827" s="20"/>
      <c r="F827" s="20"/>
      <c r="G827" s="20"/>
      <c r="H827" s="20"/>
      <c r="I827" s="20"/>
      <c r="J827" s="20"/>
      <c r="K827" s="23"/>
      <c r="L827" s="23"/>
      <c r="M827" s="23"/>
      <c r="N827" s="23"/>
      <c r="O827" s="565"/>
      <c r="P827" s="528"/>
      <c r="Q827" s="528"/>
      <c r="R827" s="20"/>
      <c r="S827" s="20"/>
      <c r="T827" s="20"/>
      <c r="U827" s="20"/>
      <c r="V827" s="20"/>
      <c r="W827" s="20"/>
    </row>
    <row r="828" spans="1:23" x14ac:dyDescent="0.2">
      <c r="A828" s="20"/>
      <c r="B828" s="21"/>
      <c r="C828" s="20"/>
      <c r="D828" s="20"/>
      <c r="E828" s="20"/>
      <c r="F828" s="20"/>
      <c r="G828" s="20"/>
      <c r="H828" s="20"/>
      <c r="I828" s="20"/>
      <c r="J828" s="20"/>
      <c r="K828" s="23"/>
      <c r="L828" s="23"/>
      <c r="M828" s="23"/>
      <c r="N828" s="23"/>
      <c r="O828" s="565"/>
      <c r="P828" s="528"/>
      <c r="Q828" s="528"/>
      <c r="R828" s="20"/>
      <c r="S828" s="20"/>
      <c r="T828" s="20"/>
      <c r="U828" s="20"/>
      <c r="V828" s="20"/>
      <c r="W828" s="20"/>
    </row>
    <row r="829" spans="1:23" x14ac:dyDescent="0.2">
      <c r="A829" s="20"/>
      <c r="B829" s="21"/>
      <c r="C829" s="20"/>
      <c r="D829" s="20"/>
      <c r="E829" s="20"/>
      <c r="F829" s="20"/>
      <c r="G829" s="20"/>
      <c r="H829" s="20"/>
      <c r="I829" s="20"/>
      <c r="J829" s="20"/>
      <c r="K829" s="23"/>
      <c r="L829" s="23"/>
      <c r="M829" s="23"/>
      <c r="N829" s="23"/>
      <c r="O829" s="565"/>
      <c r="P829" s="528"/>
      <c r="Q829" s="528"/>
      <c r="R829" s="20"/>
      <c r="S829" s="20"/>
      <c r="T829" s="20"/>
      <c r="U829" s="20"/>
      <c r="V829" s="20"/>
      <c r="W829" s="20"/>
    </row>
    <row r="830" spans="1:23" x14ac:dyDescent="0.2">
      <c r="A830" s="20"/>
      <c r="B830" s="21"/>
      <c r="C830" s="20"/>
      <c r="D830" s="20"/>
      <c r="E830" s="20"/>
      <c r="F830" s="20"/>
      <c r="G830" s="20"/>
      <c r="H830" s="20"/>
      <c r="I830" s="20"/>
      <c r="J830" s="20"/>
      <c r="K830" s="23"/>
      <c r="L830" s="23"/>
      <c r="M830" s="23"/>
      <c r="N830" s="23"/>
      <c r="O830" s="565"/>
      <c r="P830" s="528"/>
      <c r="Q830" s="528"/>
      <c r="R830" s="20"/>
      <c r="S830" s="20"/>
      <c r="T830" s="20"/>
      <c r="U830" s="20"/>
      <c r="V830" s="20"/>
      <c r="W830" s="20"/>
    </row>
    <row r="831" spans="1:23" x14ac:dyDescent="0.2">
      <c r="A831" s="20"/>
      <c r="B831" s="21"/>
      <c r="C831" s="20"/>
      <c r="D831" s="20"/>
      <c r="E831" s="20"/>
      <c r="F831" s="20"/>
      <c r="G831" s="20"/>
      <c r="H831" s="20"/>
      <c r="I831" s="20"/>
      <c r="J831" s="20"/>
      <c r="K831" s="23"/>
      <c r="L831" s="23"/>
      <c r="M831" s="23"/>
      <c r="N831" s="23"/>
      <c r="O831" s="565"/>
      <c r="P831" s="528"/>
      <c r="Q831" s="528"/>
      <c r="R831" s="20"/>
      <c r="S831" s="20"/>
      <c r="T831" s="20"/>
      <c r="U831" s="20"/>
      <c r="V831" s="20"/>
      <c r="W831" s="20"/>
    </row>
    <row r="832" spans="1:23" x14ac:dyDescent="0.2">
      <c r="A832" s="20"/>
      <c r="B832" s="21"/>
      <c r="C832" s="20"/>
      <c r="D832" s="20"/>
      <c r="E832" s="20"/>
      <c r="F832" s="20"/>
      <c r="G832" s="20"/>
      <c r="H832" s="20"/>
      <c r="I832" s="20"/>
      <c r="J832" s="20"/>
      <c r="K832" s="23"/>
      <c r="L832" s="23"/>
      <c r="M832" s="23"/>
      <c r="N832" s="23"/>
      <c r="O832" s="565"/>
      <c r="P832" s="528"/>
      <c r="Q832" s="528"/>
      <c r="R832" s="20"/>
      <c r="S832" s="20"/>
      <c r="T832" s="20"/>
      <c r="U832" s="20"/>
      <c r="V832" s="20"/>
      <c r="W832" s="20"/>
    </row>
    <row r="833" spans="1:23" x14ac:dyDescent="0.2">
      <c r="A833" s="20"/>
      <c r="B833" s="21"/>
      <c r="C833" s="20"/>
      <c r="D833" s="20"/>
      <c r="E833" s="20"/>
      <c r="F833" s="20"/>
      <c r="G833" s="20"/>
      <c r="H833" s="20"/>
      <c r="I833" s="20"/>
      <c r="J833" s="20"/>
      <c r="K833" s="23"/>
      <c r="L833" s="23"/>
      <c r="M833" s="23"/>
      <c r="N833" s="23"/>
      <c r="O833" s="565"/>
      <c r="P833" s="528"/>
      <c r="Q833" s="528"/>
      <c r="R833" s="20"/>
      <c r="S833" s="20"/>
      <c r="T833" s="20"/>
      <c r="U833" s="20"/>
      <c r="V833" s="20"/>
      <c r="W833" s="20"/>
    </row>
    <row r="834" spans="1:23" x14ac:dyDescent="0.2">
      <c r="A834" s="20"/>
      <c r="B834" s="21"/>
      <c r="C834" s="20"/>
      <c r="D834" s="20"/>
      <c r="E834" s="20"/>
      <c r="F834" s="20"/>
      <c r="G834" s="20"/>
      <c r="H834" s="20"/>
      <c r="I834" s="20"/>
      <c r="J834" s="20"/>
      <c r="K834" s="23"/>
      <c r="L834" s="23"/>
      <c r="M834" s="23"/>
      <c r="N834" s="23"/>
      <c r="O834" s="565"/>
      <c r="P834" s="528"/>
      <c r="Q834" s="528"/>
      <c r="R834" s="20"/>
      <c r="S834" s="20"/>
      <c r="T834" s="20"/>
      <c r="U834" s="20"/>
      <c r="V834" s="20"/>
      <c r="W834" s="20"/>
    </row>
    <row r="835" spans="1:23" x14ac:dyDescent="0.2">
      <c r="A835" s="20"/>
      <c r="B835" s="21"/>
      <c r="C835" s="20"/>
      <c r="D835" s="20"/>
      <c r="E835" s="20"/>
      <c r="F835" s="20"/>
      <c r="G835" s="20"/>
      <c r="H835" s="20"/>
      <c r="I835" s="20"/>
      <c r="J835" s="20"/>
      <c r="K835" s="23"/>
      <c r="L835" s="23"/>
      <c r="M835" s="23"/>
      <c r="N835" s="23"/>
      <c r="O835" s="565"/>
      <c r="P835" s="528"/>
      <c r="Q835" s="528"/>
      <c r="R835" s="20"/>
      <c r="S835" s="20"/>
      <c r="T835" s="20"/>
      <c r="U835" s="20"/>
      <c r="V835" s="20"/>
      <c r="W835" s="20"/>
    </row>
    <row r="836" spans="1:23" x14ac:dyDescent="0.2">
      <c r="A836" s="20"/>
      <c r="B836" s="21"/>
      <c r="C836" s="20"/>
      <c r="D836" s="20"/>
      <c r="E836" s="20"/>
      <c r="F836" s="20"/>
      <c r="G836" s="20"/>
      <c r="H836" s="20"/>
      <c r="I836" s="20"/>
      <c r="J836" s="20"/>
      <c r="K836" s="23"/>
      <c r="L836" s="23"/>
      <c r="M836" s="23"/>
      <c r="N836" s="23"/>
      <c r="O836" s="565"/>
      <c r="P836" s="528"/>
      <c r="Q836" s="528"/>
      <c r="R836" s="20"/>
      <c r="S836" s="20"/>
      <c r="T836" s="20"/>
      <c r="U836" s="20"/>
      <c r="V836" s="20"/>
      <c r="W836" s="20"/>
    </row>
    <row r="837" spans="1:23" x14ac:dyDescent="0.2">
      <c r="A837" s="20"/>
      <c r="B837" s="21"/>
      <c r="C837" s="20"/>
      <c r="D837" s="20"/>
      <c r="E837" s="20"/>
      <c r="F837" s="20"/>
      <c r="G837" s="20"/>
      <c r="H837" s="20"/>
      <c r="I837" s="20"/>
      <c r="J837" s="20"/>
      <c r="K837" s="23"/>
      <c r="L837" s="23"/>
      <c r="M837" s="23"/>
      <c r="N837" s="23"/>
      <c r="O837" s="565"/>
      <c r="P837" s="528"/>
      <c r="Q837" s="528"/>
      <c r="R837" s="20"/>
      <c r="S837" s="20"/>
      <c r="T837" s="20"/>
      <c r="U837" s="20"/>
      <c r="V837" s="20"/>
      <c r="W837" s="20"/>
    </row>
    <row r="838" spans="1:23" x14ac:dyDescent="0.2">
      <c r="A838" s="20"/>
      <c r="B838" s="21"/>
      <c r="C838" s="20"/>
      <c r="D838" s="20"/>
      <c r="E838" s="20"/>
      <c r="F838" s="20"/>
      <c r="G838" s="20"/>
      <c r="H838" s="20"/>
      <c r="I838" s="20"/>
      <c r="J838" s="20"/>
      <c r="K838" s="23"/>
      <c r="L838" s="23"/>
      <c r="M838" s="23"/>
      <c r="N838" s="23"/>
      <c r="O838" s="565"/>
      <c r="P838" s="528"/>
      <c r="Q838" s="528"/>
      <c r="R838" s="20"/>
      <c r="S838" s="20"/>
      <c r="T838" s="20"/>
      <c r="U838" s="20"/>
      <c r="V838" s="20"/>
      <c r="W838" s="20"/>
    </row>
    <row r="839" spans="1:23" x14ac:dyDescent="0.2">
      <c r="A839" s="20"/>
      <c r="B839" s="21"/>
      <c r="C839" s="20"/>
      <c r="D839" s="20"/>
      <c r="E839" s="20"/>
      <c r="F839" s="20"/>
      <c r="G839" s="20"/>
      <c r="H839" s="20"/>
      <c r="I839" s="20"/>
      <c r="J839" s="20"/>
      <c r="K839" s="23"/>
      <c r="L839" s="23"/>
      <c r="M839" s="23"/>
      <c r="N839" s="23"/>
      <c r="O839" s="565"/>
      <c r="P839" s="528"/>
      <c r="Q839" s="528"/>
      <c r="R839" s="20"/>
      <c r="S839" s="20"/>
      <c r="T839" s="20"/>
      <c r="U839" s="20"/>
      <c r="V839" s="20"/>
      <c r="W839" s="20"/>
    </row>
    <row r="840" spans="1:23" x14ac:dyDescent="0.2">
      <c r="A840" s="20"/>
      <c r="B840" s="21"/>
      <c r="C840" s="20"/>
      <c r="D840" s="20"/>
      <c r="E840" s="20"/>
      <c r="F840" s="20"/>
      <c r="G840" s="20"/>
      <c r="H840" s="20"/>
      <c r="I840" s="20"/>
      <c r="J840" s="20"/>
      <c r="K840" s="23"/>
      <c r="L840" s="23"/>
      <c r="M840" s="23"/>
      <c r="N840" s="23"/>
      <c r="O840" s="565"/>
      <c r="P840" s="528"/>
      <c r="Q840" s="528"/>
      <c r="R840" s="20"/>
      <c r="S840" s="20"/>
      <c r="T840" s="20"/>
      <c r="U840" s="20"/>
      <c r="V840" s="20"/>
      <c r="W840" s="20"/>
    </row>
    <row r="841" spans="1:23" x14ac:dyDescent="0.2">
      <c r="A841" s="20"/>
      <c r="B841" s="21"/>
      <c r="C841" s="20"/>
      <c r="D841" s="20"/>
      <c r="E841" s="20"/>
      <c r="F841" s="20"/>
      <c r="G841" s="20"/>
      <c r="H841" s="20"/>
      <c r="I841" s="20"/>
      <c r="J841" s="20"/>
      <c r="K841" s="23"/>
      <c r="L841" s="23"/>
      <c r="M841" s="23"/>
      <c r="N841" s="23"/>
      <c r="O841" s="565"/>
      <c r="P841" s="528"/>
      <c r="Q841" s="528"/>
      <c r="R841" s="20"/>
      <c r="S841" s="20"/>
      <c r="T841" s="20"/>
      <c r="U841" s="20"/>
      <c r="V841" s="20"/>
      <c r="W841" s="20"/>
    </row>
    <row r="842" spans="1:23" x14ac:dyDescent="0.2">
      <c r="A842" s="20"/>
      <c r="B842" s="21"/>
      <c r="C842" s="20"/>
      <c r="D842" s="20"/>
      <c r="E842" s="20"/>
      <c r="F842" s="20"/>
      <c r="G842" s="20"/>
      <c r="H842" s="20"/>
      <c r="I842" s="20"/>
      <c r="J842" s="20"/>
      <c r="K842" s="23"/>
      <c r="L842" s="23"/>
      <c r="M842" s="23"/>
      <c r="N842" s="23"/>
      <c r="O842" s="565"/>
      <c r="P842" s="528"/>
      <c r="Q842" s="528"/>
      <c r="R842" s="20"/>
      <c r="S842" s="20"/>
      <c r="T842" s="20"/>
      <c r="U842" s="20"/>
      <c r="V842" s="20"/>
      <c r="W842" s="20"/>
    </row>
    <row r="843" spans="1:23" x14ac:dyDescent="0.2">
      <c r="A843" s="20"/>
      <c r="B843" s="21"/>
      <c r="C843" s="20"/>
      <c r="D843" s="20"/>
      <c r="E843" s="20"/>
      <c r="F843" s="20"/>
      <c r="G843" s="20"/>
      <c r="H843" s="20"/>
      <c r="I843" s="20"/>
      <c r="J843" s="20"/>
      <c r="K843" s="23"/>
      <c r="L843" s="23"/>
      <c r="M843" s="23"/>
      <c r="N843" s="23"/>
      <c r="O843" s="565"/>
      <c r="P843" s="528"/>
      <c r="Q843" s="528"/>
      <c r="R843" s="20"/>
      <c r="S843" s="20"/>
      <c r="T843" s="20"/>
      <c r="U843" s="20"/>
      <c r="V843" s="20"/>
      <c r="W843" s="20"/>
    </row>
    <row r="844" spans="1:23" x14ac:dyDescent="0.2">
      <c r="A844" s="20"/>
      <c r="B844" s="21"/>
      <c r="C844" s="20"/>
      <c r="D844" s="20"/>
      <c r="E844" s="20"/>
      <c r="F844" s="20"/>
      <c r="G844" s="20"/>
      <c r="H844" s="20"/>
      <c r="I844" s="20"/>
      <c r="J844" s="20"/>
      <c r="K844" s="23"/>
      <c r="L844" s="23"/>
      <c r="M844" s="23"/>
      <c r="N844" s="23"/>
      <c r="O844" s="565"/>
      <c r="P844" s="528"/>
      <c r="Q844" s="528"/>
      <c r="R844" s="20"/>
      <c r="S844" s="20"/>
      <c r="T844" s="20"/>
      <c r="U844" s="20"/>
      <c r="V844" s="20"/>
      <c r="W844" s="20"/>
    </row>
    <row r="845" spans="1:23" x14ac:dyDescent="0.2">
      <c r="A845" s="20"/>
      <c r="B845" s="21"/>
      <c r="C845" s="20"/>
      <c r="D845" s="20"/>
      <c r="E845" s="20"/>
      <c r="F845" s="20"/>
      <c r="G845" s="20"/>
      <c r="H845" s="20"/>
      <c r="I845" s="20"/>
      <c r="J845" s="20"/>
      <c r="K845" s="23"/>
      <c r="L845" s="23"/>
      <c r="M845" s="23"/>
      <c r="N845" s="23"/>
      <c r="O845" s="565"/>
      <c r="P845" s="528"/>
      <c r="Q845" s="528"/>
      <c r="R845" s="20"/>
      <c r="S845" s="20"/>
      <c r="T845" s="20"/>
      <c r="U845" s="20"/>
      <c r="V845" s="20"/>
      <c r="W845" s="20"/>
    </row>
    <row r="846" spans="1:23" x14ac:dyDescent="0.2">
      <c r="A846" s="20"/>
      <c r="B846" s="21"/>
      <c r="C846" s="20"/>
      <c r="D846" s="20"/>
      <c r="E846" s="20"/>
      <c r="F846" s="20"/>
      <c r="G846" s="20"/>
      <c r="H846" s="20"/>
      <c r="I846" s="20"/>
      <c r="J846" s="20"/>
      <c r="K846" s="23"/>
      <c r="L846" s="23"/>
      <c r="M846" s="23"/>
      <c r="N846" s="23"/>
      <c r="O846" s="565"/>
      <c r="P846" s="528"/>
      <c r="Q846" s="528"/>
      <c r="R846" s="20"/>
      <c r="S846" s="20"/>
      <c r="T846" s="20"/>
      <c r="U846" s="20"/>
      <c r="V846" s="20"/>
      <c r="W846" s="20"/>
    </row>
    <row r="847" spans="1:23" x14ac:dyDescent="0.2">
      <c r="A847" s="20"/>
      <c r="B847" s="21"/>
      <c r="C847" s="20"/>
      <c r="D847" s="20"/>
      <c r="E847" s="20"/>
      <c r="F847" s="20"/>
      <c r="G847" s="20"/>
      <c r="H847" s="20"/>
      <c r="I847" s="20"/>
      <c r="J847" s="20"/>
      <c r="K847" s="23"/>
      <c r="L847" s="23"/>
      <c r="M847" s="23"/>
      <c r="N847" s="23"/>
      <c r="O847" s="565"/>
      <c r="P847" s="528"/>
      <c r="Q847" s="528"/>
      <c r="R847" s="20"/>
      <c r="S847" s="20"/>
      <c r="T847" s="20"/>
      <c r="U847" s="20"/>
      <c r="V847" s="20"/>
      <c r="W847" s="20"/>
    </row>
    <row r="848" spans="1:23" x14ac:dyDescent="0.2">
      <c r="A848" s="20"/>
      <c r="B848" s="21"/>
      <c r="C848" s="20"/>
      <c r="D848" s="20"/>
      <c r="E848" s="20"/>
      <c r="F848" s="20"/>
      <c r="G848" s="20"/>
      <c r="H848" s="20"/>
      <c r="I848" s="20"/>
      <c r="J848" s="20"/>
      <c r="K848" s="23"/>
      <c r="L848" s="23"/>
      <c r="M848" s="23"/>
      <c r="N848" s="23"/>
      <c r="O848" s="565"/>
      <c r="P848" s="528"/>
      <c r="Q848" s="528"/>
      <c r="R848" s="20"/>
      <c r="S848" s="20"/>
      <c r="T848" s="20"/>
      <c r="U848" s="20"/>
      <c r="V848" s="20"/>
      <c r="W848" s="20"/>
    </row>
    <row r="849" spans="1:23" x14ac:dyDescent="0.2">
      <c r="A849" s="20"/>
      <c r="B849" s="21"/>
      <c r="C849" s="20"/>
      <c r="D849" s="20"/>
      <c r="E849" s="20"/>
      <c r="F849" s="20"/>
      <c r="G849" s="20"/>
      <c r="H849" s="20"/>
      <c r="I849" s="20"/>
      <c r="J849" s="20"/>
      <c r="K849" s="23"/>
      <c r="L849" s="23"/>
      <c r="M849" s="23"/>
      <c r="N849" s="23"/>
      <c r="O849" s="565"/>
      <c r="P849" s="528"/>
      <c r="Q849" s="528"/>
      <c r="R849" s="20"/>
      <c r="S849" s="20"/>
      <c r="T849" s="20"/>
      <c r="U849" s="20"/>
      <c r="V849" s="20"/>
      <c r="W849" s="20"/>
    </row>
    <row r="850" spans="1:23" x14ac:dyDescent="0.2">
      <c r="A850" s="20"/>
      <c r="B850" s="21"/>
      <c r="C850" s="20"/>
      <c r="D850" s="20"/>
      <c r="E850" s="20"/>
      <c r="F850" s="20"/>
      <c r="G850" s="20"/>
      <c r="H850" s="20"/>
      <c r="I850" s="20"/>
      <c r="J850" s="20"/>
      <c r="K850" s="23"/>
      <c r="L850" s="23"/>
      <c r="M850" s="23"/>
      <c r="N850" s="23"/>
      <c r="O850" s="565"/>
      <c r="P850" s="528"/>
      <c r="Q850" s="528"/>
      <c r="R850" s="20"/>
      <c r="S850" s="20"/>
      <c r="T850" s="20"/>
      <c r="U850" s="20"/>
      <c r="V850" s="20"/>
      <c r="W850" s="20"/>
    </row>
    <row r="851" spans="1:23" x14ac:dyDescent="0.2">
      <c r="A851" s="20"/>
      <c r="B851" s="21"/>
      <c r="C851" s="20"/>
      <c r="D851" s="20"/>
      <c r="E851" s="20"/>
      <c r="F851" s="20"/>
      <c r="G851" s="20"/>
      <c r="H851" s="20"/>
      <c r="I851" s="20"/>
      <c r="J851" s="20"/>
      <c r="K851" s="23"/>
      <c r="L851" s="23"/>
      <c r="M851" s="23"/>
      <c r="N851" s="23"/>
      <c r="O851" s="565"/>
      <c r="P851" s="528"/>
      <c r="Q851" s="528"/>
      <c r="R851" s="20"/>
      <c r="S851" s="20"/>
      <c r="T851" s="20"/>
      <c r="U851" s="20"/>
      <c r="V851" s="20"/>
      <c r="W851" s="20"/>
    </row>
    <row r="852" spans="1:23" x14ac:dyDescent="0.2">
      <c r="A852" s="20"/>
      <c r="B852" s="21"/>
      <c r="C852" s="20"/>
      <c r="D852" s="20"/>
      <c r="E852" s="20"/>
      <c r="F852" s="20"/>
      <c r="G852" s="20"/>
      <c r="H852" s="20"/>
      <c r="I852" s="20"/>
      <c r="J852" s="20"/>
      <c r="K852" s="23"/>
      <c r="L852" s="23"/>
      <c r="M852" s="23"/>
      <c r="N852" s="23"/>
      <c r="O852" s="565"/>
      <c r="P852" s="528"/>
      <c r="Q852" s="528"/>
      <c r="R852" s="20"/>
      <c r="S852" s="20"/>
      <c r="T852" s="20"/>
      <c r="U852" s="20"/>
      <c r="V852" s="20"/>
      <c r="W852" s="20"/>
    </row>
    <row r="853" spans="1:23" x14ac:dyDescent="0.2">
      <c r="A853" s="20"/>
      <c r="B853" s="21"/>
      <c r="C853" s="20"/>
      <c r="D853" s="20"/>
      <c r="E853" s="20"/>
      <c r="F853" s="20"/>
      <c r="G853" s="20"/>
      <c r="H853" s="20"/>
      <c r="I853" s="20"/>
      <c r="J853" s="20"/>
      <c r="K853" s="23"/>
      <c r="L853" s="23"/>
      <c r="M853" s="23"/>
      <c r="N853" s="23"/>
      <c r="O853" s="565"/>
      <c r="P853" s="528"/>
      <c r="Q853" s="528"/>
      <c r="R853" s="20"/>
      <c r="S853" s="20"/>
      <c r="T853" s="20"/>
      <c r="U853" s="20"/>
      <c r="V853" s="20"/>
      <c r="W853" s="20"/>
    </row>
    <row r="854" spans="1:23" x14ac:dyDescent="0.2">
      <c r="A854" s="20"/>
      <c r="B854" s="21"/>
      <c r="C854" s="20"/>
      <c r="D854" s="20"/>
      <c r="E854" s="20"/>
      <c r="F854" s="20"/>
      <c r="G854" s="20"/>
      <c r="H854" s="20"/>
      <c r="I854" s="20"/>
      <c r="J854" s="20"/>
      <c r="K854" s="23"/>
      <c r="L854" s="23"/>
      <c r="M854" s="23"/>
      <c r="N854" s="23"/>
      <c r="O854" s="565"/>
      <c r="P854" s="528"/>
      <c r="Q854" s="528"/>
      <c r="R854" s="20"/>
      <c r="S854" s="20"/>
      <c r="T854" s="20"/>
      <c r="U854" s="20"/>
      <c r="V854" s="20"/>
      <c r="W854" s="20"/>
    </row>
    <row r="855" spans="1:23" x14ac:dyDescent="0.2">
      <c r="A855" s="20"/>
      <c r="B855" s="21"/>
      <c r="C855" s="20"/>
      <c r="D855" s="20"/>
      <c r="E855" s="20"/>
      <c r="F855" s="20"/>
      <c r="G855" s="20"/>
      <c r="H855" s="20"/>
      <c r="I855" s="20"/>
      <c r="J855" s="20"/>
      <c r="K855" s="23"/>
      <c r="L855" s="23"/>
      <c r="M855" s="23"/>
      <c r="N855" s="23"/>
      <c r="O855" s="565"/>
      <c r="P855" s="528"/>
      <c r="Q855" s="528"/>
      <c r="R855" s="20"/>
      <c r="S855" s="20"/>
      <c r="T855" s="20"/>
      <c r="U855" s="20"/>
      <c r="V855" s="20"/>
      <c r="W855" s="20"/>
    </row>
    <row r="856" spans="1:23" x14ac:dyDescent="0.2">
      <c r="A856" s="20"/>
      <c r="B856" s="21"/>
      <c r="C856" s="20"/>
      <c r="D856" s="20"/>
      <c r="E856" s="20"/>
      <c r="F856" s="20"/>
      <c r="G856" s="20"/>
      <c r="H856" s="20"/>
      <c r="I856" s="20"/>
      <c r="J856" s="20"/>
      <c r="K856" s="23"/>
      <c r="L856" s="23"/>
      <c r="M856" s="23"/>
      <c r="N856" s="23"/>
      <c r="O856" s="565"/>
      <c r="P856" s="528"/>
      <c r="Q856" s="528"/>
      <c r="R856" s="20"/>
      <c r="S856" s="20"/>
      <c r="T856" s="20"/>
      <c r="U856" s="20"/>
      <c r="V856" s="20"/>
      <c r="W856" s="20"/>
    </row>
    <row r="857" spans="1:23" x14ac:dyDescent="0.2">
      <c r="A857" s="20"/>
      <c r="B857" s="21"/>
      <c r="C857" s="20"/>
      <c r="D857" s="20"/>
      <c r="E857" s="20"/>
      <c r="F857" s="20"/>
      <c r="G857" s="20"/>
      <c r="H857" s="20"/>
      <c r="I857" s="20"/>
      <c r="J857" s="20"/>
      <c r="K857" s="23"/>
      <c r="L857" s="23"/>
      <c r="M857" s="23"/>
      <c r="N857" s="23"/>
      <c r="O857" s="565"/>
      <c r="P857" s="528"/>
      <c r="Q857" s="528"/>
      <c r="R857" s="20"/>
      <c r="S857" s="20"/>
      <c r="T857" s="20"/>
      <c r="U857" s="20"/>
      <c r="V857" s="20"/>
      <c r="W857" s="20"/>
    </row>
    <row r="858" spans="1:23" x14ac:dyDescent="0.2">
      <c r="A858" s="20"/>
      <c r="B858" s="21"/>
      <c r="C858" s="20"/>
      <c r="D858" s="20"/>
      <c r="E858" s="20"/>
      <c r="F858" s="20"/>
      <c r="G858" s="20"/>
      <c r="H858" s="20"/>
      <c r="I858" s="20"/>
      <c r="J858" s="20"/>
      <c r="K858" s="23"/>
      <c r="L858" s="23"/>
      <c r="M858" s="23"/>
      <c r="N858" s="23"/>
      <c r="O858" s="565"/>
      <c r="P858" s="528"/>
      <c r="Q858" s="528"/>
      <c r="R858" s="20"/>
      <c r="S858" s="20"/>
      <c r="T858" s="20"/>
      <c r="U858" s="20"/>
      <c r="V858" s="20"/>
      <c r="W858" s="20"/>
    </row>
    <row r="859" spans="1:23" x14ac:dyDescent="0.2">
      <c r="A859" s="20"/>
      <c r="B859" s="21"/>
      <c r="C859" s="20"/>
      <c r="D859" s="20"/>
      <c r="E859" s="20"/>
      <c r="F859" s="20"/>
      <c r="G859" s="20"/>
      <c r="H859" s="20"/>
      <c r="I859" s="20"/>
      <c r="J859" s="20"/>
      <c r="K859" s="23"/>
      <c r="L859" s="23"/>
      <c r="M859" s="23"/>
      <c r="N859" s="23"/>
      <c r="O859" s="565"/>
      <c r="P859" s="528"/>
      <c r="Q859" s="528"/>
      <c r="R859" s="20"/>
      <c r="S859" s="20"/>
      <c r="T859" s="20"/>
      <c r="U859" s="20"/>
      <c r="V859" s="20"/>
      <c r="W859" s="20"/>
    </row>
    <row r="860" spans="1:23" x14ac:dyDescent="0.2">
      <c r="A860" s="20"/>
      <c r="B860" s="21"/>
      <c r="C860" s="20"/>
      <c r="D860" s="20"/>
      <c r="E860" s="20"/>
      <c r="F860" s="20"/>
      <c r="G860" s="20"/>
      <c r="H860" s="20"/>
      <c r="I860" s="20"/>
      <c r="J860" s="20"/>
      <c r="K860" s="23"/>
      <c r="L860" s="23"/>
      <c r="M860" s="23"/>
      <c r="N860" s="23"/>
      <c r="O860" s="565"/>
      <c r="P860" s="528"/>
      <c r="Q860" s="528"/>
      <c r="R860" s="20"/>
      <c r="S860" s="20"/>
      <c r="T860" s="20"/>
      <c r="U860" s="20"/>
      <c r="V860" s="20"/>
      <c r="W860" s="20"/>
    </row>
    <row r="861" spans="1:23" x14ac:dyDescent="0.2">
      <c r="A861" s="20"/>
      <c r="B861" s="21"/>
      <c r="C861" s="20"/>
      <c r="D861" s="20"/>
      <c r="E861" s="20"/>
      <c r="F861" s="20"/>
      <c r="G861" s="20"/>
      <c r="H861" s="20"/>
      <c r="I861" s="20"/>
      <c r="J861" s="20"/>
      <c r="K861" s="23"/>
      <c r="L861" s="23"/>
      <c r="M861" s="23"/>
      <c r="N861" s="23"/>
      <c r="O861" s="565"/>
      <c r="P861" s="528"/>
      <c r="Q861" s="528"/>
      <c r="R861" s="20"/>
      <c r="S861" s="20"/>
      <c r="T861" s="20"/>
      <c r="U861" s="20"/>
      <c r="V861" s="20"/>
      <c r="W861" s="20"/>
    </row>
    <row r="862" spans="1:23" x14ac:dyDescent="0.2">
      <c r="A862" s="20"/>
      <c r="B862" s="21"/>
      <c r="C862" s="20"/>
      <c r="D862" s="20"/>
      <c r="E862" s="20"/>
      <c r="F862" s="20"/>
      <c r="G862" s="20"/>
      <c r="H862" s="20"/>
      <c r="I862" s="20"/>
      <c r="J862" s="20"/>
      <c r="K862" s="23"/>
      <c r="L862" s="23"/>
      <c r="M862" s="23"/>
      <c r="N862" s="23"/>
      <c r="O862" s="565"/>
      <c r="P862" s="528"/>
      <c r="Q862" s="528"/>
      <c r="R862" s="20"/>
      <c r="S862" s="20"/>
      <c r="T862" s="20"/>
      <c r="U862" s="20"/>
      <c r="V862" s="20"/>
      <c r="W862" s="20"/>
    </row>
    <row r="863" spans="1:23" x14ac:dyDescent="0.2">
      <c r="A863" s="20"/>
      <c r="B863" s="21"/>
      <c r="C863" s="20"/>
      <c r="D863" s="20"/>
      <c r="E863" s="20"/>
      <c r="F863" s="20"/>
      <c r="G863" s="20"/>
      <c r="H863" s="20"/>
      <c r="I863" s="20"/>
      <c r="J863" s="20"/>
      <c r="K863" s="23"/>
      <c r="L863" s="23"/>
      <c r="M863" s="23"/>
      <c r="N863" s="23"/>
      <c r="O863" s="565"/>
      <c r="P863" s="528"/>
      <c r="Q863" s="528"/>
      <c r="R863" s="20"/>
      <c r="S863" s="20"/>
      <c r="T863" s="20"/>
      <c r="U863" s="20"/>
      <c r="V863" s="20"/>
      <c r="W863" s="20"/>
    </row>
    <row r="864" spans="1:23" x14ac:dyDescent="0.2">
      <c r="A864" s="20"/>
      <c r="B864" s="21"/>
      <c r="C864" s="20"/>
      <c r="D864" s="20"/>
      <c r="E864" s="20"/>
      <c r="F864" s="20"/>
      <c r="G864" s="20"/>
      <c r="H864" s="20"/>
      <c r="I864" s="20"/>
      <c r="J864" s="20"/>
      <c r="K864" s="23"/>
      <c r="L864" s="23"/>
      <c r="M864" s="23"/>
      <c r="N864" s="23"/>
      <c r="O864" s="565"/>
      <c r="P864" s="528"/>
      <c r="Q864" s="528"/>
      <c r="R864" s="20"/>
      <c r="S864" s="20"/>
      <c r="T864" s="20"/>
      <c r="U864" s="20"/>
      <c r="V864" s="20"/>
      <c r="W864" s="20"/>
    </row>
    <row r="865" spans="1:23" x14ac:dyDescent="0.2">
      <c r="A865" s="20"/>
      <c r="B865" s="21"/>
      <c r="C865" s="20"/>
      <c r="D865" s="20"/>
      <c r="E865" s="20"/>
      <c r="F865" s="20"/>
      <c r="G865" s="20"/>
      <c r="H865" s="20"/>
      <c r="I865" s="20"/>
      <c r="J865" s="20"/>
      <c r="K865" s="23"/>
      <c r="L865" s="23"/>
      <c r="M865" s="23"/>
      <c r="N865" s="23"/>
      <c r="O865" s="565"/>
      <c r="P865" s="528"/>
      <c r="Q865" s="528"/>
      <c r="R865" s="20"/>
      <c r="S865" s="20"/>
      <c r="T865" s="20"/>
      <c r="U865" s="20"/>
      <c r="V865" s="20"/>
      <c r="W865" s="20"/>
    </row>
    <row r="866" spans="1:23" x14ac:dyDescent="0.2">
      <c r="A866" s="20"/>
      <c r="B866" s="21"/>
      <c r="C866" s="20"/>
      <c r="D866" s="20"/>
      <c r="E866" s="20"/>
      <c r="F866" s="20"/>
      <c r="G866" s="20"/>
      <c r="H866" s="20"/>
      <c r="I866" s="20"/>
      <c r="J866" s="20"/>
      <c r="K866" s="23"/>
      <c r="L866" s="23"/>
      <c r="M866" s="23"/>
      <c r="N866" s="23"/>
      <c r="O866" s="565"/>
      <c r="P866" s="528"/>
      <c r="Q866" s="528"/>
      <c r="R866" s="20"/>
      <c r="S866" s="20"/>
      <c r="T866" s="20"/>
      <c r="U866" s="20"/>
      <c r="V866" s="20"/>
      <c r="W866" s="20"/>
    </row>
    <row r="867" spans="1:23" x14ac:dyDescent="0.2">
      <c r="A867" s="20"/>
      <c r="B867" s="21"/>
      <c r="C867" s="20"/>
      <c r="D867" s="20"/>
      <c r="E867" s="20"/>
      <c r="F867" s="20"/>
      <c r="G867" s="20"/>
      <c r="H867" s="20"/>
      <c r="I867" s="20"/>
      <c r="J867" s="20"/>
      <c r="K867" s="23"/>
      <c r="L867" s="23"/>
      <c r="M867" s="23"/>
      <c r="N867" s="23"/>
      <c r="O867" s="565"/>
      <c r="P867" s="528"/>
      <c r="Q867" s="528"/>
      <c r="R867" s="20"/>
      <c r="S867" s="20"/>
      <c r="T867" s="20"/>
      <c r="U867" s="20"/>
      <c r="V867" s="20"/>
      <c r="W867" s="20"/>
    </row>
    <row r="868" spans="1:23" x14ac:dyDescent="0.2">
      <c r="A868" s="20"/>
      <c r="B868" s="21"/>
      <c r="C868" s="20"/>
      <c r="D868" s="20"/>
      <c r="E868" s="20"/>
      <c r="F868" s="20"/>
      <c r="G868" s="20"/>
      <c r="H868" s="20"/>
      <c r="I868" s="20"/>
      <c r="J868" s="20"/>
      <c r="K868" s="23"/>
      <c r="L868" s="23"/>
      <c r="M868" s="23"/>
      <c r="N868" s="23"/>
      <c r="O868" s="565"/>
      <c r="P868" s="528"/>
      <c r="Q868" s="528"/>
      <c r="R868" s="20"/>
      <c r="S868" s="20"/>
      <c r="T868" s="20"/>
      <c r="U868" s="20"/>
      <c r="V868" s="20"/>
      <c r="W868" s="20"/>
    </row>
    <row r="869" spans="1:23" x14ac:dyDescent="0.2">
      <c r="A869" s="20"/>
      <c r="B869" s="21"/>
      <c r="C869" s="20"/>
      <c r="D869" s="20"/>
      <c r="E869" s="20"/>
      <c r="F869" s="20"/>
      <c r="G869" s="20"/>
      <c r="H869" s="20"/>
      <c r="I869" s="20"/>
      <c r="J869" s="20"/>
      <c r="K869" s="23"/>
      <c r="L869" s="23"/>
      <c r="M869" s="23"/>
      <c r="N869" s="23"/>
      <c r="O869" s="565"/>
      <c r="P869" s="528"/>
      <c r="Q869" s="528"/>
      <c r="R869" s="20"/>
      <c r="S869" s="20"/>
      <c r="T869" s="20"/>
      <c r="U869" s="20"/>
      <c r="V869" s="20"/>
      <c r="W869" s="20"/>
    </row>
    <row r="870" spans="1:23" x14ac:dyDescent="0.2">
      <c r="A870" s="20"/>
      <c r="B870" s="21"/>
      <c r="C870" s="20"/>
      <c r="D870" s="20"/>
      <c r="E870" s="20"/>
      <c r="F870" s="20"/>
      <c r="G870" s="20"/>
      <c r="H870" s="20"/>
      <c r="I870" s="20"/>
      <c r="J870" s="20"/>
      <c r="K870" s="23"/>
      <c r="L870" s="23"/>
      <c r="M870" s="23"/>
      <c r="N870" s="23"/>
      <c r="O870" s="565"/>
      <c r="P870" s="528"/>
      <c r="Q870" s="528"/>
      <c r="R870" s="20"/>
      <c r="S870" s="20"/>
      <c r="T870" s="20"/>
      <c r="U870" s="20"/>
      <c r="V870" s="20"/>
      <c r="W870" s="20"/>
    </row>
    <row r="871" spans="1:23" x14ac:dyDescent="0.2">
      <c r="A871" s="20"/>
      <c r="B871" s="21"/>
      <c r="C871" s="20"/>
      <c r="D871" s="20"/>
      <c r="E871" s="20"/>
      <c r="F871" s="20"/>
      <c r="G871" s="20"/>
      <c r="H871" s="20"/>
      <c r="I871" s="20"/>
      <c r="J871" s="20"/>
      <c r="K871" s="23"/>
      <c r="L871" s="23"/>
      <c r="M871" s="23"/>
      <c r="N871" s="23"/>
      <c r="O871" s="565"/>
      <c r="P871" s="528"/>
      <c r="Q871" s="528"/>
      <c r="R871" s="20"/>
      <c r="S871" s="20"/>
      <c r="T871" s="20"/>
      <c r="U871" s="20"/>
      <c r="V871" s="20"/>
      <c r="W871" s="20"/>
    </row>
    <row r="872" spans="1:23" x14ac:dyDescent="0.2">
      <c r="A872" s="20"/>
      <c r="B872" s="21"/>
      <c r="C872" s="20"/>
      <c r="D872" s="20"/>
      <c r="E872" s="20"/>
      <c r="F872" s="20"/>
      <c r="G872" s="20"/>
      <c r="H872" s="20"/>
      <c r="I872" s="20"/>
      <c r="J872" s="20"/>
      <c r="K872" s="23"/>
      <c r="L872" s="23"/>
      <c r="M872" s="23"/>
      <c r="N872" s="23"/>
      <c r="O872" s="565"/>
      <c r="P872" s="528"/>
      <c r="Q872" s="528"/>
      <c r="R872" s="20"/>
      <c r="S872" s="20"/>
      <c r="T872" s="20"/>
      <c r="U872" s="20"/>
      <c r="V872" s="20"/>
      <c r="W872" s="20"/>
    </row>
    <row r="873" spans="1:23" x14ac:dyDescent="0.2">
      <c r="A873" s="20"/>
      <c r="B873" s="21"/>
      <c r="C873" s="20"/>
      <c r="D873" s="20"/>
      <c r="E873" s="20"/>
      <c r="F873" s="20"/>
      <c r="G873" s="20"/>
      <c r="H873" s="20"/>
      <c r="I873" s="20"/>
      <c r="J873" s="20"/>
      <c r="K873" s="23"/>
      <c r="L873" s="23"/>
      <c r="M873" s="23"/>
      <c r="N873" s="23"/>
      <c r="O873" s="565"/>
      <c r="P873" s="528"/>
      <c r="Q873" s="528"/>
      <c r="R873" s="20"/>
      <c r="S873" s="20"/>
      <c r="T873" s="20"/>
      <c r="U873" s="20"/>
      <c r="V873" s="20"/>
      <c r="W873" s="20"/>
    </row>
    <row r="874" spans="1:23" x14ac:dyDescent="0.2">
      <c r="A874" s="20"/>
      <c r="B874" s="21"/>
      <c r="C874" s="20"/>
      <c r="D874" s="20"/>
      <c r="E874" s="20"/>
      <c r="F874" s="20"/>
      <c r="G874" s="20"/>
      <c r="H874" s="20"/>
      <c r="I874" s="20"/>
      <c r="J874" s="20"/>
      <c r="K874" s="23"/>
      <c r="L874" s="23"/>
      <c r="M874" s="23"/>
      <c r="N874" s="23"/>
      <c r="O874" s="565"/>
      <c r="P874" s="528"/>
      <c r="Q874" s="528"/>
      <c r="R874" s="20"/>
      <c r="S874" s="20"/>
      <c r="T874" s="20"/>
      <c r="U874" s="20"/>
      <c r="V874" s="20"/>
      <c r="W874" s="20"/>
    </row>
    <row r="875" spans="1:23" x14ac:dyDescent="0.2">
      <c r="A875" s="20"/>
      <c r="B875" s="21"/>
      <c r="C875" s="20"/>
      <c r="D875" s="20"/>
      <c r="E875" s="20"/>
      <c r="F875" s="20"/>
      <c r="G875" s="20"/>
      <c r="H875" s="20"/>
      <c r="I875" s="20"/>
      <c r="J875" s="20"/>
      <c r="K875" s="23"/>
      <c r="L875" s="23"/>
      <c r="M875" s="23"/>
      <c r="N875" s="23"/>
      <c r="O875" s="565"/>
      <c r="P875" s="528"/>
      <c r="Q875" s="528"/>
      <c r="R875" s="20"/>
      <c r="S875" s="20"/>
      <c r="T875" s="20"/>
      <c r="U875" s="20"/>
      <c r="V875" s="20"/>
      <c r="W875" s="20"/>
    </row>
    <row r="876" spans="1:23" x14ac:dyDescent="0.2">
      <c r="A876" s="20"/>
      <c r="B876" s="21"/>
      <c r="C876" s="20"/>
      <c r="D876" s="20"/>
      <c r="E876" s="20"/>
      <c r="F876" s="20"/>
      <c r="G876" s="20"/>
      <c r="H876" s="20"/>
      <c r="I876" s="20"/>
      <c r="J876" s="20"/>
      <c r="K876" s="23"/>
      <c r="L876" s="23"/>
      <c r="M876" s="23"/>
      <c r="N876" s="23"/>
      <c r="O876" s="565"/>
      <c r="P876" s="528"/>
      <c r="Q876" s="528"/>
      <c r="R876" s="20"/>
      <c r="S876" s="20"/>
      <c r="T876" s="20"/>
      <c r="U876" s="20"/>
      <c r="V876" s="20"/>
      <c r="W876" s="20"/>
    </row>
    <row r="877" spans="1:23" x14ac:dyDescent="0.2">
      <c r="A877" s="20"/>
      <c r="B877" s="21"/>
      <c r="C877" s="20"/>
      <c r="D877" s="20"/>
      <c r="E877" s="20"/>
      <c r="F877" s="20"/>
      <c r="G877" s="20"/>
      <c r="H877" s="20"/>
      <c r="I877" s="20"/>
      <c r="J877" s="20"/>
      <c r="K877" s="23"/>
      <c r="L877" s="23"/>
      <c r="M877" s="23"/>
      <c r="N877" s="23"/>
      <c r="O877" s="565"/>
      <c r="P877" s="528"/>
      <c r="Q877" s="528"/>
      <c r="R877" s="20"/>
      <c r="S877" s="20"/>
      <c r="T877" s="20"/>
      <c r="U877" s="20"/>
      <c r="V877" s="20"/>
      <c r="W877" s="20"/>
    </row>
    <row r="878" spans="1:23" x14ac:dyDescent="0.2">
      <c r="A878" s="20"/>
      <c r="B878" s="21"/>
      <c r="C878" s="20"/>
      <c r="D878" s="20"/>
      <c r="E878" s="20"/>
      <c r="F878" s="20"/>
      <c r="G878" s="20"/>
      <c r="H878" s="20"/>
      <c r="I878" s="20"/>
      <c r="J878" s="20"/>
      <c r="K878" s="23"/>
      <c r="L878" s="23"/>
      <c r="M878" s="23"/>
      <c r="N878" s="23"/>
      <c r="O878" s="565"/>
      <c r="P878" s="528"/>
      <c r="Q878" s="528"/>
      <c r="R878" s="20"/>
      <c r="S878" s="20"/>
      <c r="T878" s="20"/>
      <c r="U878" s="20"/>
      <c r="V878" s="20"/>
      <c r="W878" s="20"/>
    </row>
    <row r="879" spans="1:23" x14ac:dyDescent="0.2">
      <c r="A879" s="20"/>
      <c r="B879" s="21"/>
      <c r="C879" s="20"/>
      <c r="D879" s="20"/>
      <c r="E879" s="20"/>
      <c r="F879" s="20"/>
      <c r="G879" s="20"/>
      <c r="H879" s="20"/>
      <c r="I879" s="20"/>
      <c r="J879" s="20"/>
      <c r="K879" s="23"/>
      <c r="L879" s="23"/>
      <c r="M879" s="23"/>
      <c r="N879" s="23"/>
      <c r="O879" s="565"/>
      <c r="P879" s="528"/>
      <c r="Q879" s="528"/>
      <c r="R879" s="20"/>
      <c r="S879" s="20"/>
      <c r="T879" s="20"/>
      <c r="U879" s="20"/>
      <c r="V879" s="20"/>
      <c r="W879" s="20"/>
    </row>
    <row r="880" spans="1:23" x14ac:dyDescent="0.2">
      <c r="A880" s="20"/>
      <c r="B880" s="21"/>
      <c r="C880" s="20"/>
      <c r="D880" s="20"/>
      <c r="E880" s="20"/>
      <c r="F880" s="20"/>
      <c r="G880" s="20"/>
      <c r="H880" s="20"/>
      <c r="I880" s="20"/>
      <c r="J880" s="20"/>
      <c r="K880" s="23"/>
      <c r="L880" s="23"/>
      <c r="M880" s="23"/>
      <c r="N880" s="23"/>
      <c r="O880" s="565"/>
      <c r="P880" s="528"/>
      <c r="Q880" s="528"/>
      <c r="R880" s="20"/>
      <c r="S880" s="20"/>
      <c r="T880" s="20"/>
      <c r="U880" s="20"/>
      <c r="V880" s="20"/>
      <c r="W880" s="20"/>
    </row>
    <row r="881" spans="1:23" x14ac:dyDescent="0.2">
      <c r="A881" s="20"/>
      <c r="B881" s="21"/>
      <c r="C881" s="20"/>
      <c r="D881" s="20"/>
      <c r="E881" s="20"/>
      <c r="F881" s="20"/>
      <c r="G881" s="20"/>
      <c r="H881" s="20"/>
      <c r="I881" s="20"/>
      <c r="J881" s="20"/>
      <c r="K881" s="23"/>
      <c r="L881" s="23"/>
      <c r="M881" s="23"/>
      <c r="N881" s="23"/>
      <c r="O881" s="565"/>
      <c r="P881" s="528"/>
      <c r="Q881" s="528"/>
      <c r="R881" s="20"/>
      <c r="S881" s="20"/>
      <c r="T881" s="20"/>
      <c r="U881" s="20"/>
      <c r="V881" s="20"/>
      <c r="W881" s="20"/>
    </row>
    <row r="882" spans="1:23" x14ac:dyDescent="0.2">
      <c r="A882" s="20"/>
      <c r="B882" s="21"/>
      <c r="C882" s="20"/>
      <c r="D882" s="20"/>
      <c r="E882" s="20"/>
      <c r="F882" s="20"/>
      <c r="G882" s="20"/>
      <c r="H882" s="20"/>
      <c r="I882" s="20"/>
      <c r="J882" s="20"/>
      <c r="K882" s="23"/>
      <c r="L882" s="23"/>
      <c r="M882" s="23"/>
      <c r="N882" s="23"/>
      <c r="O882" s="565"/>
      <c r="P882" s="528"/>
      <c r="Q882" s="528"/>
      <c r="R882" s="20"/>
      <c r="S882" s="20"/>
      <c r="T882" s="20"/>
      <c r="U882" s="20"/>
      <c r="V882" s="20"/>
      <c r="W882" s="20"/>
    </row>
    <row r="883" spans="1:23" x14ac:dyDescent="0.2">
      <c r="A883" s="20"/>
      <c r="B883" s="21"/>
      <c r="C883" s="20"/>
      <c r="D883" s="20"/>
      <c r="E883" s="20"/>
      <c r="F883" s="20"/>
      <c r="G883" s="20"/>
      <c r="H883" s="20"/>
      <c r="I883" s="20"/>
      <c r="J883" s="20"/>
      <c r="K883" s="23"/>
      <c r="L883" s="23"/>
      <c r="M883" s="23"/>
      <c r="N883" s="23"/>
      <c r="O883" s="565"/>
      <c r="P883" s="528"/>
      <c r="Q883" s="528"/>
      <c r="R883" s="20"/>
      <c r="S883" s="20"/>
      <c r="T883" s="20"/>
      <c r="U883" s="20"/>
      <c r="V883" s="20"/>
      <c r="W883" s="20"/>
    </row>
    <row r="884" spans="1:23" x14ac:dyDescent="0.2">
      <c r="A884" s="20"/>
      <c r="B884" s="21"/>
      <c r="C884" s="20"/>
      <c r="D884" s="20"/>
      <c r="E884" s="20"/>
      <c r="F884" s="20"/>
      <c r="G884" s="20"/>
      <c r="H884" s="20"/>
      <c r="I884" s="20"/>
      <c r="J884" s="20"/>
      <c r="K884" s="23"/>
      <c r="L884" s="23"/>
      <c r="M884" s="23"/>
      <c r="N884" s="23"/>
      <c r="O884" s="565"/>
      <c r="P884" s="528"/>
      <c r="Q884" s="528"/>
      <c r="R884" s="20"/>
      <c r="S884" s="20"/>
      <c r="T884" s="20"/>
      <c r="U884" s="20"/>
      <c r="V884" s="20"/>
      <c r="W884" s="20"/>
    </row>
    <row r="885" spans="1:23" x14ac:dyDescent="0.2">
      <c r="A885" s="20"/>
      <c r="B885" s="21"/>
      <c r="C885" s="20"/>
      <c r="D885" s="20"/>
      <c r="E885" s="20"/>
      <c r="F885" s="20"/>
      <c r="G885" s="20"/>
      <c r="H885" s="20"/>
      <c r="I885" s="20"/>
      <c r="J885" s="20"/>
      <c r="K885" s="23"/>
      <c r="L885" s="23"/>
      <c r="M885" s="23"/>
      <c r="N885" s="23"/>
      <c r="O885" s="565"/>
      <c r="P885" s="528"/>
      <c r="Q885" s="528"/>
      <c r="R885" s="20"/>
      <c r="S885" s="20"/>
      <c r="T885" s="20"/>
      <c r="U885" s="20"/>
      <c r="V885" s="20"/>
      <c r="W885" s="20"/>
    </row>
    <row r="886" spans="1:23" x14ac:dyDescent="0.2">
      <c r="A886" s="20"/>
      <c r="B886" s="21"/>
      <c r="C886" s="20"/>
      <c r="D886" s="20"/>
      <c r="E886" s="20"/>
      <c r="F886" s="20"/>
      <c r="G886" s="20"/>
      <c r="H886" s="20"/>
      <c r="I886" s="20"/>
      <c r="J886" s="20"/>
      <c r="K886" s="23"/>
      <c r="L886" s="23"/>
      <c r="M886" s="23"/>
      <c r="N886" s="23"/>
      <c r="O886" s="565"/>
      <c r="P886" s="528"/>
      <c r="Q886" s="528"/>
      <c r="R886" s="20"/>
      <c r="S886" s="20"/>
      <c r="T886" s="20"/>
      <c r="U886" s="20"/>
      <c r="V886" s="20"/>
      <c r="W886" s="20"/>
    </row>
    <row r="887" spans="1:23" x14ac:dyDescent="0.2">
      <c r="A887" s="20"/>
      <c r="B887" s="21"/>
      <c r="C887" s="20"/>
      <c r="D887" s="20"/>
      <c r="E887" s="20"/>
      <c r="F887" s="20"/>
      <c r="G887" s="20"/>
      <c r="H887" s="20"/>
      <c r="I887" s="20"/>
      <c r="J887" s="20"/>
      <c r="K887" s="23"/>
      <c r="L887" s="23"/>
      <c r="M887" s="23"/>
      <c r="N887" s="23"/>
      <c r="O887" s="565"/>
      <c r="P887" s="528"/>
      <c r="Q887" s="528"/>
      <c r="R887" s="20"/>
      <c r="S887" s="20"/>
      <c r="T887" s="20"/>
      <c r="U887" s="20"/>
      <c r="V887" s="20"/>
      <c r="W887" s="20"/>
    </row>
    <row r="888" spans="1:23" x14ac:dyDescent="0.2">
      <c r="A888" s="20"/>
      <c r="B888" s="21"/>
      <c r="C888" s="20"/>
      <c r="D888" s="20"/>
      <c r="E888" s="20"/>
      <c r="F888" s="20"/>
      <c r="G888" s="20"/>
      <c r="H888" s="20"/>
      <c r="I888" s="20"/>
      <c r="J888" s="20"/>
      <c r="K888" s="23"/>
      <c r="L888" s="23"/>
      <c r="M888" s="23"/>
      <c r="N888" s="23"/>
      <c r="O888" s="565"/>
      <c r="P888" s="528"/>
      <c r="Q888" s="528"/>
      <c r="R888" s="20"/>
      <c r="S888" s="20"/>
      <c r="T888" s="20"/>
      <c r="U888" s="20"/>
      <c r="V888" s="20"/>
      <c r="W888" s="20"/>
    </row>
    <row r="889" spans="1:23" x14ac:dyDescent="0.2">
      <c r="A889" s="20"/>
      <c r="B889" s="21"/>
      <c r="C889" s="20"/>
      <c r="D889" s="20"/>
      <c r="E889" s="20"/>
      <c r="F889" s="20"/>
      <c r="G889" s="20"/>
      <c r="H889" s="20"/>
      <c r="I889" s="20"/>
      <c r="J889" s="20"/>
      <c r="K889" s="23"/>
      <c r="L889" s="23"/>
      <c r="M889" s="23"/>
      <c r="N889" s="23"/>
      <c r="O889" s="565"/>
      <c r="P889" s="528"/>
      <c r="Q889" s="528"/>
      <c r="R889" s="20"/>
      <c r="S889" s="20"/>
      <c r="T889" s="20"/>
      <c r="U889" s="20"/>
      <c r="V889" s="20"/>
      <c r="W889" s="20"/>
    </row>
    <row r="890" spans="1:23" x14ac:dyDescent="0.2">
      <c r="A890" s="20"/>
      <c r="B890" s="21"/>
      <c r="C890" s="20"/>
      <c r="D890" s="20"/>
      <c r="E890" s="20"/>
      <c r="F890" s="20"/>
      <c r="G890" s="20"/>
      <c r="H890" s="20"/>
      <c r="I890" s="20"/>
      <c r="J890" s="20"/>
      <c r="K890" s="23"/>
      <c r="L890" s="23"/>
      <c r="M890" s="23"/>
      <c r="N890" s="23"/>
      <c r="O890" s="565"/>
      <c r="P890" s="528"/>
      <c r="Q890" s="528"/>
      <c r="R890" s="20"/>
      <c r="S890" s="20"/>
      <c r="T890" s="20"/>
      <c r="U890" s="20"/>
      <c r="V890" s="20"/>
      <c r="W890" s="20"/>
    </row>
    <row r="891" spans="1:23" x14ac:dyDescent="0.2">
      <c r="A891" s="20"/>
      <c r="B891" s="21"/>
      <c r="C891" s="20"/>
      <c r="D891" s="20"/>
      <c r="E891" s="20"/>
      <c r="F891" s="20"/>
      <c r="G891" s="20"/>
      <c r="H891" s="20"/>
      <c r="I891" s="20"/>
      <c r="J891" s="20"/>
      <c r="K891" s="23"/>
      <c r="L891" s="23"/>
      <c r="M891" s="23"/>
      <c r="N891" s="23"/>
      <c r="O891" s="565"/>
      <c r="P891" s="528"/>
      <c r="Q891" s="528"/>
      <c r="R891" s="20"/>
      <c r="S891" s="20"/>
      <c r="T891" s="20"/>
      <c r="U891" s="20"/>
      <c r="V891" s="20"/>
      <c r="W891" s="20"/>
    </row>
    <row r="892" spans="1:23" x14ac:dyDescent="0.2">
      <c r="A892" s="20"/>
      <c r="B892" s="21"/>
      <c r="C892" s="20"/>
      <c r="D892" s="20"/>
      <c r="E892" s="20"/>
      <c r="F892" s="20"/>
      <c r="G892" s="20"/>
      <c r="H892" s="20"/>
      <c r="I892" s="20"/>
      <c r="J892" s="20"/>
      <c r="K892" s="23"/>
      <c r="L892" s="23"/>
      <c r="M892" s="23"/>
      <c r="N892" s="23"/>
      <c r="O892" s="565"/>
      <c r="P892" s="528"/>
      <c r="Q892" s="528"/>
      <c r="R892" s="20"/>
      <c r="S892" s="20"/>
      <c r="T892" s="20"/>
      <c r="U892" s="20"/>
      <c r="V892" s="20"/>
      <c r="W892" s="20"/>
    </row>
    <row r="893" spans="1:23" x14ac:dyDescent="0.2">
      <c r="A893" s="20"/>
      <c r="B893" s="21"/>
      <c r="C893" s="20"/>
      <c r="D893" s="20"/>
      <c r="E893" s="20"/>
      <c r="F893" s="20"/>
      <c r="G893" s="20"/>
      <c r="H893" s="20"/>
      <c r="I893" s="20"/>
      <c r="J893" s="20"/>
      <c r="K893" s="23"/>
      <c r="L893" s="23"/>
      <c r="M893" s="23"/>
      <c r="N893" s="23"/>
      <c r="O893" s="565"/>
      <c r="P893" s="528"/>
      <c r="Q893" s="528"/>
      <c r="R893" s="20"/>
      <c r="S893" s="20"/>
      <c r="T893" s="20"/>
      <c r="U893" s="20"/>
      <c r="V893" s="20"/>
      <c r="W893" s="20"/>
    </row>
    <row r="894" spans="1:23" x14ac:dyDescent="0.2">
      <c r="A894" s="20"/>
      <c r="B894" s="21"/>
      <c r="C894" s="20"/>
      <c r="D894" s="20"/>
      <c r="E894" s="20"/>
      <c r="F894" s="20"/>
      <c r="G894" s="20"/>
      <c r="H894" s="20"/>
      <c r="I894" s="20"/>
      <c r="J894" s="20"/>
      <c r="K894" s="23"/>
      <c r="L894" s="23"/>
      <c r="M894" s="23"/>
      <c r="N894" s="23"/>
      <c r="O894" s="565"/>
      <c r="P894" s="528"/>
      <c r="Q894" s="528"/>
      <c r="R894" s="20"/>
      <c r="S894" s="20"/>
      <c r="T894" s="20"/>
      <c r="U894" s="20"/>
      <c r="V894" s="20"/>
      <c r="W894" s="20"/>
    </row>
    <row r="895" spans="1:23" x14ac:dyDescent="0.2">
      <c r="A895" s="20"/>
      <c r="B895" s="21"/>
      <c r="C895" s="20"/>
      <c r="D895" s="20"/>
      <c r="E895" s="20"/>
      <c r="F895" s="20"/>
      <c r="G895" s="20"/>
      <c r="H895" s="20"/>
      <c r="I895" s="20"/>
      <c r="J895" s="20"/>
      <c r="K895" s="23"/>
      <c r="L895" s="23"/>
      <c r="M895" s="23"/>
      <c r="N895" s="23"/>
      <c r="O895" s="565"/>
      <c r="P895" s="528"/>
      <c r="Q895" s="528"/>
      <c r="R895" s="20"/>
      <c r="S895" s="20"/>
      <c r="T895" s="20"/>
      <c r="U895" s="20"/>
      <c r="V895" s="20"/>
      <c r="W895" s="20"/>
    </row>
    <row r="896" spans="1:23" x14ac:dyDescent="0.2">
      <c r="A896" s="20"/>
      <c r="B896" s="21"/>
      <c r="C896" s="20"/>
      <c r="D896" s="20"/>
      <c r="E896" s="20"/>
      <c r="F896" s="20"/>
      <c r="G896" s="20"/>
      <c r="H896" s="20"/>
      <c r="I896" s="20"/>
      <c r="J896" s="20"/>
      <c r="K896" s="23"/>
      <c r="L896" s="23"/>
      <c r="M896" s="23"/>
      <c r="N896" s="23"/>
      <c r="O896" s="565"/>
      <c r="P896" s="528"/>
      <c r="Q896" s="528"/>
      <c r="R896" s="20"/>
      <c r="S896" s="20"/>
      <c r="T896" s="20"/>
      <c r="U896" s="20"/>
      <c r="V896" s="20"/>
      <c r="W896" s="20"/>
    </row>
    <row r="897" spans="1:23" x14ac:dyDescent="0.2">
      <c r="A897" s="20"/>
      <c r="B897" s="21"/>
      <c r="C897" s="20"/>
      <c r="D897" s="20"/>
      <c r="E897" s="20"/>
      <c r="F897" s="20"/>
      <c r="G897" s="20"/>
      <c r="H897" s="20"/>
      <c r="I897" s="20"/>
      <c r="J897" s="20"/>
      <c r="K897" s="23"/>
      <c r="L897" s="23"/>
      <c r="M897" s="23"/>
      <c r="N897" s="23"/>
      <c r="O897" s="565"/>
      <c r="P897" s="528"/>
      <c r="Q897" s="528"/>
      <c r="R897" s="20"/>
      <c r="S897" s="20"/>
      <c r="T897" s="20"/>
      <c r="U897" s="20"/>
      <c r="V897" s="20"/>
      <c r="W897" s="20"/>
    </row>
    <row r="898" spans="1:23" x14ac:dyDescent="0.2">
      <c r="A898" s="20"/>
      <c r="B898" s="21"/>
      <c r="C898" s="20"/>
      <c r="D898" s="20"/>
      <c r="E898" s="20"/>
      <c r="F898" s="20"/>
      <c r="G898" s="20"/>
      <c r="H898" s="20"/>
      <c r="I898" s="20"/>
      <c r="J898" s="20"/>
      <c r="K898" s="23"/>
      <c r="L898" s="23"/>
      <c r="M898" s="23"/>
      <c r="N898" s="23"/>
      <c r="O898" s="565"/>
      <c r="P898" s="528"/>
      <c r="Q898" s="528"/>
      <c r="R898" s="20"/>
      <c r="S898" s="20"/>
      <c r="T898" s="20"/>
      <c r="U898" s="20"/>
      <c r="V898" s="20"/>
      <c r="W898" s="20"/>
    </row>
    <row r="899" spans="1:23" x14ac:dyDescent="0.2">
      <c r="A899" s="20"/>
      <c r="B899" s="21"/>
      <c r="C899" s="20"/>
      <c r="D899" s="20"/>
      <c r="E899" s="20"/>
      <c r="F899" s="20"/>
      <c r="G899" s="20"/>
      <c r="H899" s="20"/>
      <c r="I899" s="20"/>
      <c r="J899" s="20"/>
      <c r="K899" s="23"/>
      <c r="L899" s="23"/>
      <c r="M899" s="23"/>
      <c r="N899" s="23"/>
      <c r="O899" s="565"/>
      <c r="P899" s="528"/>
      <c r="Q899" s="528"/>
      <c r="R899" s="20"/>
      <c r="S899" s="20"/>
      <c r="T899" s="20"/>
      <c r="U899" s="20"/>
      <c r="V899" s="20"/>
      <c r="W899" s="20"/>
    </row>
    <row r="900" spans="1:23" x14ac:dyDescent="0.2">
      <c r="A900" s="20"/>
      <c r="B900" s="21"/>
      <c r="C900" s="20"/>
      <c r="D900" s="20"/>
      <c r="E900" s="20"/>
      <c r="F900" s="20"/>
      <c r="G900" s="20"/>
      <c r="H900" s="20"/>
      <c r="I900" s="20"/>
      <c r="J900" s="20"/>
      <c r="K900" s="23"/>
      <c r="L900" s="23"/>
      <c r="M900" s="23"/>
      <c r="N900" s="23"/>
      <c r="O900" s="565"/>
      <c r="P900" s="528"/>
      <c r="Q900" s="528"/>
      <c r="R900" s="20"/>
      <c r="S900" s="20"/>
      <c r="T900" s="20"/>
      <c r="U900" s="20"/>
      <c r="V900" s="20"/>
      <c r="W900" s="20"/>
    </row>
    <row r="901" spans="1:23" x14ac:dyDescent="0.2">
      <c r="A901" s="20"/>
      <c r="B901" s="21"/>
      <c r="C901" s="20"/>
      <c r="D901" s="20"/>
      <c r="E901" s="20"/>
      <c r="F901" s="20"/>
      <c r="G901" s="20"/>
      <c r="H901" s="20"/>
      <c r="I901" s="20"/>
      <c r="J901" s="20"/>
      <c r="K901" s="23"/>
      <c r="L901" s="23"/>
      <c r="M901" s="23"/>
      <c r="N901" s="23"/>
      <c r="O901" s="565"/>
      <c r="P901" s="528"/>
      <c r="Q901" s="528"/>
      <c r="R901" s="20"/>
      <c r="S901" s="20"/>
      <c r="T901" s="20"/>
      <c r="U901" s="20"/>
      <c r="V901" s="20"/>
      <c r="W901" s="20"/>
    </row>
    <row r="902" spans="1:23" x14ac:dyDescent="0.2">
      <c r="A902" s="20"/>
      <c r="B902" s="21"/>
      <c r="C902" s="20"/>
      <c r="D902" s="20"/>
      <c r="E902" s="20"/>
      <c r="F902" s="20"/>
      <c r="G902" s="20"/>
      <c r="H902" s="20"/>
      <c r="I902" s="20"/>
      <c r="J902" s="20"/>
      <c r="K902" s="23"/>
      <c r="L902" s="23"/>
      <c r="M902" s="23"/>
      <c r="N902" s="23"/>
      <c r="O902" s="565"/>
      <c r="P902" s="528"/>
      <c r="Q902" s="528"/>
      <c r="R902" s="20"/>
      <c r="S902" s="20"/>
      <c r="T902" s="20"/>
      <c r="U902" s="20"/>
      <c r="V902" s="20"/>
      <c r="W902" s="20"/>
    </row>
    <row r="903" spans="1:23" x14ac:dyDescent="0.2">
      <c r="A903" s="20"/>
      <c r="B903" s="21"/>
      <c r="C903" s="20"/>
      <c r="D903" s="20"/>
      <c r="E903" s="20"/>
      <c r="F903" s="20"/>
      <c r="G903" s="20"/>
      <c r="H903" s="20"/>
      <c r="I903" s="20"/>
      <c r="J903" s="20"/>
      <c r="K903" s="23"/>
      <c r="L903" s="23"/>
      <c r="M903" s="23"/>
      <c r="N903" s="23"/>
      <c r="O903" s="565"/>
      <c r="P903" s="528"/>
      <c r="Q903" s="528"/>
      <c r="R903" s="20"/>
      <c r="S903" s="20"/>
      <c r="T903" s="20"/>
      <c r="U903" s="20"/>
      <c r="V903" s="20"/>
      <c r="W903" s="20"/>
    </row>
    <row r="904" spans="1:23" x14ac:dyDescent="0.2">
      <c r="A904" s="20"/>
      <c r="B904" s="21"/>
      <c r="C904" s="20"/>
      <c r="D904" s="20"/>
      <c r="E904" s="20"/>
      <c r="F904" s="20"/>
      <c r="G904" s="20"/>
      <c r="H904" s="20"/>
      <c r="I904" s="20"/>
      <c r="J904" s="20"/>
      <c r="K904" s="23"/>
      <c r="L904" s="23"/>
      <c r="M904" s="23"/>
      <c r="N904" s="23"/>
      <c r="O904" s="565"/>
      <c r="P904" s="528"/>
      <c r="Q904" s="528"/>
      <c r="R904" s="20"/>
      <c r="S904" s="20"/>
      <c r="T904" s="20"/>
      <c r="U904" s="20"/>
      <c r="V904" s="20"/>
      <c r="W904" s="20"/>
    </row>
    <row r="905" spans="1:23" x14ac:dyDescent="0.2">
      <c r="A905" s="20"/>
      <c r="B905" s="21"/>
      <c r="C905" s="20"/>
      <c r="D905" s="20"/>
      <c r="E905" s="20"/>
      <c r="F905" s="20"/>
      <c r="G905" s="20"/>
      <c r="H905" s="20"/>
      <c r="I905" s="20"/>
      <c r="J905" s="20"/>
      <c r="K905" s="23"/>
      <c r="L905" s="23"/>
      <c r="M905" s="23"/>
      <c r="N905" s="23"/>
      <c r="O905" s="565"/>
      <c r="P905" s="528"/>
      <c r="Q905" s="528"/>
      <c r="R905" s="20"/>
      <c r="S905" s="20"/>
      <c r="T905" s="20"/>
      <c r="U905" s="20"/>
      <c r="V905" s="20"/>
      <c r="W905" s="20"/>
    </row>
    <row r="906" spans="1:23" x14ac:dyDescent="0.2">
      <c r="A906" s="20"/>
      <c r="B906" s="21"/>
      <c r="C906" s="20"/>
      <c r="D906" s="20"/>
      <c r="E906" s="20"/>
      <c r="F906" s="20"/>
      <c r="G906" s="20"/>
      <c r="H906" s="20"/>
      <c r="I906" s="20"/>
      <c r="J906" s="20"/>
      <c r="K906" s="23"/>
      <c r="L906" s="23"/>
      <c r="M906" s="23"/>
      <c r="N906" s="23"/>
      <c r="O906" s="565"/>
      <c r="P906" s="528"/>
      <c r="Q906" s="528"/>
      <c r="R906" s="20"/>
      <c r="S906" s="20"/>
      <c r="T906" s="20"/>
      <c r="U906" s="20"/>
      <c r="V906" s="20"/>
      <c r="W906" s="20"/>
    </row>
    <row r="907" spans="1:23" x14ac:dyDescent="0.2">
      <c r="A907" s="20"/>
      <c r="B907" s="21"/>
      <c r="C907" s="20"/>
      <c r="D907" s="20"/>
      <c r="E907" s="20"/>
      <c r="F907" s="20"/>
      <c r="G907" s="20"/>
      <c r="H907" s="20"/>
      <c r="I907" s="20"/>
      <c r="J907" s="20"/>
      <c r="K907" s="23"/>
      <c r="L907" s="23"/>
      <c r="M907" s="23"/>
      <c r="N907" s="23"/>
      <c r="O907" s="565"/>
      <c r="P907" s="528"/>
      <c r="Q907" s="528"/>
      <c r="R907" s="20"/>
      <c r="S907" s="20"/>
      <c r="T907" s="20"/>
      <c r="U907" s="20"/>
      <c r="V907" s="20"/>
      <c r="W907" s="20"/>
    </row>
    <row r="908" spans="1:23" x14ac:dyDescent="0.2">
      <c r="A908" s="20"/>
      <c r="B908" s="21"/>
      <c r="C908" s="20"/>
      <c r="D908" s="20"/>
      <c r="E908" s="20"/>
      <c r="F908" s="20"/>
      <c r="G908" s="20"/>
      <c r="H908" s="20"/>
      <c r="I908" s="20"/>
      <c r="J908" s="20"/>
      <c r="K908" s="23"/>
      <c r="L908" s="23"/>
      <c r="M908" s="23"/>
      <c r="N908" s="23"/>
      <c r="O908" s="565"/>
      <c r="P908" s="528"/>
      <c r="Q908" s="528"/>
      <c r="R908" s="20"/>
      <c r="S908" s="20"/>
      <c r="T908" s="20"/>
      <c r="U908" s="20"/>
      <c r="V908" s="20"/>
      <c r="W908" s="20"/>
    </row>
    <row r="909" spans="1:23" x14ac:dyDescent="0.2">
      <c r="A909" s="20"/>
      <c r="B909" s="21"/>
      <c r="C909" s="20"/>
      <c r="D909" s="20"/>
      <c r="E909" s="20"/>
      <c r="F909" s="20"/>
      <c r="G909" s="20"/>
      <c r="H909" s="20"/>
      <c r="I909" s="20"/>
      <c r="J909" s="20"/>
      <c r="K909" s="23"/>
      <c r="L909" s="23"/>
      <c r="M909" s="23"/>
      <c r="N909" s="23"/>
      <c r="O909" s="565"/>
      <c r="P909" s="528"/>
      <c r="Q909" s="528"/>
      <c r="R909" s="20"/>
      <c r="S909" s="20"/>
      <c r="T909" s="20"/>
      <c r="U909" s="20"/>
      <c r="V909" s="20"/>
      <c r="W909" s="20"/>
    </row>
    <row r="910" spans="1:23" x14ac:dyDescent="0.2">
      <c r="A910" s="20"/>
      <c r="B910" s="21"/>
      <c r="C910" s="20"/>
      <c r="D910" s="20"/>
      <c r="E910" s="20"/>
      <c r="F910" s="20"/>
      <c r="G910" s="20"/>
      <c r="H910" s="20"/>
      <c r="I910" s="20"/>
      <c r="J910" s="20"/>
      <c r="K910" s="23"/>
      <c r="L910" s="23"/>
      <c r="M910" s="23"/>
      <c r="N910" s="23"/>
      <c r="O910" s="565"/>
      <c r="P910" s="528"/>
      <c r="Q910" s="528"/>
      <c r="R910" s="20"/>
      <c r="S910" s="20"/>
      <c r="T910" s="20"/>
      <c r="U910" s="20"/>
      <c r="V910" s="20"/>
      <c r="W910" s="20"/>
    </row>
    <row r="911" spans="1:23" x14ac:dyDescent="0.2">
      <c r="A911" s="20"/>
      <c r="B911" s="21"/>
      <c r="C911" s="20"/>
      <c r="D911" s="20"/>
      <c r="E911" s="20"/>
      <c r="F911" s="20"/>
      <c r="G911" s="20"/>
      <c r="H911" s="20"/>
      <c r="I911" s="20"/>
      <c r="J911" s="20"/>
      <c r="K911" s="23"/>
      <c r="L911" s="23"/>
      <c r="M911" s="23"/>
      <c r="N911" s="23"/>
      <c r="O911" s="565"/>
      <c r="P911" s="528"/>
      <c r="Q911" s="528"/>
      <c r="R911" s="20"/>
      <c r="S911" s="20"/>
      <c r="T911" s="20"/>
      <c r="U911" s="20"/>
      <c r="V911" s="20"/>
      <c r="W911" s="20"/>
    </row>
    <row r="912" spans="1:23" x14ac:dyDescent="0.2">
      <c r="A912" s="20"/>
      <c r="B912" s="21"/>
      <c r="C912" s="20"/>
      <c r="D912" s="20"/>
      <c r="E912" s="20"/>
      <c r="F912" s="20"/>
      <c r="G912" s="20"/>
      <c r="H912" s="20"/>
      <c r="I912" s="20"/>
      <c r="J912" s="20"/>
      <c r="K912" s="23"/>
      <c r="L912" s="23"/>
      <c r="M912" s="23"/>
      <c r="N912" s="23"/>
      <c r="O912" s="565"/>
      <c r="P912" s="528"/>
      <c r="Q912" s="528"/>
      <c r="R912" s="20"/>
      <c r="S912" s="20"/>
      <c r="T912" s="20"/>
      <c r="U912" s="20"/>
      <c r="V912" s="20"/>
      <c r="W912" s="20"/>
    </row>
    <row r="913" spans="1:23" x14ac:dyDescent="0.2">
      <c r="A913" s="20"/>
      <c r="B913" s="21"/>
      <c r="C913" s="20"/>
      <c r="D913" s="20"/>
      <c r="E913" s="20"/>
      <c r="F913" s="20"/>
      <c r="G913" s="20"/>
      <c r="H913" s="20"/>
      <c r="I913" s="20"/>
      <c r="J913" s="20"/>
      <c r="K913" s="23"/>
      <c r="L913" s="23"/>
      <c r="M913" s="23"/>
      <c r="N913" s="23"/>
      <c r="O913" s="565"/>
      <c r="P913" s="528"/>
      <c r="Q913" s="528"/>
      <c r="R913" s="20"/>
      <c r="S913" s="20"/>
      <c r="T913" s="20"/>
      <c r="U913" s="20"/>
      <c r="V913" s="20"/>
      <c r="W913" s="20"/>
    </row>
    <row r="914" spans="1:23" x14ac:dyDescent="0.2">
      <c r="A914" s="20"/>
      <c r="B914" s="21"/>
      <c r="C914" s="20"/>
      <c r="D914" s="20"/>
      <c r="E914" s="20"/>
      <c r="F914" s="20"/>
      <c r="G914" s="20"/>
      <c r="H914" s="20"/>
      <c r="I914" s="20"/>
      <c r="J914" s="20"/>
      <c r="K914" s="23"/>
      <c r="L914" s="23"/>
      <c r="M914" s="23"/>
      <c r="N914" s="23"/>
      <c r="O914" s="565"/>
      <c r="P914" s="528"/>
      <c r="Q914" s="528"/>
      <c r="R914" s="20"/>
      <c r="S914" s="20"/>
      <c r="T914" s="20"/>
      <c r="U914" s="20"/>
      <c r="V914" s="20"/>
      <c r="W914" s="20"/>
    </row>
    <row r="915" spans="1:23" x14ac:dyDescent="0.2">
      <c r="A915" s="20"/>
      <c r="B915" s="21"/>
      <c r="C915" s="20"/>
      <c r="D915" s="20"/>
      <c r="E915" s="20"/>
      <c r="F915" s="20"/>
      <c r="G915" s="20"/>
      <c r="H915" s="20"/>
      <c r="I915" s="20"/>
      <c r="J915" s="20"/>
      <c r="K915" s="23"/>
      <c r="L915" s="23"/>
      <c r="M915" s="23"/>
      <c r="N915" s="23"/>
      <c r="O915" s="565"/>
      <c r="P915" s="528"/>
      <c r="Q915" s="528"/>
      <c r="R915" s="20"/>
      <c r="S915" s="20"/>
      <c r="T915" s="20"/>
      <c r="U915" s="20"/>
      <c r="V915" s="20"/>
      <c r="W915" s="20"/>
    </row>
    <row r="916" spans="1:23" x14ac:dyDescent="0.2">
      <c r="A916" s="20"/>
      <c r="B916" s="21"/>
      <c r="C916" s="20"/>
      <c r="D916" s="20"/>
      <c r="E916" s="20"/>
      <c r="F916" s="20"/>
      <c r="G916" s="20"/>
      <c r="H916" s="20"/>
      <c r="I916" s="20"/>
      <c r="J916" s="20"/>
      <c r="K916" s="23"/>
      <c r="L916" s="23"/>
      <c r="M916" s="23"/>
      <c r="N916" s="23"/>
      <c r="O916" s="565"/>
      <c r="P916" s="528"/>
      <c r="Q916" s="528"/>
      <c r="R916" s="20"/>
      <c r="S916" s="20"/>
      <c r="T916" s="20"/>
      <c r="U916" s="20"/>
      <c r="V916" s="20"/>
      <c r="W916" s="20"/>
    </row>
    <row r="917" spans="1:23" x14ac:dyDescent="0.2">
      <c r="A917" s="20"/>
      <c r="B917" s="21"/>
      <c r="C917" s="20"/>
      <c r="D917" s="20"/>
      <c r="E917" s="20"/>
      <c r="F917" s="20"/>
      <c r="G917" s="20"/>
      <c r="H917" s="20"/>
      <c r="I917" s="20"/>
      <c r="J917" s="20"/>
      <c r="K917" s="23"/>
      <c r="L917" s="23"/>
      <c r="M917" s="23"/>
      <c r="N917" s="23"/>
      <c r="O917" s="565"/>
      <c r="P917" s="528"/>
      <c r="Q917" s="528"/>
      <c r="R917" s="20"/>
      <c r="S917" s="20"/>
      <c r="T917" s="20"/>
      <c r="U917" s="20"/>
      <c r="V917" s="20"/>
      <c r="W917" s="20"/>
    </row>
    <row r="918" spans="1:23" x14ac:dyDescent="0.2">
      <c r="A918" s="20"/>
      <c r="B918" s="21"/>
      <c r="C918" s="20"/>
      <c r="D918" s="20"/>
      <c r="E918" s="20"/>
      <c r="F918" s="20"/>
      <c r="G918" s="20"/>
      <c r="H918" s="20"/>
      <c r="I918" s="20"/>
      <c r="J918" s="20"/>
      <c r="K918" s="23"/>
      <c r="L918" s="23"/>
      <c r="M918" s="23"/>
      <c r="N918" s="23"/>
      <c r="O918" s="565"/>
      <c r="P918" s="528"/>
      <c r="Q918" s="528"/>
      <c r="R918" s="20"/>
      <c r="S918" s="20"/>
      <c r="T918" s="20"/>
      <c r="U918" s="20"/>
      <c r="V918" s="20"/>
      <c r="W918" s="20"/>
    </row>
    <row r="919" spans="1:23" x14ac:dyDescent="0.2">
      <c r="A919" s="20"/>
      <c r="B919" s="21"/>
      <c r="C919" s="20"/>
      <c r="D919" s="20"/>
      <c r="E919" s="20"/>
      <c r="F919" s="20"/>
      <c r="G919" s="20"/>
      <c r="H919" s="20"/>
      <c r="I919" s="20"/>
      <c r="J919" s="20"/>
      <c r="K919" s="23"/>
      <c r="L919" s="23"/>
      <c r="M919" s="23"/>
      <c r="N919" s="23"/>
      <c r="O919" s="565"/>
      <c r="P919" s="528"/>
      <c r="Q919" s="528"/>
      <c r="R919" s="20"/>
      <c r="S919" s="20"/>
      <c r="T919" s="20"/>
      <c r="U919" s="20"/>
      <c r="V919" s="20"/>
      <c r="W919" s="20"/>
    </row>
    <row r="920" spans="1:23" x14ac:dyDescent="0.2">
      <c r="A920" s="20"/>
      <c r="B920" s="21"/>
      <c r="C920" s="20"/>
      <c r="D920" s="20"/>
      <c r="E920" s="20"/>
      <c r="F920" s="20"/>
      <c r="G920" s="20"/>
      <c r="H920" s="20"/>
      <c r="I920" s="20"/>
      <c r="J920" s="20"/>
      <c r="K920" s="23"/>
      <c r="L920" s="23"/>
      <c r="M920" s="23"/>
      <c r="N920" s="23"/>
      <c r="O920" s="565"/>
      <c r="P920" s="528"/>
      <c r="Q920" s="528"/>
      <c r="R920" s="20"/>
      <c r="S920" s="20"/>
      <c r="T920" s="20"/>
      <c r="U920" s="20"/>
      <c r="V920" s="20"/>
      <c r="W920" s="20"/>
    </row>
    <row r="921" spans="1:23" x14ac:dyDescent="0.2">
      <c r="A921" s="20"/>
      <c r="B921" s="21"/>
      <c r="C921" s="20"/>
      <c r="D921" s="20"/>
      <c r="E921" s="20"/>
      <c r="F921" s="20"/>
      <c r="G921" s="20"/>
      <c r="H921" s="20"/>
      <c r="I921" s="20"/>
      <c r="J921" s="20"/>
      <c r="K921" s="23"/>
      <c r="L921" s="23"/>
      <c r="M921" s="23"/>
      <c r="N921" s="23"/>
      <c r="O921" s="565"/>
      <c r="P921" s="528"/>
      <c r="Q921" s="528"/>
      <c r="R921" s="20"/>
      <c r="S921" s="20"/>
      <c r="T921" s="20"/>
      <c r="U921" s="20"/>
      <c r="V921" s="20"/>
      <c r="W921" s="20"/>
    </row>
    <row r="922" spans="1:23" x14ac:dyDescent="0.2">
      <c r="A922" s="20"/>
      <c r="B922" s="21"/>
      <c r="C922" s="20"/>
      <c r="D922" s="20"/>
      <c r="E922" s="20"/>
      <c r="F922" s="20"/>
      <c r="G922" s="20"/>
      <c r="H922" s="20"/>
      <c r="I922" s="20"/>
      <c r="J922" s="20"/>
      <c r="K922" s="23"/>
      <c r="L922" s="23"/>
      <c r="M922" s="23"/>
      <c r="N922" s="23"/>
      <c r="O922" s="565"/>
      <c r="P922" s="528"/>
      <c r="Q922" s="528"/>
      <c r="R922" s="20"/>
      <c r="S922" s="20"/>
      <c r="T922" s="20"/>
      <c r="U922" s="20"/>
      <c r="V922" s="20"/>
      <c r="W922" s="20"/>
    </row>
    <row r="923" spans="1:23" x14ac:dyDescent="0.2">
      <c r="A923" s="20"/>
      <c r="B923" s="21"/>
      <c r="C923" s="20"/>
      <c r="D923" s="20"/>
      <c r="E923" s="20"/>
      <c r="F923" s="20"/>
      <c r="G923" s="20"/>
      <c r="H923" s="20"/>
      <c r="I923" s="20"/>
      <c r="J923" s="20"/>
      <c r="K923" s="23"/>
      <c r="L923" s="23"/>
      <c r="M923" s="23"/>
      <c r="N923" s="23"/>
      <c r="O923" s="565"/>
      <c r="P923" s="528"/>
      <c r="Q923" s="528"/>
      <c r="R923" s="20"/>
      <c r="S923" s="20"/>
      <c r="T923" s="20"/>
      <c r="U923" s="20"/>
      <c r="V923" s="20"/>
      <c r="W923" s="20"/>
    </row>
    <row r="924" spans="1:23" x14ac:dyDescent="0.2">
      <c r="A924" s="20"/>
      <c r="B924" s="21"/>
      <c r="C924" s="20"/>
      <c r="D924" s="20"/>
      <c r="E924" s="20"/>
      <c r="F924" s="20"/>
      <c r="G924" s="20"/>
      <c r="H924" s="20"/>
      <c r="I924" s="20"/>
      <c r="J924" s="20"/>
      <c r="K924" s="23"/>
      <c r="L924" s="23"/>
      <c r="M924" s="23"/>
      <c r="N924" s="23"/>
      <c r="O924" s="565"/>
      <c r="P924" s="528"/>
      <c r="Q924" s="528"/>
      <c r="R924" s="20"/>
      <c r="S924" s="20"/>
      <c r="T924" s="20"/>
      <c r="U924" s="20"/>
      <c r="V924" s="20"/>
      <c r="W924" s="20"/>
    </row>
    <row r="925" spans="1:23" x14ac:dyDescent="0.2">
      <c r="A925" s="20"/>
      <c r="B925" s="21"/>
      <c r="C925" s="20"/>
      <c r="D925" s="20"/>
      <c r="E925" s="20"/>
      <c r="F925" s="20"/>
      <c r="G925" s="20"/>
      <c r="H925" s="20"/>
      <c r="I925" s="20"/>
      <c r="J925" s="20"/>
      <c r="K925" s="23"/>
      <c r="L925" s="23"/>
      <c r="M925" s="23"/>
      <c r="N925" s="23"/>
      <c r="O925" s="565"/>
      <c r="P925" s="528"/>
      <c r="Q925" s="528"/>
      <c r="R925" s="20"/>
      <c r="S925" s="20"/>
      <c r="T925" s="20"/>
      <c r="U925" s="20"/>
      <c r="V925" s="20"/>
      <c r="W925" s="20"/>
    </row>
    <row r="926" spans="1:23" x14ac:dyDescent="0.2">
      <c r="A926" s="20"/>
      <c r="B926" s="21"/>
      <c r="C926" s="20"/>
      <c r="D926" s="20"/>
      <c r="E926" s="20"/>
      <c r="F926" s="20"/>
      <c r="G926" s="20"/>
      <c r="H926" s="20"/>
      <c r="I926" s="20"/>
      <c r="J926" s="20"/>
      <c r="K926" s="23"/>
      <c r="L926" s="23"/>
      <c r="M926" s="23"/>
      <c r="N926" s="23"/>
      <c r="O926" s="565"/>
      <c r="P926" s="528"/>
      <c r="Q926" s="528"/>
      <c r="R926" s="20"/>
      <c r="S926" s="20"/>
      <c r="T926" s="20"/>
      <c r="U926" s="20"/>
      <c r="V926" s="20"/>
      <c r="W926" s="20"/>
    </row>
    <row r="927" spans="1:23" x14ac:dyDescent="0.2">
      <c r="A927" s="20"/>
      <c r="B927" s="21"/>
      <c r="C927" s="20"/>
      <c r="D927" s="20"/>
      <c r="E927" s="20"/>
      <c r="F927" s="20"/>
      <c r="G927" s="20"/>
      <c r="H927" s="20"/>
      <c r="I927" s="20"/>
      <c r="J927" s="20"/>
      <c r="K927" s="23"/>
      <c r="L927" s="23"/>
      <c r="M927" s="23"/>
      <c r="N927" s="23"/>
      <c r="O927" s="565"/>
      <c r="P927" s="528"/>
      <c r="Q927" s="528"/>
      <c r="R927" s="20"/>
      <c r="S927" s="20"/>
      <c r="T927" s="20"/>
      <c r="U927" s="20"/>
      <c r="V927" s="20"/>
      <c r="W927" s="20"/>
    </row>
    <row r="928" spans="1:23" x14ac:dyDescent="0.2">
      <c r="A928" s="20"/>
      <c r="B928" s="21"/>
      <c r="C928" s="20"/>
      <c r="D928" s="20"/>
      <c r="E928" s="20"/>
      <c r="F928" s="20"/>
      <c r="G928" s="20"/>
      <c r="H928" s="20"/>
      <c r="I928" s="20"/>
      <c r="J928" s="20"/>
      <c r="K928" s="23"/>
      <c r="L928" s="23"/>
      <c r="M928" s="23"/>
      <c r="N928" s="23"/>
      <c r="O928" s="565"/>
      <c r="P928" s="528"/>
      <c r="Q928" s="528"/>
      <c r="R928" s="20"/>
      <c r="S928" s="20"/>
      <c r="T928" s="20"/>
      <c r="U928" s="20"/>
      <c r="V928" s="20"/>
      <c r="W928" s="20"/>
    </row>
    <row r="929" spans="1:23" x14ac:dyDescent="0.2">
      <c r="A929" s="20"/>
      <c r="B929" s="21"/>
      <c r="C929" s="20"/>
      <c r="D929" s="20"/>
      <c r="E929" s="20"/>
      <c r="F929" s="20"/>
      <c r="G929" s="20"/>
      <c r="H929" s="20"/>
      <c r="I929" s="20"/>
      <c r="J929" s="20"/>
      <c r="K929" s="23"/>
      <c r="L929" s="23"/>
      <c r="M929" s="23"/>
      <c r="N929" s="23"/>
      <c r="O929" s="565"/>
      <c r="P929" s="528"/>
      <c r="Q929" s="528"/>
      <c r="R929" s="20"/>
      <c r="S929" s="20"/>
      <c r="T929" s="20"/>
      <c r="U929" s="20"/>
      <c r="V929" s="20"/>
      <c r="W929" s="20"/>
    </row>
    <row r="930" spans="1:23" x14ac:dyDescent="0.2">
      <c r="A930" s="20"/>
      <c r="B930" s="21"/>
      <c r="C930" s="20"/>
      <c r="D930" s="20"/>
      <c r="E930" s="20"/>
      <c r="F930" s="20"/>
      <c r="G930" s="20"/>
      <c r="H930" s="20"/>
      <c r="I930" s="20"/>
      <c r="J930" s="20"/>
      <c r="K930" s="23"/>
      <c r="L930" s="23"/>
      <c r="M930" s="23"/>
      <c r="N930" s="23"/>
      <c r="O930" s="565"/>
      <c r="P930" s="528"/>
      <c r="Q930" s="528"/>
      <c r="R930" s="20"/>
      <c r="S930" s="20"/>
      <c r="T930" s="20"/>
      <c r="U930" s="20"/>
      <c r="V930" s="20"/>
      <c r="W930" s="20"/>
    </row>
    <row r="931" spans="1:23" x14ac:dyDescent="0.2">
      <c r="A931" s="20"/>
      <c r="B931" s="21"/>
      <c r="C931" s="20"/>
      <c r="D931" s="20"/>
      <c r="E931" s="20"/>
      <c r="F931" s="20"/>
      <c r="G931" s="20"/>
      <c r="H931" s="20"/>
      <c r="I931" s="20"/>
      <c r="J931" s="20"/>
      <c r="K931" s="23"/>
      <c r="L931" s="23"/>
      <c r="M931" s="23"/>
      <c r="N931" s="23"/>
      <c r="O931" s="565"/>
      <c r="P931" s="528"/>
      <c r="Q931" s="528"/>
      <c r="R931" s="20"/>
      <c r="S931" s="20"/>
      <c r="T931" s="20"/>
      <c r="U931" s="20"/>
      <c r="V931" s="20"/>
      <c r="W931" s="20"/>
    </row>
    <row r="932" spans="1:23" x14ac:dyDescent="0.2">
      <c r="A932" s="20"/>
      <c r="B932" s="21"/>
      <c r="C932" s="20"/>
      <c r="D932" s="20"/>
      <c r="E932" s="20"/>
      <c r="F932" s="20"/>
      <c r="G932" s="20"/>
      <c r="H932" s="20"/>
      <c r="I932" s="20"/>
      <c r="J932" s="20"/>
      <c r="K932" s="23"/>
      <c r="L932" s="23"/>
      <c r="M932" s="23"/>
      <c r="N932" s="23"/>
      <c r="O932" s="565"/>
      <c r="P932" s="528"/>
      <c r="Q932" s="528"/>
      <c r="R932" s="20"/>
      <c r="S932" s="20"/>
      <c r="T932" s="20"/>
      <c r="U932" s="20"/>
      <c r="V932" s="20"/>
      <c r="W932" s="20"/>
    </row>
    <row r="933" spans="1:23" x14ac:dyDescent="0.2">
      <c r="A933" s="20"/>
      <c r="B933" s="21"/>
      <c r="C933" s="20"/>
      <c r="D933" s="20"/>
      <c r="E933" s="20"/>
      <c r="F933" s="20"/>
      <c r="G933" s="20"/>
      <c r="H933" s="20"/>
      <c r="I933" s="20"/>
      <c r="J933" s="20"/>
      <c r="K933" s="23"/>
      <c r="L933" s="23"/>
      <c r="M933" s="23"/>
      <c r="N933" s="23"/>
      <c r="O933" s="565"/>
      <c r="P933" s="528"/>
      <c r="Q933" s="528"/>
      <c r="R933" s="20"/>
      <c r="S933" s="20"/>
      <c r="T933" s="20"/>
      <c r="U933" s="20"/>
      <c r="V933" s="20"/>
      <c r="W933" s="20"/>
    </row>
    <row r="934" spans="1:23" x14ac:dyDescent="0.2">
      <c r="A934" s="20"/>
      <c r="B934" s="21"/>
      <c r="C934" s="20"/>
      <c r="D934" s="20"/>
      <c r="E934" s="20"/>
      <c r="F934" s="20"/>
      <c r="G934" s="20"/>
      <c r="H934" s="20"/>
      <c r="I934" s="20"/>
      <c r="J934" s="20"/>
      <c r="K934" s="23"/>
      <c r="L934" s="23"/>
      <c r="M934" s="23"/>
      <c r="N934" s="23"/>
      <c r="O934" s="565"/>
      <c r="P934" s="528"/>
      <c r="Q934" s="528"/>
      <c r="R934" s="20"/>
      <c r="S934" s="20"/>
      <c r="T934" s="20"/>
      <c r="U934" s="20"/>
      <c r="V934" s="20"/>
      <c r="W934" s="20"/>
    </row>
    <row r="935" spans="1:23" x14ac:dyDescent="0.2">
      <c r="A935" s="20"/>
      <c r="B935" s="21"/>
      <c r="C935" s="20"/>
      <c r="D935" s="20"/>
      <c r="E935" s="20"/>
      <c r="F935" s="20"/>
      <c r="G935" s="20"/>
      <c r="H935" s="20"/>
      <c r="I935" s="20"/>
      <c r="J935" s="20"/>
      <c r="K935" s="23"/>
      <c r="L935" s="23"/>
      <c r="M935" s="23"/>
      <c r="N935" s="23"/>
      <c r="O935" s="565"/>
      <c r="P935" s="528"/>
      <c r="Q935" s="528"/>
      <c r="R935" s="20"/>
      <c r="S935" s="20"/>
      <c r="T935" s="20"/>
      <c r="U935" s="20"/>
      <c r="V935" s="20"/>
      <c r="W935" s="20"/>
    </row>
    <row r="936" spans="1:23" x14ac:dyDescent="0.2">
      <c r="A936" s="20"/>
      <c r="B936" s="21"/>
      <c r="C936" s="20"/>
      <c r="D936" s="20"/>
      <c r="E936" s="20"/>
      <c r="F936" s="20"/>
      <c r="G936" s="20"/>
      <c r="H936" s="20"/>
      <c r="I936" s="20"/>
      <c r="J936" s="20"/>
      <c r="K936" s="23"/>
      <c r="L936" s="23"/>
      <c r="M936" s="23"/>
      <c r="N936" s="23"/>
      <c r="O936" s="565"/>
      <c r="P936" s="528"/>
      <c r="Q936" s="528"/>
      <c r="R936" s="20"/>
      <c r="S936" s="20"/>
      <c r="T936" s="20"/>
      <c r="U936" s="20"/>
      <c r="V936" s="20"/>
      <c r="W936" s="20"/>
    </row>
    <row r="937" spans="1:23" x14ac:dyDescent="0.2">
      <c r="A937" s="20"/>
      <c r="B937" s="21"/>
      <c r="C937" s="20"/>
      <c r="D937" s="20"/>
      <c r="E937" s="20"/>
      <c r="F937" s="20"/>
      <c r="G937" s="20"/>
      <c r="H937" s="20"/>
      <c r="I937" s="20"/>
      <c r="J937" s="20"/>
      <c r="K937" s="23"/>
      <c r="L937" s="23"/>
      <c r="M937" s="23"/>
      <c r="N937" s="23"/>
      <c r="O937" s="565"/>
      <c r="P937" s="528"/>
      <c r="Q937" s="528"/>
      <c r="R937" s="20"/>
      <c r="S937" s="20"/>
      <c r="T937" s="20"/>
      <c r="U937" s="20"/>
      <c r="V937" s="20"/>
      <c r="W937" s="20"/>
    </row>
    <row r="938" spans="1:23" x14ac:dyDescent="0.2">
      <c r="A938" s="20"/>
      <c r="B938" s="21"/>
      <c r="C938" s="20"/>
      <c r="D938" s="20"/>
      <c r="E938" s="20"/>
      <c r="F938" s="20"/>
      <c r="G938" s="20"/>
      <c r="H938" s="20"/>
      <c r="I938" s="20"/>
      <c r="J938" s="20"/>
      <c r="K938" s="23"/>
      <c r="L938" s="23"/>
      <c r="M938" s="23"/>
      <c r="N938" s="23"/>
      <c r="O938" s="565"/>
      <c r="P938" s="528"/>
      <c r="Q938" s="528"/>
      <c r="R938" s="20"/>
      <c r="S938" s="20"/>
      <c r="T938" s="20"/>
      <c r="U938" s="20"/>
      <c r="V938" s="20"/>
      <c r="W938" s="20"/>
    </row>
    <row r="939" spans="1:23" x14ac:dyDescent="0.2">
      <c r="A939" s="20"/>
      <c r="B939" s="21"/>
      <c r="C939" s="20"/>
      <c r="D939" s="20"/>
      <c r="E939" s="20"/>
      <c r="F939" s="20"/>
      <c r="G939" s="20"/>
      <c r="H939" s="20"/>
      <c r="I939" s="20"/>
      <c r="J939" s="20"/>
      <c r="K939" s="23"/>
      <c r="L939" s="23"/>
      <c r="M939" s="23"/>
      <c r="N939" s="23"/>
      <c r="O939" s="565"/>
      <c r="P939" s="528"/>
      <c r="Q939" s="528"/>
      <c r="R939" s="20"/>
      <c r="S939" s="20"/>
      <c r="T939" s="20"/>
      <c r="U939" s="20"/>
      <c r="V939" s="20"/>
      <c r="W939" s="20"/>
    </row>
    <row r="940" spans="1:23" x14ac:dyDescent="0.2">
      <c r="A940" s="20"/>
      <c r="B940" s="21"/>
      <c r="C940" s="20"/>
      <c r="D940" s="20"/>
      <c r="E940" s="20"/>
      <c r="F940" s="20"/>
      <c r="G940" s="20"/>
      <c r="H940" s="20"/>
      <c r="I940" s="20"/>
      <c r="J940" s="20"/>
      <c r="K940" s="23"/>
      <c r="L940" s="23"/>
      <c r="M940" s="23"/>
      <c r="N940" s="23"/>
      <c r="O940" s="565"/>
      <c r="P940" s="528"/>
      <c r="Q940" s="528"/>
      <c r="R940" s="20"/>
      <c r="S940" s="20"/>
      <c r="T940" s="20"/>
      <c r="U940" s="20"/>
      <c r="V940" s="20"/>
      <c r="W940" s="20"/>
    </row>
    <row r="941" spans="1:23" x14ac:dyDescent="0.2">
      <c r="A941" s="20"/>
      <c r="B941" s="21"/>
      <c r="C941" s="20"/>
      <c r="D941" s="20"/>
      <c r="E941" s="20"/>
      <c r="F941" s="20"/>
      <c r="G941" s="20"/>
      <c r="H941" s="20"/>
      <c r="I941" s="20"/>
      <c r="J941" s="20"/>
      <c r="K941" s="23"/>
      <c r="L941" s="23"/>
      <c r="M941" s="23"/>
      <c r="N941" s="23"/>
      <c r="O941" s="565"/>
      <c r="P941" s="528"/>
      <c r="Q941" s="528"/>
      <c r="R941" s="20"/>
      <c r="S941" s="20"/>
      <c r="T941" s="20"/>
      <c r="U941" s="20"/>
      <c r="V941" s="20"/>
      <c r="W941" s="20"/>
    </row>
    <row r="942" spans="1:23" x14ac:dyDescent="0.2">
      <c r="A942" s="20"/>
      <c r="B942" s="21"/>
      <c r="C942" s="20"/>
      <c r="D942" s="20"/>
      <c r="E942" s="20"/>
      <c r="F942" s="20"/>
      <c r="G942" s="20"/>
      <c r="H942" s="20"/>
      <c r="I942" s="20"/>
      <c r="J942" s="20"/>
      <c r="K942" s="23"/>
      <c r="L942" s="23"/>
      <c r="M942" s="23"/>
      <c r="N942" s="23"/>
      <c r="O942" s="565"/>
      <c r="P942" s="528"/>
      <c r="Q942" s="528"/>
      <c r="R942" s="20"/>
      <c r="S942" s="20"/>
      <c r="T942" s="20"/>
      <c r="U942" s="20"/>
      <c r="V942" s="20"/>
      <c r="W942" s="20"/>
    </row>
    <row r="943" spans="1:23" x14ac:dyDescent="0.2">
      <c r="A943" s="20"/>
      <c r="B943" s="21"/>
      <c r="C943" s="20"/>
      <c r="D943" s="20"/>
      <c r="E943" s="20"/>
      <c r="F943" s="20"/>
      <c r="G943" s="20"/>
      <c r="H943" s="20"/>
      <c r="I943" s="20"/>
      <c r="J943" s="20"/>
      <c r="K943" s="23"/>
      <c r="L943" s="23"/>
      <c r="M943" s="23"/>
      <c r="N943" s="23"/>
      <c r="O943" s="565"/>
      <c r="P943" s="528"/>
      <c r="Q943" s="528"/>
      <c r="R943" s="20"/>
      <c r="S943" s="20"/>
      <c r="T943" s="20"/>
      <c r="U943" s="20"/>
      <c r="V943" s="20"/>
      <c r="W943" s="20"/>
    </row>
    <row r="944" spans="1:23" x14ac:dyDescent="0.2">
      <c r="A944" s="20"/>
      <c r="B944" s="21"/>
      <c r="C944" s="20"/>
      <c r="D944" s="20"/>
      <c r="E944" s="20"/>
      <c r="F944" s="20"/>
      <c r="G944" s="20"/>
      <c r="H944" s="20"/>
      <c r="I944" s="20"/>
      <c r="J944" s="20"/>
      <c r="K944" s="23"/>
      <c r="L944" s="23"/>
      <c r="M944" s="23"/>
      <c r="N944" s="23"/>
      <c r="O944" s="565"/>
      <c r="P944" s="528"/>
      <c r="Q944" s="528"/>
      <c r="R944" s="20"/>
      <c r="S944" s="20"/>
      <c r="T944" s="20"/>
      <c r="U944" s="20"/>
      <c r="V944" s="20"/>
      <c r="W944" s="20"/>
    </row>
    <row r="945" spans="1:23" x14ac:dyDescent="0.2">
      <c r="A945" s="20"/>
      <c r="B945" s="21"/>
      <c r="C945" s="20"/>
      <c r="D945" s="20"/>
      <c r="E945" s="20"/>
      <c r="F945" s="20"/>
      <c r="G945" s="20"/>
      <c r="H945" s="20"/>
      <c r="I945" s="20"/>
      <c r="J945" s="20"/>
      <c r="K945" s="23"/>
      <c r="L945" s="23"/>
      <c r="M945" s="23"/>
      <c r="N945" s="23"/>
      <c r="O945" s="565"/>
      <c r="P945" s="528"/>
      <c r="Q945" s="528"/>
      <c r="R945" s="20"/>
      <c r="S945" s="20"/>
      <c r="T945" s="20"/>
      <c r="U945" s="20"/>
      <c r="V945" s="20"/>
      <c r="W945" s="20"/>
    </row>
    <row r="946" spans="1:23" x14ac:dyDescent="0.2">
      <c r="A946" s="20"/>
      <c r="B946" s="21"/>
      <c r="C946" s="20"/>
      <c r="D946" s="20"/>
      <c r="E946" s="20"/>
      <c r="F946" s="20"/>
      <c r="G946" s="20"/>
      <c r="H946" s="20"/>
      <c r="I946" s="20"/>
      <c r="J946" s="20"/>
      <c r="K946" s="23"/>
      <c r="L946" s="23"/>
      <c r="M946" s="23"/>
      <c r="N946" s="23"/>
      <c r="O946" s="565"/>
      <c r="P946" s="528"/>
      <c r="Q946" s="528"/>
      <c r="R946" s="20"/>
      <c r="S946" s="20"/>
      <c r="T946" s="20"/>
      <c r="U946" s="20"/>
      <c r="V946" s="20"/>
      <c r="W946" s="20"/>
    </row>
    <row r="947" spans="1:23" x14ac:dyDescent="0.2">
      <c r="A947" s="20"/>
      <c r="B947" s="21"/>
      <c r="C947" s="20"/>
      <c r="D947" s="20"/>
      <c r="E947" s="20"/>
      <c r="F947" s="20"/>
      <c r="G947" s="20"/>
      <c r="H947" s="20"/>
      <c r="I947" s="20"/>
      <c r="J947" s="20"/>
      <c r="K947" s="23"/>
      <c r="L947" s="23"/>
      <c r="M947" s="23"/>
      <c r="N947" s="23"/>
      <c r="O947" s="565"/>
      <c r="P947" s="528"/>
      <c r="Q947" s="528"/>
      <c r="R947" s="20"/>
      <c r="S947" s="20"/>
      <c r="T947" s="20"/>
      <c r="U947" s="20"/>
      <c r="V947" s="20"/>
      <c r="W947" s="20"/>
    </row>
    <row r="948" spans="1:23" x14ac:dyDescent="0.2">
      <c r="A948" s="20"/>
      <c r="B948" s="21"/>
      <c r="C948" s="20"/>
      <c r="D948" s="20"/>
      <c r="E948" s="20"/>
      <c r="F948" s="20"/>
      <c r="G948" s="20"/>
      <c r="H948" s="20"/>
      <c r="I948" s="20"/>
      <c r="J948" s="20"/>
      <c r="K948" s="23"/>
      <c r="L948" s="23"/>
      <c r="M948" s="23"/>
      <c r="N948" s="23"/>
      <c r="O948" s="565"/>
      <c r="P948" s="528"/>
      <c r="Q948" s="528"/>
      <c r="R948" s="20"/>
      <c r="S948" s="20"/>
      <c r="T948" s="20"/>
      <c r="U948" s="20"/>
      <c r="V948" s="20"/>
      <c r="W948" s="20"/>
    </row>
    <row r="949" spans="1:23" x14ac:dyDescent="0.2">
      <c r="A949" s="20"/>
      <c r="B949" s="21"/>
      <c r="C949" s="20"/>
      <c r="D949" s="20"/>
      <c r="E949" s="20"/>
      <c r="F949" s="20"/>
      <c r="G949" s="20"/>
      <c r="H949" s="20"/>
      <c r="I949" s="20"/>
      <c r="J949" s="20"/>
      <c r="K949" s="23"/>
      <c r="L949" s="23"/>
      <c r="M949" s="23"/>
      <c r="N949" s="23"/>
      <c r="O949" s="565"/>
      <c r="P949" s="528"/>
      <c r="Q949" s="528"/>
      <c r="R949" s="20"/>
      <c r="S949" s="20"/>
      <c r="T949" s="20"/>
      <c r="U949" s="20"/>
      <c r="V949" s="20"/>
      <c r="W949" s="20"/>
    </row>
    <row r="950" spans="1:23" x14ac:dyDescent="0.2">
      <c r="A950" s="20"/>
      <c r="B950" s="21"/>
      <c r="C950" s="20"/>
      <c r="D950" s="20"/>
      <c r="E950" s="20"/>
      <c r="F950" s="20"/>
      <c r="G950" s="20"/>
      <c r="H950" s="20"/>
      <c r="I950" s="20"/>
      <c r="J950" s="20"/>
      <c r="K950" s="23"/>
      <c r="L950" s="23"/>
      <c r="M950" s="23"/>
      <c r="N950" s="23"/>
      <c r="O950" s="565"/>
      <c r="P950" s="528"/>
      <c r="Q950" s="528"/>
      <c r="R950" s="20"/>
      <c r="S950" s="20"/>
      <c r="T950" s="20"/>
      <c r="U950" s="20"/>
      <c r="V950" s="20"/>
      <c r="W950" s="20"/>
    </row>
    <row r="951" spans="1:23" x14ac:dyDescent="0.2">
      <c r="A951" s="20"/>
      <c r="B951" s="21"/>
      <c r="C951" s="20"/>
      <c r="D951" s="20"/>
      <c r="E951" s="20"/>
      <c r="F951" s="20"/>
      <c r="G951" s="20"/>
      <c r="H951" s="20"/>
      <c r="I951" s="20"/>
      <c r="J951" s="20"/>
      <c r="K951" s="23"/>
      <c r="L951" s="23"/>
      <c r="M951" s="23"/>
      <c r="N951" s="23"/>
      <c r="O951" s="565"/>
      <c r="P951" s="528"/>
      <c r="Q951" s="528"/>
      <c r="R951" s="20"/>
      <c r="S951" s="20"/>
      <c r="T951" s="20"/>
      <c r="U951" s="20"/>
      <c r="V951" s="20"/>
      <c r="W951" s="20"/>
    </row>
    <row r="952" spans="1:23" x14ac:dyDescent="0.2">
      <c r="A952" s="20"/>
      <c r="B952" s="21"/>
      <c r="C952" s="20"/>
      <c r="D952" s="20"/>
      <c r="E952" s="20"/>
      <c r="F952" s="20"/>
      <c r="G952" s="20"/>
      <c r="H952" s="20"/>
      <c r="I952" s="20"/>
      <c r="J952" s="20"/>
      <c r="K952" s="23"/>
      <c r="L952" s="23"/>
      <c r="M952" s="23"/>
      <c r="N952" s="23"/>
      <c r="O952" s="565"/>
      <c r="P952" s="528"/>
      <c r="Q952" s="528"/>
      <c r="R952" s="20"/>
      <c r="S952" s="20"/>
      <c r="T952" s="20"/>
      <c r="U952" s="20"/>
      <c r="V952" s="20"/>
      <c r="W952" s="20"/>
    </row>
    <row r="953" spans="1:23" x14ac:dyDescent="0.2">
      <c r="A953" s="20"/>
      <c r="B953" s="21"/>
      <c r="C953" s="20"/>
      <c r="D953" s="20"/>
      <c r="E953" s="20"/>
      <c r="F953" s="20"/>
      <c r="G953" s="20"/>
      <c r="H953" s="20"/>
      <c r="I953" s="20"/>
      <c r="J953" s="20"/>
      <c r="K953" s="23"/>
      <c r="L953" s="23"/>
      <c r="M953" s="23"/>
      <c r="N953" s="23"/>
      <c r="O953" s="565"/>
      <c r="P953" s="528"/>
      <c r="Q953" s="528"/>
      <c r="R953" s="20"/>
      <c r="S953" s="20"/>
      <c r="T953" s="20"/>
      <c r="U953" s="20"/>
      <c r="V953" s="20"/>
      <c r="W953" s="20"/>
    </row>
    <row r="954" spans="1:23" x14ac:dyDescent="0.2">
      <c r="A954" s="20"/>
      <c r="B954" s="21"/>
      <c r="C954" s="20"/>
      <c r="D954" s="20"/>
      <c r="E954" s="20"/>
      <c r="F954" s="20"/>
      <c r="G954" s="20"/>
      <c r="H954" s="20"/>
      <c r="I954" s="20"/>
      <c r="J954" s="20"/>
      <c r="K954" s="23"/>
      <c r="L954" s="23"/>
      <c r="M954" s="23"/>
      <c r="N954" s="23"/>
      <c r="O954" s="565"/>
      <c r="P954" s="528"/>
      <c r="Q954" s="528"/>
      <c r="R954" s="20"/>
      <c r="S954" s="20"/>
      <c r="T954" s="20"/>
      <c r="U954" s="20"/>
      <c r="V954" s="20"/>
      <c r="W954" s="20"/>
    </row>
    <row r="955" spans="1:23" x14ac:dyDescent="0.2">
      <c r="A955" s="20"/>
      <c r="B955" s="21"/>
      <c r="C955" s="20"/>
      <c r="D955" s="20"/>
      <c r="E955" s="20"/>
      <c r="F955" s="20"/>
      <c r="G955" s="20"/>
      <c r="H955" s="20"/>
      <c r="I955" s="20"/>
      <c r="J955" s="20"/>
      <c r="K955" s="23"/>
      <c r="L955" s="23"/>
      <c r="M955" s="23"/>
      <c r="N955" s="23"/>
      <c r="O955" s="565"/>
      <c r="P955" s="528"/>
      <c r="Q955" s="528"/>
      <c r="R955" s="20"/>
      <c r="S955" s="20"/>
      <c r="T955" s="20"/>
      <c r="U955" s="20"/>
      <c r="V955" s="20"/>
      <c r="W955" s="20"/>
    </row>
    <row r="956" spans="1:23" x14ac:dyDescent="0.2">
      <c r="A956" s="20"/>
      <c r="B956" s="21"/>
      <c r="C956" s="20"/>
      <c r="D956" s="20"/>
      <c r="E956" s="20"/>
      <c r="F956" s="20"/>
      <c r="G956" s="20"/>
      <c r="H956" s="20"/>
      <c r="I956" s="20"/>
      <c r="J956" s="20"/>
      <c r="K956" s="23"/>
      <c r="L956" s="23"/>
      <c r="M956" s="23"/>
      <c r="N956" s="23"/>
      <c r="O956" s="565"/>
      <c r="P956" s="528"/>
      <c r="Q956" s="528"/>
      <c r="R956" s="20"/>
      <c r="S956" s="20"/>
      <c r="T956" s="20"/>
      <c r="U956" s="20"/>
      <c r="V956" s="20"/>
      <c r="W956" s="20"/>
    </row>
    <row r="957" spans="1:23" x14ac:dyDescent="0.2">
      <c r="A957" s="20"/>
      <c r="B957" s="21"/>
      <c r="C957" s="20"/>
      <c r="D957" s="20"/>
      <c r="E957" s="20"/>
      <c r="F957" s="20"/>
      <c r="G957" s="20"/>
      <c r="H957" s="20"/>
      <c r="I957" s="20"/>
      <c r="J957" s="20"/>
      <c r="K957" s="23"/>
      <c r="L957" s="23"/>
      <c r="M957" s="23"/>
      <c r="N957" s="23"/>
      <c r="O957" s="565"/>
      <c r="P957" s="528"/>
      <c r="Q957" s="528"/>
      <c r="R957" s="20"/>
      <c r="S957" s="20"/>
      <c r="T957" s="20"/>
      <c r="U957" s="20"/>
      <c r="V957" s="20"/>
      <c r="W957" s="20"/>
    </row>
    <row r="958" spans="1:23" x14ac:dyDescent="0.2">
      <c r="A958" s="20"/>
      <c r="B958" s="21"/>
      <c r="C958" s="20"/>
      <c r="D958" s="20"/>
      <c r="E958" s="20"/>
      <c r="F958" s="20"/>
      <c r="G958" s="20"/>
      <c r="H958" s="20"/>
      <c r="I958" s="20"/>
      <c r="J958" s="20"/>
      <c r="K958" s="23"/>
      <c r="L958" s="23"/>
      <c r="M958" s="23"/>
      <c r="N958" s="23"/>
      <c r="O958" s="565"/>
      <c r="P958" s="528"/>
      <c r="Q958" s="528"/>
      <c r="R958" s="20"/>
      <c r="S958" s="20"/>
      <c r="T958" s="20"/>
      <c r="U958" s="20"/>
      <c r="V958" s="20"/>
      <c r="W958" s="20"/>
    </row>
    <row r="959" spans="1:23" x14ac:dyDescent="0.2">
      <c r="A959" s="20"/>
      <c r="B959" s="21"/>
      <c r="C959" s="20"/>
      <c r="D959" s="20"/>
      <c r="E959" s="20"/>
      <c r="F959" s="20"/>
      <c r="G959" s="20"/>
      <c r="H959" s="20"/>
      <c r="I959" s="20"/>
      <c r="J959" s="20"/>
      <c r="K959" s="23"/>
      <c r="L959" s="23"/>
      <c r="M959" s="23"/>
      <c r="N959" s="23"/>
      <c r="O959" s="565"/>
      <c r="P959" s="528"/>
      <c r="Q959" s="528"/>
      <c r="R959" s="20"/>
      <c r="S959" s="20"/>
      <c r="T959" s="20"/>
      <c r="U959" s="20"/>
      <c r="V959" s="20"/>
      <c r="W959" s="20"/>
    </row>
    <row r="960" spans="1:23" x14ac:dyDescent="0.2">
      <c r="A960" s="20"/>
      <c r="B960" s="21"/>
      <c r="C960" s="20"/>
      <c r="D960" s="20"/>
      <c r="E960" s="20"/>
      <c r="F960" s="20"/>
      <c r="G960" s="20"/>
      <c r="H960" s="20"/>
      <c r="I960" s="20"/>
      <c r="J960" s="20"/>
      <c r="K960" s="23"/>
      <c r="L960" s="23"/>
      <c r="M960" s="23"/>
      <c r="N960" s="23"/>
      <c r="O960" s="565"/>
      <c r="P960" s="528"/>
      <c r="Q960" s="528"/>
      <c r="R960" s="20"/>
      <c r="S960" s="20"/>
      <c r="T960" s="20"/>
      <c r="U960" s="20"/>
      <c r="V960" s="20"/>
      <c r="W960" s="20"/>
    </row>
    <row r="961" spans="1:23" x14ac:dyDescent="0.2">
      <c r="A961" s="20"/>
      <c r="B961" s="21"/>
      <c r="C961" s="20"/>
      <c r="D961" s="20"/>
      <c r="E961" s="20"/>
      <c r="F961" s="20"/>
      <c r="G961" s="20"/>
      <c r="H961" s="20"/>
      <c r="I961" s="20"/>
      <c r="J961" s="20"/>
      <c r="K961" s="23"/>
      <c r="L961" s="23"/>
      <c r="M961" s="23"/>
      <c r="N961" s="23"/>
      <c r="O961" s="565"/>
      <c r="P961" s="528"/>
      <c r="Q961" s="528"/>
      <c r="R961" s="20"/>
      <c r="S961" s="20"/>
      <c r="T961" s="20"/>
      <c r="U961" s="20"/>
      <c r="V961" s="20"/>
      <c r="W961" s="20"/>
    </row>
    <row r="962" spans="1:23" x14ac:dyDescent="0.2">
      <c r="A962" s="20"/>
      <c r="B962" s="21"/>
      <c r="C962" s="20"/>
      <c r="D962" s="20"/>
      <c r="E962" s="20"/>
      <c r="F962" s="20"/>
      <c r="G962" s="20"/>
      <c r="H962" s="20"/>
      <c r="I962" s="20"/>
      <c r="J962" s="20"/>
      <c r="K962" s="23"/>
      <c r="L962" s="23"/>
      <c r="M962" s="23"/>
      <c r="N962" s="23"/>
      <c r="O962" s="565"/>
      <c r="P962" s="528"/>
      <c r="Q962" s="528"/>
      <c r="R962" s="20"/>
      <c r="S962" s="20"/>
      <c r="T962" s="20"/>
      <c r="U962" s="20"/>
      <c r="V962" s="20"/>
      <c r="W962" s="20"/>
    </row>
    <row r="963" spans="1:23" x14ac:dyDescent="0.2">
      <c r="A963" s="20"/>
      <c r="B963" s="21"/>
      <c r="C963" s="20"/>
      <c r="D963" s="20"/>
      <c r="E963" s="20"/>
      <c r="F963" s="20"/>
      <c r="G963" s="20"/>
      <c r="H963" s="20"/>
      <c r="I963" s="20"/>
      <c r="J963" s="20"/>
      <c r="K963" s="23"/>
      <c r="L963" s="23"/>
      <c r="M963" s="23"/>
      <c r="N963" s="23"/>
      <c r="O963" s="565"/>
      <c r="P963" s="528"/>
      <c r="Q963" s="528"/>
      <c r="R963" s="20"/>
      <c r="S963" s="20"/>
      <c r="T963" s="20"/>
      <c r="U963" s="20"/>
      <c r="V963" s="20"/>
      <c r="W963" s="20"/>
    </row>
    <row r="964" spans="1:23" x14ac:dyDescent="0.2">
      <c r="A964" s="20"/>
      <c r="B964" s="21"/>
      <c r="C964" s="20"/>
      <c r="D964" s="20"/>
      <c r="E964" s="20"/>
      <c r="F964" s="20"/>
      <c r="G964" s="20"/>
      <c r="H964" s="20"/>
      <c r="I964" s="20"/>
      <c r="J964" s="20"/>
      <c r="K964" s="23"/>
      <c r="L964" s="23"/>
      <c r="M964" s="23"/>
      <c r="N964" s="23"/>
      <c r="O964" s="565"/>
      <c r="P964" s="528"/>
      <c r="Q964" s="528"/>
      <c r="R964" s="20"/>
      <c r="S964" s="20"/>
      <c r="T964" s="20"/>
      <c r="U964" s="20"/>
      <c r="V964" s="20"/>
      <c r="W964" s="20"/>
    </row>
    <row r="965" spans="1:23" x14ac:dyDescent="0.2">
      <c r="A965" s="20"/>
      <c r="B965" s="21"/>
      <c r="C965" s="20"/>
      <c r="D965" s="20"/>
      <c r="E965" s="20"/>
      <c r="F965" s="20"/>
      <c r="G965" s="20"/>
      <c r="H965" s="20"/>
      <c r="I965" s="20"/>
      <c r="J965" s="20"/>
      <c r="K965" s="23"/>
      <c r="L965" s="23"/>
      <c r="M965" s="23"/>
      <c r="N965" s="23"/>
      <c r="O965" s="565"/>
      <c r="P965" s="528"/>
      <c r="Q965" s="528"/>
      <c r="R965" s="20"/>
      <c r="S965" s="20"/>
      <c r="T965" s="20"/>
      <c r="U965" s="20"/>
      <c r="V965" s="20"/>
      <c r="W965" s="20"/>
    </row>
    <row r="966" spans="1:23" x14ac:dyDescent="0.2">
      <c r="A966" s="20"/>
      <c r="B966" s="21"/>
      <c r="C966" s="20"/>
      <c r="D966" s="20"/>
      <c r="E966" s="20"/>
      <c r="F966" s="20"/>
      <c r="G966" s="20"/>
      <c r="H966" s="20"/>
      <c r="I966" s="20"/>
      <c r="J966" s="20"/>
      <c r="K966" s="23"/>
      <c r="L966" s="23"/>
      <c r="M966" s="23"/>
      <c r="N966" s="23"/>
      <c r="O966" s="565"/>
      <c r="P966" s="528"/>
      <c r="Q966" s="528"/>
      <c r="R966" s="20"/>
      <c r="S966" s="20"/>
      <c r="T966" s="20"/>
      <c r="U966" s="20"/>
      <c r="V966" s="20"/>
      <c r="W966" s="20"/>
    </row>
    <row r="967" spans="1:23" x14ac:dyDescent="0.2">
      <c r="A967" s="20"/>
      <c r="B967" s="21"/>
      <c r="C967" s="20"/>
      <c r="D967" s="20"/>
      <c r="E967" s="20"/>
      <c r="F967" s="20"/>
      <c r="G967" s="20"/>
      <c r="H967" s="20"/>
      <c r="I967" s="20"/>
      <c r="J967" s="20"/>
      <c r="K967" s="23"/>
      <c r="L967" s="23"/>
      <c r="M967" s="23"/>
      <c r="N967" s="23"/>
      <c r="O967" s="565"/>
      <c r="P967" s="528"/>
      <c r="Q967" s="528"/>
      <c r="R967" s="20"/>
      <c r="S967" s="20"/>
      <c r="T967" s="20"/>
      <c r="U967" s="20"/>
      <c r="V967" s="20"/>
      <c r="W967" s="20"/>
    </row>
    <row r="968" spans="1:23" x14ac:dyDescent="0.2">
      <c r="A968" s="20"/>
      <c r="B968" s="21"/>
      <c r="C968" s="20"/>
      <c r="D968" s="20"/>
      <c r="E968" s="20"/>
      <c r="F968" s="20"/>
      <c r="G968" s="20"/>
      <c r="H968" s="20"/>
      <c r="I968" s="20"/>
      <c r="J968" s="20"/>
      <c r="K968" s="23"/>
      <c r="L968" s="23"/>
      <c r="M968" s="23"/>
      <c r="N968" s="23"/>
      <c r="O968" s="565"/>
      <c r="P968" s="528"/>
      <c r="Q968" s="528"/>
      <c r="R968" s="20"/>
      <c r="S968" s="20"/>
      <c r="T968" s="20"/>
      <c r="U968" s="20"/>
      <c r="V968" s="20"/>
      <c r="W968" s="20"/>
    </row>
    <row r="969" spans="1:23" x14ac:dyDescent="0.2">
      <c r="A969" s="20"/>
      <c r="B969" s="21"/>
      <c r="C969" s="20"/>
      <c r="D969" s="20"/>
      <c r="E969" s="20"/>
      <c r="F969" s="20"/>
      <c r="G969" s="20"/>
      <c r="H969" s="20"/>
      <c r="I969" s="20"/>
      <c r="J969" s="20"/>
      <c r="K969" s="23"/>
      <c r="L969" s="23"/>
      <c r="M969" s="23"/>
      <c r="N969" s="23"/>
      <c r="O969" s="565"/>
      <c r="P969" s="528"/>
      <c r="Q969" s="528"/>
      <c r="R969" s="20"/>
      <c r="S969" s="20"/>
      <c r="T969" s="20"/>
      <c r="U969" s="20"/>
      <c r="V969" s="20"/>
      <c r="W969" s="20"/>
    </row>
    <row r="970" spans="1:23" x14ac:dyDescent="0.2">
      <c r="A970" s="20"/>
      <c r="B970" s="21"/>
      <c r="C970" s="20"/>
      <c r="D970" s="20"/>
      <c r="E970" s="20"/>
      <c r="F970" s="20"/>
      <c r="G970" s="20"/>
      <c r="H970" s="20"/>
      <c r="I970" s="20"/>
      <c r="J970" s="20"/>
      <c r="K970" s="23"/>
      <c r="L970" s="23"/>
      <c r="M970" s="23"/>
      <c r="N970" s="23"/>
      <c r="O970" s="565"/>
      <c r="P970" s="528"/>
      <c r="Q970" s="528"/>
      <c r="R970" s="20"/>
      <c r="S970" s="20"/>
      <c r="T970" s="20"/>
      <c r="U970" s="20"/>
      <c r="V970" s="20"/>
      <c r="W970" s="20"/>
    </row>
    <row r="971" spans="1:23" x14ac:dyDescent="0.2">
      <c r="A971" s="20"/>
      <c r="B971" s="21"/>
      <c r="C971" s="20"/>
      <c r="D971" s="20"/>
      <c r="E971" s="20"/>
      <c r="F971" s="20"/>
      <c r="G971" s="20"/>
      <c r="H971" s="20"/>
      <c r="I971" s="20"/>
      <c r="J971" s="20"/>
      <c r="K971" s="23"/>
      <c r="L971" s="23"/>
      <c r="M971" s="23"/>
      <c r="N971" s="23"/>
      <c r="O971" s="565"/>
      <c r="P971" s="528"/>
      <c r="Q971" s="528"/>
      <c r="R971" s="20"/>
      <c r="S971" s="20"/>
      <c r="T971" s="20"/>
      <c r="U971" s="20"/>
      <c r="V971" s="20"/>
      <c r="W971" s="20"/>
    </row>
    <row r="972" spans="1:23" x14ac:dyDescent="0.2">
      <c r="A972" s="20"/>
      <c r="B972" s="21"/>
      <c r="C972" s="20"/>
      <c r="D972" s="20"/>
      <c r="E972" s="20"/>
      <c r="F972" s="20"/>
      <c r="G972" s="20"/>
      <c r="H972" s="20"/>
      <c r="I972" s="20"/>
      <c r="J972" s="20"/>
      <c r="K972" s="23"/>
      <c r="L972" s="23"/>
      <c r="M972" s="23"/>
      <c r="N972" s="23"/>
      <c r="O972" s="565"/>
      <c r="P972" s="528"/>
      <c r="Q972" s="528"/>
      <c r="R972" s="20"/>
      <c r="S972" s="20"/>
      <c r="T972" s="20"/>
      <c r="U972" s="20"/>
      <c r="V972" s="20"/>
      <c r="W972" s="20"/>
    </row>
    <row r="973" spans="1:23" x14ac:dyDescent="0.2">
      <c r="A973" s="20"/>
      <c r="B973" s="21"/>
      <c r="C973" s="20"/>
      <c r="D973" s="20"/>
      <c r="E973" s="20"/>
      <c r="F973" s="20"/>
      <c r="G973" s="20"/>
      <c r="H973" s="20"/>
      <c r="I973" s="20"/>
      <c r="J973" s="20"/>
      <c r="K973" s="23"/>
      <c r="L973" s="23"/>
      <c r="M973" s="23"/>
      <c r="N973" s="23"/>
      <c r="O973" s="565"/>
      <c r="P973" s="528"/>
      <c r="Q973" s="528"/>
      <c r="R973" s="20"/>
      <c r="S973" s="20"/>
      <c r="T973" s="20"/>
      <c r="U973" s="20"/>
      <c r="V973" s="20"/>
      <c r="W973" s="20"/>
    </row>
    <row r="974" spans="1:23" x14ac:dyDescent="0.2">
      <c r="A974" s="20"/>
      <c r="B974" s="21"/>
      <c r="C974" s="20"/>
      <c r="D974" s="20"/>
      <c r="E974" s="20"/>
      <c r="F974" s="20"/>
      <c r="G974" s="20"/>
      <c r="H974" s="20"/>
      <c r="I974" s="20"/>
      <c r="J974" s="20"/>
      <c r="K974" s="23"/>
      <c r="L974" s="23"/>
      <c r="M974" s="23"/>
      <c r="N974" s="23"/>
      <c r="O974" s="565"/>
      <c r="P974" s="528"/>
      <c r="Q974" s="528"/>
      <c r="R974" s="20"/>
      <c r="S974" s="20"/>
      <c r="T974" s="20"/>
      <c r="U974" s="20"/>
      <c r="V974" s="20"/>
      <c r="W974" s="20"/>
    </row>
    <row r="975" spans="1:23" x14ac:dyDescent="0.2">
      <c r="A975" s="20"/>
      <c r="B975" s="21"/>
      <c r="C975" s="20"/>
      <c r="D975" s="20"/>
      <c r="E975" s="20"/>
      <c r="F975" s="20"/>
      <c r="G975" s="20"/>
      <c r="H975" s="20"/>
      <c r="I975" s="20"/>
      <c r="J975" s="20"/>
      <c r="K975" s="23"/>
      <c r="L975" s="23"/>
      <c r="M975" s="23"/>
      <c r="N975" s="23"/>
      <c r="O975" s="565"/>
      <c r="P975" s="528"/>
      <c r="Q975" s="528"/>
      <c r="R975" s="20"/>
      <c r="S975" s="20"/>
      <c r="T975" s="20"/>
      <c r="U975" s="20"/>
      <c r="V975" s="20"/>
      <c r="W975" s="20"/>
    </row>
    <row r="976" spans="1:23" x14ac:dyDescent="0.2">
      <c r="A976" s="20"/>
      <c r="B976" s="21"/>
      <c r="C976" s="20"/>
      <c r="D976" s="20"/>
      <c r="E976" s="20"/>
      <c r="F976" s="20"/>
      <c r="G976" s="20"/>
      <c r="H976" s="20"/>
      <c r="I976" s="20"/>
      <c r="J976" s="20"/>
      <c r="K976" s="23"/>
      <c r="L976" s="23"/>
      <c r="M976" s="23"/>
      <c r="N976" s="23"/>
      <c r="O976" s="565"/>
      <c r="P976" s="528"/>
      <c r="Q976" s="528"/>
      <c r="R976" s="20"/>
      <c r="S976" s="20"/>
      <c r="T976" s="20"/>
      <c r="U976" s="20"/>
      <c r="V976" s="20"/>
      <c r="W976" s="20"/>
    </row>
    <row r="977" spans="1:23" x14ac:dyDescent="0.2">
      <c r="A977" s="20"/>
      <c r="B977" s="21"/>
      <c r="C977" s="20"/>
      <c r="D977" s="20"/>
      <c r="E977" s="20"/>
      <c r="F977" s="20"/>
      <c r="G977" s="20"/>
      <c r="H977" s="20"/>
      <c r="I977" s="20"/>
      <c r="J977" s="20"/>
      <c r="K977" s="23"/>
      <c r="L977" s="23"/>
      <c r="M977" s="23"/>
      <c r="N977" s="23"/>
      <c r="O977" s="565"/>
      <c r="P977" s="528"/>
      <c r="Q977" s="528"/>
      <c r="R977" s="20"/>
      <c r="S977" s="20"/>
      <c r="T977" s="20"/>
      <c r="U977" s="20"/>
      <c r="V977" s="20"/>
      <c r="W977" s="20"/>
    </row>
    <row r="978" spans="1:23" x14ac:dyDescent="0.2">
      <c r="A978" s="20"/>
      <c r="B978" s="21"/>
      <c r="C978" s="20"/>
      <c r="D978" s="20"/>
      <c r="E978" s="20"/>
      <c r="F978" s="20"/>
      <c r="G978" s="20"/>
      <c r="H978" s="20"/>
      <c r="I978" s="20"/>
      <c r="J978" s="20"/>
      <c r="K978" s="23"/>
      <c r="L978" s="23"/>
      <c r="M978" s="23"/>
      <c r="N978" s="23"/>
      <c r="O978" s="565"/>
      <c r="P978" s="528"/>
      <c r="Q978" s="528"/>
      <c r="R978" s="20"/>
      <c r="S978" s="20"/>
      <c r="T978" s="20"/>
      <c r="U978" s="20"/>
      <c r="V978" s="20"/>
      <c r="W978" s="20"/>
    </row>
    <row r="979" spans="1:23" x14ac:dyDescent="0.2">
      <c r="A979" s="20"/>
      <c r="B979" s="21"/>
      <c r="C979" s="20"/>
      <c r="D979" s="20"/>
      <c r="E979" s="20"/>
      <c r="F979" s="20"/>
      <c r="G979" s="20"/>
      <c r="H979" s="20"/>
      <c r="I979" s="20"/>
      <c r="J979" s="20"/>
      <c r="K979" s="23"/>
      <c r="L979" s="23"/>
      <c r="M979" s="23"/>
      <c r="N979" s="23"/>
      <c r="O979" s="565"/>
      <c r="P979" s="528"/>
      <c r="Q979" s="528"/>
      <c r="R979" s="20"/>
      <c r="S979" s="20"/>
      <c r="T979" s="20"/>
      <c r="U979" s="20"/>
      <c r="V979" s="20"/>
      <c r="W979" s="20"/>
    </row>
    <row r="980" spans="1:23" x14ac:dyDescent="0.2">
      <c r="A980" s="20"/>
      <c r="B980" s="21"/>
      <c r="C980" s="20"/>
      <c r="D980" s="20"/>
      <c r="E980" s="20"/>
      <c r="F980" s="20"/>
      <c r="G980" s="20"/>
      <c r="H980" s="20"/>
      <c r="I980" s="20"/>
      <c r="J980" s="20"/>
      <c r="K980" s="23"/>
      <c r="L980" s="23"/>
      <c r="M980" s="23"/>
      <c r="N980" s="23"/>
      <c r="O980" s="565"/>
      <c r="P980" s="528"/>
      <c r="Q980" s="528"/>
      <c r="R980" s="20"/>
      <c r="S980" s="20"/>
      <c r="T980" s="20"/>
      <c r="U980" s="20"/>
      <c r="V980" s="20"/>
      <c r="W980" s="20"/>
    </row>
    <row r="981" spans="1:23" x14ac:dyDescent="0.2">
      <c r="A981" s="20"/>
      <c r="B981" s="21"/>
      <c r="C981" s="20"/>
      <c r="D981" s="20"/>
      <c r="E981" s="20"/>
      <c r="F981" s="20"/>
      <c r="G981" s="20"/>
      <c r="H981" s="20"/>
      <c r="I981" s="20"/>
      <c r="J981" s="20"/>
      <c r="K981" s="23"/>
      <c r="L981" s="23"/>
      <c r="M981" s="23"/>
      <c r="N981" s="23"/>
      <c r="O981" s="565"/>
      <c r="P981" s="528"/>
      <c r="Q981" s="528"/>
      <c r="R981" s="20"/>
      <c r="S981" s="20"/>
      <c r="T981" s="20"/>
      <c r="U981" s="20"/>
      <c r="V981" s="20"/>
      <c r="W981" s="20"/>
    </row>
    <row r="982" spans="1:23" x14ac:dyDescent="0.2">
      <c r="A982" s="20"/>
      <c r="B982" s="21"/>
      <c r="C982" s="20"/>
      <c r="D982" s="20"/>
      <c r="E982" s="20"/>
      <c r="F982" s="20"/>
      <c r="G982" s="20"/>
      <c r="H982" s="20"/>
      <c r="I982" s="20"/>
      <c r="J982" s="20"/>
      <c r="K982" s="23"/>
      <c r="L982" s="23"/>
      <c r="M982" s="23"/>
      <c r="N982" s="23"/>
      <c r="O982" s="565"/>
      <c r="P982" s="528"/>
      <c r="Q982" s="528"/>
      <c r="R982" s="20"/>
      <c r="S982" s="20"/>
      <c r="T982" s="20"/>
      <c r="U982" s="20"/>
      <c r="V982" s="20"/>
      <c r="W982" s="20"/>
    </row>
    <row r="983" spans="1:23" x14ac:dyDescent="0.2">
      <c r="A983" s="20"/>
      <c r="B983" s="21"/>
      <c r="C983" s="20"/>
      <c r="D983" s="20"/>
      <c r="E983" s="20"/>
      <c r="F983" s="20"/>
      <c r="G983" s="20"/>
      <c r="H983" s="20"/>
      <c r="I983" s="20"/>
      <c r="J983" s="20"/>
      <c r="K983" s="20"/>
      <c r="L983" s="20"/>
      <c r="M983" s="20"/>
      <c r="N983" s="20"/>
      <c r="O983" s="565"/>
      <c r="P983" s="528"/>
      <c r="Q983" s="528"/>
      <c r="R983" s="20"/>
      <c r="S983" s="20"/>
      <c r="T983" s="20"/>
      <c r="U983" s="20"/>
      <c r="V983" s="20"/>
      <c r="W983" s="20"/>
    </row>
    <row r="984" spans="1:23" x14ac:dyDescent="0.2">
      <c r="A984" s="20"/>
      <c r="B984" s="21"/>
      <c r="C984" s="20"/>
      <c r="D984" s="20"/>
      <c r="E984" s="20"/>
      <c r="F984" s="20"/>
      <c r="G984" s="20"/>
      <c r="H984" s="20"/>
      <c r="I984" s="20"/>
      <c r="J984" s="20"/>
      <c r="K984" s="20"/>
      <c r="L984" s="20"/>
      <c r="M984" s="20"/>
      <c r="N984" s="20"/>
      <c r="O984" s="565"/>
      <c r="P984" s="528"/>
      <c r="Q984" s="528"/>
      <c r="R984" s="20"/>
      <c r="S984" s="20"/>
      <c r="T984" s="20"/>
      <c r="U984" s="20"/>
      <c r="V984" s="20"/>
      <c r="W984" s="20"/>
    </row>
    <row r="985" spans="1:23" x14ac:dyDescent="0.2">
      <c r="A985" s="20"/>
      <c r="B985" s="21"/>
      <c r="C985" s="20"/>
      <c r="D985" s="20"/>
      <c r="E985" s="20"/>
      <c r="F985" s="20"/>
      <c r="G985" s="20"/>
      <c r="H985" s="20"/>
      <c r="I985" s="20"/>
      <c r="J985" s="20"/>
      <c r="K985" s="20"/>
      <c r="L985" s="20"/>
      <c r="M985" s="20"/>
      <c r="N985" s="20"/>
      <c r="O985" s="565"/>
      <c r="P985" s="528"/>
      <c r="Q985" s="528"/>
      <c r="R985" s="20"/>
      <c r="S985" s="20"/>
      <c r="T985" s="20"/>
      <c r="U985" s="20"/>
      <c r="V985" s="20"/>
      <c r="W985" s="20"/>
    </row>
    <row r="986" spans="1:23" x14ac:dyDescent="0.2">
      <c r="A986" s="20"/>
      <c r="B986" s="21"/>
      <c r="C986" s="20"/>
      <c r="D986" s="20"/>
      <c r="E986" s="20"/>
      <c r="F986" s="20"/>
      <c r="G986" s="20"/>
      <c r="H986" s="20"/>
      <c r="I986" s="20"/>
      <c r="J986" s="20"/>
      <c r="K986" s="20"/>
      <c r="L986" s="20"/>
      <c r="M986" s="20"/>
      <c r="N986" s="20"/>
      <c r="O986" s="565"/>
      <c r="P986" s="528"/>
      <c r="Q986" s="528"/>
      <c r="R986" s="20"/>
      <c r="S986" s="20"/>
      <c r="T986" s="20"/>
      <c r="U986" s="20"/>
      <c r="V986" s="20"/>
      <c r="W986" s="20"/>
    </row>
    <row r="987" spans="1:23" x14ac:dyDescent="0.2">
      <c r="A987" s="20"/>
      <c r="B987" s="21"/>
      <c r="C987" s="20"/>
      <c r="D987" s="20"/>
      <c r="E987" s="20"/>
      <c r="F987" s="20"/>
      <c r="G987" s="20"/>
      <c r="H987" s="20"/>
      <c r="I987" s="20"/>
      <c r="J987" s="20"/>
      <c r="K987" s="20"/>
      <c r="L987" s="20"/>
      <c r="M987" s="20"/>
      <c r="N987" s="20"/>
      <c r="O987" s="565"/>
      <c r="P987" s="528"/>
      <c r="Q987" s="528"/>
      <c r="R987" s="20"/>
      <c r="S987" s="20"/>
      <c r="T987" s="20"/>
      <c r="U987" s="20"/>
      <c r="V987" s="20"/>
      <c r="W987" s="20"/>
    </row>
    <row r="988" spans="1:23" x14ac:dyDescent="0.2">
      <c r="A988" s="20"/>
      <c r="B988" s="21"/>
      <c r="C988" s="20"/>
      <c r="D988" s="20"/>
      <c r="E988" s="20"/>
      <c r="F988" s="20"/>
      <c r="G988" s="20"/>
      <c r="H988" s="20"/>
      <c r="I988" s="20"/>
      <c r="J988" s="20"/>
      <c r="K988" s="20"/>
      <c r="L988" s="20"/>
      <c r="M988" s="20"/>
      <c r="N988" s="20"/>
      <c r="O988" s="565"/>
      <c r="P988" s="528"/>
      <c r="Q988" s="528"/>
      <c r="R988" s="20"/>
      <c r="S988" s="20"/>
      <c r="T988" s="20"/>
      <c r="U988" s="20"/>
      <c r="V988" s="20"/>
      <c r="W988" s="20"/>
    </row>
    <row r="989" spans="1:23" x14ac:dyDescent="0.2">
      <c r="A989" s="20"/>
      <c r="B989" s="21"/>
      <c r="C989" s="20"/>
      <c r="D989" s="20"/>
      <c r="E989" s="20"/>
      <c r="F989" s="20"/>
      <c r="G989" s="20"/>
      <c r="H989" s="20"/>
      <c r="I989" s="20"/>
      <c r="J989" s="20"/>
      <c r="K989" s="20"/>
      <c r="L989" s="20"/>
      <c r="M989" s="20"/>
      <c r="N989" s="20"/>
      <c r="O989" s="565"/>
      <c r="P989" s="528"/>
      <c r="Q989" s="528"/>
      <c r="R989" s="20"/>
      <c r="S989" s="20"/>
      <c r="T989" s="20"/>
      <c r="U989" s="20"/>
      <c r="V989" s="20"/>
      <c r="W989" s="20"/>
    </row>
    <row r="990" spans="1:23" x14ac:dyDescent="0.2">
      <c r="A990" s="20"/>
      <c r="B990" s="21"/>
      <c r="C990" s="20"/>
      <c r="D990" s="20"/>
      <c r="E990" s="20"/>
      <c r="F990" s="20"/>
      <c r="G990" s="20"/>
      <c r="H990" s="20"/>
      <c r="I990" s="20"/>
      <c r="J990" s="20"/>
      <c r="K990" s="20"/>
      <c r="L990" s="20"/>
      <c r="M990" s="20"/>
      <c r="N990" s="20"/>
      <c r="O990" s="565"/>
      <c r="P990" s="528"/>
      <c r="Q990" s="528"/>
      <c r="R990" s="20"/>
      <c r="S990" s="20"/>
      <c r="T990" s="20"/>
      <c r="U990" s="20"/>
      <c r="V990" s="20"/>
      <c r="W990" s="20"/>
    </row>
    <row r="991" spans="1:23" x14ac:dyDescent="0.2">
      <c r="A991" s="20"/>
      <c r="B991" s="21"/>
      <c r="C991" s="20"/>
      <c r="D991" s="20"/>
      <c r="E991" s="20"/>
      <c r="F991" s="20"/>
      <c r="G991" s="20"/>
      <c r="H991" s="20"/>
      <c r="I991" s="20"/>
      <c r="J991" s="20"/>
      <c r="K991" s="20"/>
      <c r="L991" s="20"/>
      <c r="M991" s="20"/>
      <c r="N991" s="20"/>
      <c r="O991" s="565"/>
      <c r="P991" s="528"/>
      <c r="Q991" s="528"/>
      <c r="R991" s="20"/>
      <c r="S991" s="20"/>
      <c r="T991" s="20"/>
      <c r="U991" s="20"/>
      <c r="V991" s="20"/>
      <c r="W991" s="20"/>
    </row>
    <row r="992" spans="1:23" x14ac:dyDescent="0.2">
      <c r="A992" s="20"/>
      <c r="B992" s="21"/>
      <c r="C992" s="20"/>
      <c r="D992" s="20"/>
      <c r="E992" s="20"/>
      <c r="F992" s="20"/>
      <c r="G992" s="20"/>
      <c r="H992" s="20"/>
      <c r="I992" s="20"/>
      <c r="J992" s="20"/>
      <c r="K992" s="20"/>
      <c r="L992" s="20"/>
      <c r="M992" s="20"/>
      <c r="N992" s="20"/>
      <c r="O992" s="565"/>
      <c r="P992" s="528"/>
      <c r="Q992" s="528"/>
      <c r="R992" s="20"/>
      <c r="S992" s="20"/>
      <c r="T992" s="20"/>
      <c r="U992" s="20"/>
      <c r="V992" s="20"/>
      <c r="W992" s="20"/>
    </row>
    <row r="993" spans="1:23" x14ac:dyDescent="0.2">
      <c r="A993" s="20"/>
      <c r="B993" s="21"/>
      <c r="C993" s="20"/>
      <c r="D993" s="20"/>
      <c r="E993" s="20"/>
      <c r="F993" s="20"/>
      <c r="G993" s="20"/>
      <c r="H993" s="20"/>
      <c r="I993" s="20"/>
      <c r="J993" s="20"/>
      <c r="K993" s="20"/>
      <c r="L993" s="20"/>
      <c r="M993" s="20"/>
      <c r="N993" s="20"/>
      <c r="O993" s="565"/>
      <c r="P993" s="528"/>
      <c r="Q993" s="528"/>
      <c r="R993" s="20"/>
      <c r="S993" s="20"/>
      <c r="T993" s="20"/>
      <c r="U993" s="20"/>
      <c r="V993" s="20"/>
      <c r="W993" s="20"/>
    </row>
    <row r="994" spans="1:23" x14ac:dyDescent="0.2">
      <c r="A994" s="20"/>
      <c r="B994" s="21"/>
      <c r="C994" s="20"/>
      <c r="D994" s="20"/>
      <c r="E994" s="20"/>
      <c r="F994" s="20"/>
      <c r="G994" s="20"/>
      <c r="H994" s="20"/>
      <c r="I994" s="20"/>
      <c r="J994" s="20"/>
      <c r="K994" s="20"/>
      <c r="L994" s="20"/>
      <c r="M994" s="20"/>
      <c r="N994" s="20"/>
      <c r="O994" s="565"/>
      <c r="P994" s="528"/>
      <c r="Q994" s="528"/>
      <c r="R994" s="20"/>
      <c r="S994" s="20"/>
      <c r="T994" s="20"/>
      <c r="U994" s="20"/>
      <c r="V994" s="20"/>
      <c r="W994" s="20"/>
    </row>
    <row r="995" spans="1:23" x14ac:dyDescent="0.2">
      <c r="A995" s="20"/>
      <c r="B995" s="21"/>
      <c r="C995" s="20"/>
      <c r="D995" s="20"/>
      <c r="E995" s="20"/>
      <c r="F995" s="20"/>
      <c r="G995" s="20"/>
      <c r="H995" s="20"/>
      <c r="I995" s="20"/>
      <c r="J995" s="20"/>
      <c r="K995" s="20"/>
      <c r="L995" s="20"/>
      <c r="M995" s="20"/>
      <c r="N995" s="20"/>
      <c r="O995" s="565"/>
      <c r="P995" s="528"/>
      <c r="Q995" s="528"/>
      <c r="R995" s="20"/>
      <c r="S995" s="20"/>
      <c r="T995" s="20"/>
      <c r="U995" s="20"/>
      <c r="V995" s="20"/>
      <c r="W995" s="20"/>
    </row>
    <row r="996" spans="1:23" x14ac:dyDescent="0.2">
      <c r="A996" s="20"/>
      <c r="B996" s="21"/>
      <c r="C996" s="20"/>
      <c r="D996" s="20"/>
      <c r="E996" s="20"/>
      <c r="F996" s="20"/>
      <c r="G996" s="20"/>
      <c r="H996" s="20"/>
      <c r="I996" s="20"/>
      <c r="J996" s="20"/>
      <c r="K996" s="20"/>
      <c r="L996" s="20"/>
      <c r="M996" s="20"/>
      <c r="N996" s="20"/>
      <c r="O996" s="565"/>
      <c r="P996" s="528"/>
      <c r="Q996" s="528"/>
      <c r="R996" s="20"/>
      <c r="S996" s="20"/>
      <c r="T996" s="20"/>
      <c r="U996" s="20"/>
      <c r="V996" s="20"/>
      <c r="W996" s="20"/>
    </row>
    <row r="997" spans="1:23" x14ac:dyDescent="0.2">
      <c r="A997" s="20"/>
      <c r="B997" s="21"/>
      <c r="C997" s="20"/>
      <c r="D997" s="20"/>
      <c r="E997" s="20"/>
      <c r="F997" s="20"/>
      <c r="G997" s="20"/>
      <c r="H997" s="20"/>
      <c r="I997" s="20"/>
      <c r="J997" s="20"/>
      <c r="K997" s="20"/>
      <c r="L997" s="20"/>
      <c r="M997" s="20"/>
      <c r="N997" s="20"/>
      <c r="O997" s="565"/>
      <c r="P997" s="528"/>
      <c r="Q997" s="528"/>
      <c r="R997" s="20"/>
      <c r="S997" s="20"/>
      <c r="T997" s="20"/>
      <c r="U997" s="20"/>
      <c r="V997" s="20"/>
      <c r="W997" s="20"/>
    </row>
    <row r="998" spans="1:23" x14ac:dyDescent="0.2">
      <c r="A998" s="20"/>
      <c r="B998" s="21"/>
      <c r="C998" s="20"/>
      <c r="D998" s="20"/>
      <c r="E998" s="20"/>
      <c r="F998" s="20"/>
      <c r="G998" s="20"/>
      <c r="H998" s="20"/>
      <c r="I998" s="20"/>
      <c r="J998" s="20"/>
      <c r="K998" s="20"/>
      <c r="L998" s="20"/>
      <c r="M998" s="20"/>
      <c r="N998" s="20"/>
      <c r="O998" s="565"/>
      <c r="P998" s="528"/>
      <c r="Q998" s="528"/>
      <c r="R998" s="20"/>
      <c r="S998" s="20"/>
      <c r="T998" s="20"/>
      <c r="U998" s="20"/>
      <c r="V998" s="20"/>
      <c r="W998" s="20"/>
    </row>
    <row r="999" spans="1:23" x14ac:dyDescent="0.2">
      <c r="A999" s="20"/>
      <c r="B999" s="21"/>
      <c r="C999" s="20"/>
      <c r="D999" s="20"/>
      <c r="E999" s="20"/>
      <c r="F999" s="20"/>
      <c r="G999" s="20"/>
      <c r="H999" s="20"/>
      <c r="I999" s="20"/>
      <c r="J999" s="20"/>
      <c r="K999" s="20"/>
      <c r="L999" s="20"/>
      <c r="M999" s="20"/>
      <c r="N999" s="20"/>
      <c r="O999" s="565"/>
      <c r="P999" s="528"/>
      <c r="Q999" s="528"/>
      <c r="R999" s="20"/>
      <c r="S999" s="20"/>
      <c r="T999" s="20"/>
      <c r="U999" s="20"/>
      <c r="V999" s="20"/>
      <c r="W999" s="20"/>
    </row>
    <row r="1000" spans="1:23" x14ac:dyDescent="0.2">
      <c r="A1000" s="20"/>
      <c r="B1000" s="21"/>
      <c r="C1000" s="20"/>
      <c r="D1000" s="20"/>
      <c r="E1000" s="20"/>
      <c r="F1000" s="20"/>
      <c r="G1000" s="20"/>
      <c r="H1000" s="20"/>
      <c r="I1000" s="20"/>
      <c r="J1000" s="20"/>
      <c r="K1000" s="20"/>
      <c r="L1000" s="20"/>
      <c r="M1000" s="20"/>
      <c r="N1000" s="20"/>
      <c r="O1000" s="565"/>
      <c r="P1000" s="528"/>
      <c r="Q1000" s="528"/>
      <c r="R1000" s="20"/>
      <c r="S1000" s="20"/>
      <c r="T1000" s="20"/>
      <c r="U1000" s="20"/>
      <c r="V1000" s="20"/>
      <c r="W1000" s="20"/>
    </row>
    <row r="1001" spans="1:23" x14ac:dyDescent="0.2">
      <c r="A1001" s="20"/>
      <c r="B1001" s="21"/>
      <c r="C1001" s="20"/>
      <c r="D1001" s="20"/>
      <c r="E1001" s="20"/>
      <c r="F1001" s="20"/>
      <c r="G1001" s="20"/>
      <c r="H1001" s="20"/>
      <c r="I1001" s="20"/>
      <c r="J1001" s="20"/>
      <c r="K1001" s="20"/>
      <c r="L1001" s="20"/>
      <c r="M1001" s="20"/>
      <c r="N1001" s="20"/>
      <c r="O1001" s="565"/>
      <c r="P1001" s="528"/>
      <c r="Q1001" s="528"/>
      <c r="R1001" s="20"/>
      <c r="S1001" s="20"/>
      <c r="T1001" s="20"/>
      <c r="U1001" s="20"/>
      <c r="V1001" s="20"/>
      <c r="W1001" s="20"/>
    </row>
    <row r="1002" spans="1:23" x14ac:dyDescent="0.2">
      <c r="A1002" s="20"/>
      <c r="B1002" s="21"/>
      <c r="C1002" s="20"/>
      <c r="D1002" s="20"/>
      <c r="E1002" s="20"/>
      <c r="F1002" s="20"/>
      <c r="G1002" s="20"/>
      <c r="H1002" s="20"/>
      <c r="I1002" s="20"/>
      <c r="J1002" s="20"/>
      <c r="K1002" s="20"/>
      <c r="L1002" s="20"/>
      <c r="M1002" s="20"/>
      <c r="N1002" s="20"/>
      <c r="O1002" s="565"/>
      <c r="P1002" s="528"/>
      <c r="Q1002" s="528"/>
      <c r="R1002" s="20"/>
      <c r="S1002" s="20"/>
      <c r="T1002" s="20"/>
      <c r="U1002" s="20"/>
      <c r="V1002" s="20"/>
      <c r="W1002" s="20"/>
    </row>
    <row r="1003" spans="1:23" x14ac:dyDescent="0.2">
      <c r="A1003" s="20"/>
      <c r="B1003" s="21"/>
      <c r="C1003" s="20"/>
      <c r="D1003" s="20"/>
      <c r="E1003" s="20"/>
      <c r="F1003" s="20"/>
      <c r="G1003" s="20"/>
      <c r="H1003" s="20"/>
      <c r="I1003" s="20"/>
      <c r="J1003" s="20"/>
      <c r="K1003" s="20"/>
      <c r="L1003" s="20"/>
      <c r="M1003" s="20"/>
      <c r="N1003" s="20"/>
      <c r="O1003" s="565"/>
      <c r="P1003" s="528"/>
      <c r="Q1003" s="528"/>
      <c r="R1003" s="20"/>
      <c r="S1003" s="20"/>
      <c r="T1003" s="20"/>
      <c r="U1003" s="20"/>
      <c r="V1003" s="20"/>
      <c r="W1003" s="20"/>
    </row>
    <row r="1004" spans="1:23" x14ac:dyDescent="0.2">
      <c r="A1004" s="20"/>
      <c r="B1004" s="21"/>
      <c r="C1004" s="20"/>
      <c r="D1004" s="20"/>
      <c r="E1004" s="20"/>
      <c r="F1004" s="20"/>
      <c r="G1004" s="20"/>
      <c r="H1004" s="20"/>
      <c r="I1004" s="20"/>
      <c r="J1004" s="20"/>
      <c r="K1004" s="20"/>
      <c r="L1004" s="20"/>
      <c r="M1004" s="20"/>
      <c r="N1004" s="20"/>
      <c r="O1004" s="565"/>
      <c r="P1004" s="528"/>
      <c r="Q1004" s="528"/>
      <c r="R1004" s="20"/>
      <c r="S1004" s="20"/>
      <c r="T1004" s="20"/>
      <c r="U1004" s="20"/>
      <c r="V1004" s="20"/>
      <c r="W1004" s="20"/>
    </row>
    <row r="1005" spans="1:23" x14ac:dyDescent="0.2">
      <c r="A1005" s="20"/>
      <c r="B1005" s="21"/>
      <c r="C1005" s="20"/>
      <c r="D1005" s="20"/>
      <c r="E1005" s="20"/>
      <c r="F1005" s="20"/>
      <c r="G1005" s="20"/>
      <c r="H1005" s="20"/>
      <c r="I1005" s="20"/>
      <c r="J1005" s="20"/>
      <c r="K1005" s="20"/>
      <c r="L1005" s="20"/>
      <c r="M1005" s="20"/>
      <c r="N1005" s="20"/>
      <c r="O1005" s="565"/>
      <c r="P1005" s="528"/>
      <c r="Q1005" s="528"/>
      <c r="R1005" s="20"/>
      <c r="S1005" s="20"/>
      <c r="T1005" s="20"/>
      <c r="U1005" s="20"/>
      <c r="V1005" s="20"/>
      <c r="W1005" s="20"/>
    </row>
    <row r="1006" spans="1:23" x14ac:dyDescent="0.2">
      <c r="A1006" s="20"/>
      <c r="B1006" s="21"/>
      <c r="C1006" s="20"/>
      <c r="D1006" s="20"/>
      <c r="E1006" s="20"/>
      <c r="F1006" s="20"/>
      <c r="G1006" s="20"/>
      <c r="H1006" s="20"/>
      <c r="I1006" s="20"/>
      <c r="J1006" s="20"/>
      <c r="K1006" s="20"/>
      <c r="L1006" s="20"/>
      <c r="M1006" s="20"/>
      <c r="N1006" s="20"/>
      <c r="O1006" s="565"/>
      <c r="P1006" s="528"/>
      <c r="Q1006" s="528"/>
      <c r="R1006" s="20"/>
      <c r="S1006" s="20"/>
      <c r="T1006" s="20"/>
      <c r="U1006" s="20"/>
      <c r="V1006" s="20"/>
      <c r="W1006" s="20"/>
    </row>
    <row r="1007" spans="1:23" x14ac:dyDescent="0.2">
      <c r="A1007" s="20"/>
      <c r="B1007" s="21"/>
      <c r="C1007" s="20"/>
      <c r="D1007" s="20"/>
      <c r="E1007" s="20"/>
      <c r="F1007" s="20"/>
      <c r="G1007" s="20"/>
      <c r="H1007" s="20"/>
      <c r="I1007" s="20"/>
      <c r="J1007" s="20"/>
      <c r="K1007" s="20"/>
      <c r="L1007" s="20"/>
      <c r="M1007" s="20"/>
      <c r="N1007" s="20"/>
      <c r="O1007" s="565"/>
      <c r="P1007" s="528"/>
      <c r="Q1007" s="528"/>
      <c r="R1007" s="20"/>
      <c r="S1007" s="20"/>
      <c r="T1007" s="20"/>
      <c r="U1007" s="20"/>
      <c r="V1007" s="20"/>
      <c r="W1007" s="20"/>
    </row>
    <row r="1008" spans="1:23" x14ac:dyDescent="0.2">
      <c r="A1008" s="20"/>
      <c r="B1008" s="21"/>
      <c r="C1008" s="20"/>
      <c r="D1008" s="20"/>
      <c r="E1008" s="20"/>
      <c r="F1008" s="20"/>
      <c r="G1008" s="20"/>
      <c r="H1008" s="20"/>
      <c r="I1008" s="20"/>
      <c r="J1008" s="20"/>
      <c r="K1008" s="20"/>
      <c r="L1008" s="20"/>
      <c r="M1008" s="20"/>
      <c r="N1008" s="20"/>
      <c r="O1008" s="565"/>
      <c r="P1008" s="528"/>
      <c r="Q1008" s="528"/>
      <c r="R1008" s="20"/>
      <c r="S1008" s="20"/>
      <c r="T1008" s="20"/>
      <c r="U1008" s="20"/>
      <c r="V1008" s="20"/>
      <c r="W1008" s="20"/>
    </row>
    <row r="1009" spans="1:23" x14ac:dyDescent="0.2">
      <c r="A1009" s="20"/>
      <c r="B1009" s="21"/>
      <c r="C1009" s="20"/>
      <c r="D1009" s="20"/>
      <c r="E1009" s="20"/>
      <c r="F1009" s="20"/>
      <c r="G1009" s="20"/>
      <c r="H1009" s="20"/>
      <c r="I1009" s="20"/>
      <c r="J1009" s="20"/>
      <c r="K1009" s="20"/>
      <c r="L1009" s="20"/>
      <c r="M1009" s="20"/>
      <c r="N1009" s="20"/>
      <c r="O1009" s="565"/>
      <c r="P1009" s="528"/>
      <c r="Q1009" s="528"/>
      <c r="R1009" s="20"/>
      <c r="S1009" s="20"/>
      <c r="T1009" s="20"/>
      <c r="U1009" s="20"/>
      <c r="V1009" s="20"/>
      <c r="W1009" s="20"/>
    </row>
    <row r="1010" spans="1:23" x14ac:dyDescent="0.2">
      <c r="A1010" s="20"/>
      <c r="B1010" s="21"/>
      <c r="C1010" s="20"/>
      <c r="D1010" s="20"/>
      <c r="E1010" s="20"/>
      <c r="F1010" s="20"/>
      <c r="G1010" s="20"/>
      <c r="H1010" s="20"/>
      <c r="I1010" s="20"/>
      <c r="J1010" s="20"/>
      <c r="K1010" s="20"/>
      <c r="L1010" s="20"/>
      <c r="M1010" s="20"/>
      <c r="N1010" s="20"/>
      <c r="O1010" s="565"/>
      <c r="P1010" s="528"/>
      <c r="Q1010" s="528"/>
      <c r="R1010" s="20"/>
      <c r="S1010" s="20"/>
      <c r="T1010" s="20"/>
      <c r="U1010" s="20"/>
      <c r="V1010" s="20"/>
      <c r="W1010" s="20"/>
    </row>
    <row r="1011" spans="1:23" x14ac:dyDescent="0.2">
      <c r="A1011" s="20"/>
      <c r="B1011" s="21"/>
      <c r="C1011" s="20"/>
      <c r="D1011" s="20"/>
      <c r="E1011" s="20"/>
      <c r="F1011" s="20"/>
      <c r="G1011" s="20"/>
      <c r="H1011" s="20"/>
      <c r="I1011" s="20"/>
      <c r="J1011" s="20"/>
      <c r="K1011" s="20"/>
      <c r="L1011" s="20"/>
      <c r="M1011" s="20"/>
      <c r="N1011" s="20"/>
      <c r="O1011" s="565"/>
      <c r="P1011" s="528"/>
      <c r="Q1011" s="528"/>
      <c r="R1011" s="20"/>
      <c r="S1011" s="20"/>
      <c r="T1011" s="20"/>
      <c r="U1011" s="20"/>
      <c r="V1011" s="20"/>
      <c r="W1011" s="20"/>
    </row>
    <row r="1012" spans="1:23" x14ac:dyDescent="0.2">
      <c r="A1012" s="20"/>
      <c r="B1012" s="21"/>
      <c r="C1012" s="20"/>
      <c r="D1012" s="20"/>
      <c r="E1012" s="20"/>
      <c r="F1012" s="20"/>
      <c r="G1012" s="20"/>
      <c r="H1012" s="20"/>
      <c r="I1012" s="20"/>
      <c r="J1012" s="20"/>
      <c r="K1012" s="20"/>
      <c r="L1012" s="20"/>
      <c r="M1012" s="20"/>
      <c r="N1012" s="20"/>
      <c r="O1012" s="565"/>
      <c r="P1012" s="528"/>
      <c r="Q1012" s="528"/>
      <c r="R1012" s="20"/>
      <c r="S1012" s="20"/>
      <c r="T1012" s="20"/>
      <c r="U1012" s="20"/>
      <c r="V1012" s="20"/>
      <c r="W1012" s="20"/>
    </row>
    <row r="1013" spans="1:23" x14ac:dyDescent="0.2">
      <c r="A1013" s="20"/>
      <c r="B1013" s="21"/>
      <c r="C1013" s="20"/>
      <c r="D1013" s="20"/>
      <c r="E1013" s="20"/>
      <c r="F1013" s="20"/>
      <c r="G1013" s="20"/>
      <c r="H1013" s="20"/>
      <c r="I1013" s="20"/>
      <c r="J1013" s="20"/>
      <c r="K1013" s="20"/>
      <c r="L1013" s="20"/>
      <c r="M1013" s="20"/>
      <c r="N1013" s="20"/>
      <c r="O1013" s="565"/>
      <c r="P1013" s="528"/>
      <c r="Q1013" s="528"/>
      <c r="R1013" s="20"/>
      <c r="S1013" s="20"/>
      <c r="T1013" s="20"/>
      <c r="U1013" s="20"/>
      <c r="V1013" s="20"/>
      <c r="W1013" s="20"/>
    </row>
    <row r="1014" spans="1:23" x14ac:dyDescent="0.2">
      <c r="A1014" s="20"/>
      <c r="B1014" s="21"/>
      <c r="C1014" s="20"/>
      <c r="D1014" s="20"/>
      <c r="E1014" s="20"/>
      <c r="F1014" s="20"/>
      <c r="G1014" s="20"/>
      <c r="H1014" s="20"/>
      <c r="I1014" s="20"/>
      <c r="J1014" s="20"/>
      <c r="K1014" s="20"/>
      <c r="L1014" s="20"/>
      <c r="M1014" s="20"/>
      <c r="N1014" s="20"/>
      <c r="O1014" s="565"/>
      <c r="P1014" s="528"/>
      <c r="Q1014" s="528"/>
      <c r="R1014" s="20"/>
      <c r="S1014" s="20"/>
      <c r="T1014" s="20"/>
      <c r="U1014" s="20"/>
      <c r="V1014" s="20"/>
      <c r="W1014" s="20"/>
    </row>
    <row r="1015" spans="1:23" x14ac:dyDescent="0.2">
      <c r="A1015" s="20"/>
      <c r="B1015" s="21"/>
      <c r="C1015" s="20"/>
      <c r="D1015" s="20"/>
      <c r="E1015" s="20"/>
      <c r="F1015" s="20"/>
      <c r="G1015" s="20"/>
      <c r="H1015" s="20"/>
      <c r="I1015" s="20"/>
      <c r="J1015" s="20"/>
      <c r="K1015" s="20"/>
      <c r="L1015" s="20"/>
      <c r="M1015" s="20"/>
      <c r="N1015" s="20"/>
      <c r="O1015" s="565"/>
      <c r="P1015" s="528"/>
      <c r="Q1015" s="528"/>
      <c r="R1015" s="20"/>
      <c r="S1015" s="20"/>
      <c r="T1015" s="20"/>
      <c r="U1015" s="20"/>
      <c r="V1015" s="20"/>
      <c r="W1015" s="20"/>
    </row>
    <row r="1016" spans="1:23" x14ac:dyDescent="0.2">
      <c r="A1016" s="20"/>
      <c r="B1016" s="21"/>
      <c r="C1016" s="20"/>
      <c r="D1016" s="20"/>
      <c r="E1016" s="20"/>
      <c r="F1016" s="20"/>
      <c r="G1016" s="20"/>
      <c r="H1016" s="20"/>
      <c r="I1016" s="20"/>
      <c r="J1016" s="20"/>
      <c r="K1016" s="20"/>
      <c r="L1016" s="20"/>
      <c r="M1016" s="20"/>
      <c r="N1016" s="20"/>
      <c r="O1016" s="565"/>
      <c r="P1016" s="528"/>
      <c r="Q1016" s="528"/>
      <c r="R1016" s="20"/>
      <c r="S1016" s="20"/>
      <c r="T1016" s="20"/>
      <c r="U1016" s="20"/>
      <c r="V1016" s="20"/>
      <c r="W1016" s="20"/>
    </row>
    <row r="1017" spans="1:23" x14ac:dyDescent="0.2">
      <c r="A1017" s="20"/>
      <c r="B1017" s="21"/>
      <c r="C1017" s="20"/>
      <c r="D1017" s="20"/>
      <c r="E1017" s="20"/>
      <c r="F1017" s="20"/>
      <c r="G1017" s="20"/>
      <c r="H1017" s="20"/>
      <c r="I1017" s="20"/>
      <c r="J1017" s="20"/>
      <c r="K1017" s="20"/>
      <c r="L1017" s="20"/>
      <c r="M1017" s="20"/>
      <c r="N1017" s="20"/>
      <c r="O1017" s="565"/>
      <c r="P1017" s="528"/>
      <c r="Q1017" s="528"/>
      <c r="R1017" s="20"/>
      <c r="S1017" s="20"/>
      <c r="T1017" s="20"/>
      <c r="U1017" s="20"/>
      <c r="V1017" s="20"/>
      <c r="W1017" s="20"/>
    </row>
    <row r="1018" spans="1:23" x14ac:dyDescent="0.2">
      <c r="A1018" s="20"/>
      <c r="B1018" s="21"/>
      <c r="C1018" s="20"/>
      <c r="D1018" s="20"/>
      <c r="E1018" s="20"/>
      <c r="F1018" s="20"/>
      <c r="G1018" s="20"/>
      <c r="H1018" s="20"/>
      <c r="I1018" s="20"/>
      <c r="J1018" s="20"/>
      <c r="K1018" s="20"/>
      <c r="L1018" s="20"/>
      <c r="M1018" s="20"/>
      <c r="N1018" s="20"/>
      <c r="O1018" s="565"/>
      <c r="P1018" s="528"/>
      <c r="Q1018" s="528"/>
      <c r="R1018" s="20"/>
      <c r="S1018" s="20"/>
      <c r="T1018" s="20"/>
      <c r="U1018" s="20"/>
      <c r="V1018" s="20"/>
      <c r="W1018" s="20"/>
    </row>
    <row r="1019" spans="1:23" x14ac:dyDescent="0.2">
      <c r="A1019" s="20"/>
      <c r="B1019" s="21"/>
      <c r="C1019" s="20"/>
      <c r="D1019" s="20"/>
      <c r="E1019" s="20"/>
      <c r="F1019" s="20"/>
      <c r="G1019" s="20"/>
      <c r="H1019" s="20"/>
      <c r="I1019" s="20"/>
      <c r="J1019" s="20"/>
      <c r="K1019" s="20"/>
      <c r="L1019" s="20"/>
      <c r="M1019" s="20"/>
      <c r="N1019" s="20"/>
      <c r="O1019" s="565"/>
      <c r="P1019" s="528"/>
      <c r="Q1019" s="528"/>
      <c r="R1019" s="20"/>
      <c r="S1019" s="20"/>
      <c r="T1019" s="20"/>
      <c r="U1019" s="20"/>
      <c r="V1019" s="20"/>
      <c r="W1019" s="20"/>
    </row>
    <row r="1020" spans="1:23" x14ac:dyDescent="0.2">
      <c r="A1020" s="20"/>
      <c r="B1020" s="21"/>
      <c r="C1020" s="20"/>
      <c r="D1020" s="20"/>
      <c r="E1020" s="20"/>
      <c r="F1020" s="20"/>
      <c r="G1020" s="20"/>
      <c r="H1020" s="20"/>
      <c r="I1020" s="20"/>
      <c r="J1020" s="20"/>
      <c r="K1020" s="20"/>
      <c r="L1020" s="20"/>
      <c r="M1020" s="20"/>
      <c r="N1020" s="20"/>
      <c r="O1020" s="565"/>
      <c r="P1020" s="528"/>
      <c r="Q1020" s="528"/>
      <c r="R1020" s="20"/>
      <c r="S1020" s="20"/>
      <c r="T1020" s="20"/>
      <c r="U1020" s="20"/>
      <c r="V1020" s="20"/>
      <c r="W1020" s="20"/>
    </row>
    <row r="1021" spans="1:23" x14ac:dyDescent="0.2">
      <c r="A1021" s="20"/>
      <c r="B1021" s="21"/>
      <c r="C1021" s="20"/>
      <c r="D1021" s="20"/>
      <c r="E1021" s="20"/>
      <c r="F1021" s="20"/>
      <c r="G1021" s="20"/>
      <c r="H1021" s="20"/>
      <c r="I1021" s="20"/>
      <c r="J1021" s="20"/>
      <c r="K1021" s="20"/>
      <c r="L1021" s="20"/>
      <c r="M1021" s="20"/>
      <c r="N1021" s="20"/>
      <c r="O1021" s="565"/>
      <c r="P1021" s="528"/>
      <c r="Q1021" s="528"/>
      <c r="R1021" s="20"/>
      <c r="S1021" s="20"/>
      <c r="T1021" s="20"/>
      <c r="U1021" s="20"/>
      <c r="V1021" s="20"/>
      <c r="W1021" s="20"/>
    </row>
    <row r="1022" spans="1:23" x14ac:dyDescent="0.2">
      <c r="A1022" s="20"/>
      <c r="B1022" s="21"/>
      <c r="C1022" s="20"/>
      <c r="D1022" s="20"/>
      <c r="E1022" s="20"/>
      <c r="F1022" s="20"/>
      <c r="G1022" s="20"/>
      <c r="H1022" s="20"/>
      <c r="I1022" s="20"/>
      <c r="J1022" s="20"/>
      <c r="K1022" s="20"/>
      <c r="L1022" s="20"/>
      <c r="M1022" s="20"/>
      <c r="N1022" s="20"/>
      <c r="O1022" s="565"/>
      <c r="P1022" s="528"/>
      <c r="Q1022" s="528"/>
      <c r="R1022" s="20"/>
      <c r="S1022" s="20"/>
      <c r="T1022" s="20"/>
      <c r="U1022" s="20"/>
      <c r="V1022" s="20"/>
      <c r="W1022" s="20"/>
    </row>
    <row r="1023" spans="1:23" x14ac:dyDescent="0.2">
      <c r="A1023" s="20"/>
      <c r="B1023" s="21"/>
      <c r="C1023" s="20"/>
      <c r="D1023" s="20"/>
      <c r="E1023" s="20"/>
      <c r="F1023" s="20"/>
      <c r="G1023" s="20"/>
      <c r="H1023" s="20"/>
      <c r="I1023" s="20"/>
      <c r="J1023" s="20"/>
      <c r="K1023" s="20"/>
      <c r="L1023" s="20"/>
      <c r="M1023" s="20"/>
      <c r="N1023" s="20"/>
      <c r="O1023" s="565"/>
      <c r="P1023" s="528"/>
      <c r="Q1023" s="528"/>
      <c r="R1023" s="20"/>
      <c r="S1023" s="20"/>
      <c r="T1023" s="20"/>
      <c r="U1023" s="20"/>
      <c r="V1023" s="20"/>
      <c r="W1023" s="20"/>
    </row>
    <row r="1024" spans="1:23" x14ac:dyDescent="0.2">
      <c r="A1024" s="20"/>
      <c r="B1024" s="21"/>
      <c r="C1024" s="20"/>
      <c r="D1024" s="20"/>
      <c r="E1024" s="20"/>
      <c r="F1024" s="20"/>
      <c r="G1024" s="20"/>
      <c r="H1024" s="20"/>
      <c r="I1024" s="20"/>
      <c r="J1024" s="20"/>
      <c r="K1024" s="20"/>
      <c r="L1024" s="20"/>
      <c r="M1024" s="20"/>
      <c r="N1024" s="20"/>
      <c r="O1024" s="565"/>
      <c r="P1024" s="528"/>
      <c r="Q1024" s="528"/>
      <c r="R1024" s="20"/>
      <c r="S1024" s="20"/>
      <c r="T1024" s="20"/>
      <c r="U1024" s="20"/>
      <c r="V1024" s="20"/>
      <c r="W1024" s="20"/>
    </row>
    <row r="1025" spans="1:23" x14ac:dyDescent="0.2">
      <c r="A1025" s="20"/>
      <c r="B1025" s="21"/>
      <c r="C1025" s="20"/>
      <c r="D1025" s="20"/>
      <c r="E1025" s="20"/>
      <c r="F1025" s="20"/>
      <c r="G1025" s="20"/>
      <c r="H1025" s="20"/>
      <c r="I1025" s="20"/>
      <c r="J1025" s="20"/>
      <c r="K1025" s="20"/>
      <c r="L1025" s="20"/>
      <c r="M1025" s="20"/>
      <c r="N1025" s="20"/>
      <c r="O1025" s="565"/>
      <c r="P1025" s="528"/>
      <c r="Q1025" s="528"/>
      <c r="R1025" s="20"/>
      <c r="S1025" s="20"/>
      <c r="T1025" s="20"/>
      <c r="U1025" s="20"/>
      <c r="V1025" s="20"/>
      <c r="W1025" s="20"/>
    </row>
    <row r="1026" spans="1:23" x14ac:dyDescent="0.2">
      <c r="A1026" s="20"/>
      <c r="B1026" s="21"/>
      <c r="C1026" s="20"/>
      <c r="D1026" s="20"/>
      <c r="E1026" s="20"/>
      <c r="F1026" s="20"/>
      <c r="G1026" s="20"/>
      <c r="H1026" s="20"/>
      <c r="I1026" s="20"/>
      <c r="J1026" s="20"/>
      <c r="K1026" s="20"/>
      <c r="L1026" s="20"/>
      <c r="M1026" s="20"/>
      <c r="N1026" s="20"/>
      <c r="O1026" s="565"/>
      <c r="P1026" s="528"/>
      <c r="Q1026" s="528"/>
      <c r="R1026" s="20"/>
      <c r="S1026" s="20"/>
      <c r="T1026" s="20"/>
      <c r="U1026" s="20"/>
      <c r="V1026" s="20"/>
      <c r="W1026" s="20"/>
    </row>
    <row r="1027" spans="1:23" x14ac:dyDescent="0.2">
      <c r="A1027" s="20"/>
      <c r="B1027" s="21"/>
      <c r="C1027" s="20"/>
      <c r="D1027" s="20"/>
      <c r="E1027" s="20"/>
      <c r="F1027" s="20"/>
      <c r="G1027" s="20"/>
      <c r="H1027" s="20"/>
      <c r="I1027" s="20"/>
      <c r="J1027" s="20"/>
      <c r="K1027" s="20"/>
      <c r="L1027" s="20"/>
      <c r="M1027" s="20"/>
      <c r="N1027" s="20"/>
      <c r="O1027" s="565"/>
      <c r="P1027" s="528"/>
      <c r="Q1027" s="528"/>
      <c r="R1027" s="20"/>
      <c r="S1027" s="20"/>
      <c r="T1027" s="20"/>
      <c r="U1027" s="20"/>
      <c r="V1027" s="20"/>
      <c r="W1027" s="20"/>
    </row>
    <row r="1028" spans="1:23" x14ac:dyDescent="0.2">
      <c r="A1028" s="20"/>
      <c r="B1028" s="21"/>
      <c r="C1028" s="20"/>
      <c r="D1028" s="20"/>
      <c r="E1028" s="20"/>
      <c r="F1028" s="20"/>
      <c r="G1028" s="20"/>
      <c r="H1028" s="20"/>
      <c r="I1028" s="20"/>
      <c r="J1028" s="20"/>
      <c r="K1028" s="20"/>
      <c r="L1028" s="20"/>
      <c r="M1028" s="20"/>
      <c r="N1028" s="20"/>
      <c r="O1028" s="565"/>
      <c r="P1028" s="528"/>
      <c r="Q1028" s="528"/>
      <c r="R1028" s="20"/>
      <c r="S1028" s="20"/>
      <c r="T1028" s="20"/>
      <c r="U1028" s="20"/>
      <c r="V1028" s="20"/>
      <c r="W1028" s="20"/>
    </row>
    <row r="1029" spans="1:23" x14ac:dyDescent="0.2">
      <c r="A1029" s="20"/>
      <c r="B1029" s="21"/>
      <c r="C1029" s="20"/>
      <c r="D1029" s="20"/>
      <c r="E1029" s="20"/>
      <c r="F1029" s="20"/>
      <c r="G1029" s="20"/>
      <c r="H1029" s="20"/>
      <c r="I1029" s="20"/>
      <c r="J1029" s="20"/>
      <c r="K1029" s="20"/>
      <c r="L1029" s="20"/>
      <c r="M1029" s="20"/>
      <c r="N1029" s="20"/>
      <c r="O1029" s="565"/>
      <c r="P1029" s="528"/>
      <c r="Q1029" s="528"/>
      <c r="R1029" s="20"/>
      <c r="S1029" s="20"/>
      <c r="T1029" s="20"/>
      <c r="U1029" s="20"/>
      <c r="V1029" s="20"/>
      <c r="W1029" s="20"/>
    </row>
    <row r="1030" spans="1:23" x14ac:dyDescent="0.2">
      <c r="A1030" s="20"/>
      <c r="B1030" s="21"/>
      <c r="C1030" s="20"/>
      <c r="D1030" s="20"/>
      <c r="E1030" s="20"/>
      <c r="F1030" s="20"/>
      <c r="G1030" s="20"/>
      <c r="H1030" s="20"/>
      <c r="I1030" s="20"/>
      <c r="J1030" s="20"/>
      <c r="K1030" s="20"/>
      <c r="L1030" s="20"/>
      <c r="M1030" s="20"/>
      <c r="N1030" s="20"/>
      <c r="O1030" s="565"/>
      <c r="P1030" s="528"/>
      <c r="Q1030" s="528"/>
      <c r="R1030" s="20"/>
      <c r="S1030" s="20"/>
      <c r="T1030" s="20"/>
      <c r="U1030" s="20"/>
      <c r="V1030" s="20"/>
      <c r="W1030" s="20"/>
    </row>
    <row r="1031" spans="1:23" x14ac:dyDescent="0.2">
      <c r="A1031" s="20"/>
      <c r="B1031" s="21"/>
      <c r="C1031" s="20"/>
      <c r="D1031" s="20"/>
      <c r="E1031" s="20"/>
      <c r="F1031" s="20"/>
      <c r="G1031" s="20"/>
      <c r="H1031" s="20"/>
      <c r="I1031" s="20"/>
      <c r="J1031" s="20"/>
      <c r="K1031" s="20"/>
      <c r="L1031" s="20"/>
      <c r="M1031" s="20"/>
      <c r="N1031" s="20"/>
      <c r="O1031" s="565"/>
      <c r="P1031" s="528"/>
      <c r="Q1031" s="528"/>
      <c r="R1031" s="20"/>
      <c r="S1031" s="20"/>
      <c r="T1031" s="20"/>
      <c r="U1031" s="20"/>
      <c r="V1031" s="20"/>
      <c r="W1031" s="20"/>
    </row>
    <row r="1032" spans="1:23" x14ac:dyDescent="0.2">
      <c r="A1032" s="20"/>
      <c r="B1032" s="21"/>
      <c r="C1032" s="20"/>
      <c r="D1032" s="20"/>
      <c r="E1032" s="20"/>
      <c r="F1032" s="20"/>
      <c r="G1032" s="20"/>
      <c r="H1032" s="20"/>
      <c r="I1032" s="20"/>
      <c r="J1032" s="20"/>
      <c r="K1032" s="20"/>
      <c r="L1032" s="20"/>
      <c r="M1032" s="20"/>
      <c r="N1032" s="20"/>
      <c r="O1032" s="565"/>
      <c r="P1032" s="528"/>
      <c r="Q1032" s="528"/>
      <c r="R1032" s="20"/>
      <c r="S1032" s="20"/>
      <c r="T1032" s="20"/>
      <c r="U1032" s="20"/>
      <c r="V1032" s="20"/>
      <c r="W1032" s="20"/>
    </row>
    <row r="1033" spans="1:23" x14ac:dyDescent="0.2">
      <c r="A1033" s="20"/>
      <c r="B1033" s="21"/>
      <c r="C1033" s="20"/>
      <c r="D1033" s="20"/>
      <c r="E1033" s="20"/>
      <c r="F1033" s="20"/>
      <c r="G1033" s="20"/>
      <c r="H1033" s="20"/>
      <c r="I1033" s="20"/>
      <c r="J1033" s="20"/>
      <c r="K1033" s="20"/>
      <c r="L1033" s="20"/>
      <c r="M1033" s="20"/>
      <c r="N1033" s="20"/>
      <c r="O1033" s="565"/>
      <c r="P1033" s="528"/>
      <c r="Q1033" s="528"/>
      <c r="R1033" s="20"/>
      <c r="S1033" s="20"/>
      <c r="T1033" s="20"/>
      <c r="U1033" s="20"/>
      <c r="V1033" s="20"/>
      <c r="W1033" s="20"/>
    </row>
    <row r="1034" spans="1:23" x14ac:dyDescent="0.2">
      <c r="A1034" s="20"/>
      <c r="B1034" s="21"/>
      <c r="C1034" s="20"/>
      <c r="D1034" s="20"/>
      <c r="E1034" s="20"/>
      <c r="F1034" s="20"/>
      <c r="G1034" s="20"/>
      <c r="H1034" s="20"/>
      <c r="I1034" s="20"/>
      <c r="J1034" s="20"/>
      <c r="K1034" s="20"/>
      <c r="L1034" s="20"/>
      <c r="M1034" s="20"/>
      <c r="N1034" s="20"/>
      <c r="O1034" s="565"/>
      <c r="P1034" s="528"/>
      <c r="Q1034" s="528"/>
      <c r="R1034" s="20"/>
      <c r="S1034" s="20"/>
      <c r="T1034" s="20"/>
      <c r="U1034" s="20"/>
      <c r="V1034" s="20"/>
      <c r="W1034" s="20"/>
    </row>
    <row r="1035" spans="1:23" x14ac:dyDescent="0.2">
      <c r="A1035" s="20"/>
      <c r="B1035" s="21"/>
      <c r="C1035" s="20"/>
      <c r="D1035" s="20"/>
      <c r="E1035" s="20"/>
      <c r="F1035" s="20"/>
      <c r="G1035" s="20"/>
      <c r="H1035" s="20"/>
      <c r="I1035" s="20"/>
      <c r="J1035" s="20"/>
      <c r="K1035" s="20"/>
      <c r="L1035" s="20"/>
      <c r="M1035" s="20"/>
      <c r="N1035" s="20"/>
      <c r="O1035" s="565"/>
      <c r="P1035" s="528"/>
      <c r="Q1035" s="528"/>
      <c r="R1035" s="20"/>
      <c r="S1035" s="20"/>
      <c r="T1035" s="20"/>
      <c r="U1035" s="20"/>
      <c r="V1035" s="20"/>
      <c r="W1035" s="20"/>
    </row>
    <row r="1036" spans="1:23" x14ac:dyDescent="0.2">
      <c r="A1036" s="20"/>
      <c r="B1036" s="21"/>
      <c r="C1036" s="20"/>
      <c r="D1036" s="20"/>
      <c r="E1036" s="20"/>
      <c r="F1036" s="20"/>
      <c r="G1036" s="20"/>
      <c r="H1036" s="20"/>
      <c r="I1036" s="20"/>
      <c r="J1036" s="20"/>
      <c r="K1036" s="20"/>
      <c r="L1036" s="20"/>
      <c r="M1036" s="20"/>
      <c r="N1036" s="20"/>
      <c r="O1036" s="565"/>
      <c r="P1036" s="528"/>
      <c r="Q1036" s="528"/>
      <c r="R1036" s="20"/>
      <c r="S1036" s="20"/>
      <c r="T1036" s="20"/>
      <c r="U1036" s="20"/>
      <c r="V1036" s="20"/>
      <c r="W1036" s="20"/>
    </row>
    <row r="1037" spans="1:23" x14ac:dyDescent="0.2">
      <c r="A1037" s="20"/>
      <c r="B1037" s="21"/>
      <c r="C1037" s="20"/>
      <c r="D1037" s="20"/>
      <c r="E1037" s="20"/>
      <c r="F1037" s="20"/>
      <c r="G1037" s="20"/>
      <c r="H1037" s="20"/>
      <c r="I1037" s="20"/>
      <c r="J1037" s="20"/>
      <c r="K1037" s="20"/>
      <c r="L1037" s="20"/>
      <c r="M1037" s="20"/>
      <c r="N1037" s="20"/>
      <c r="O1037" s="565"/>
      <c r="P1037" s="528"/>
      <c r="Q1037" s="528"/>
      <c r="R1037" s="20"/>
      <c r="S1037" s="20"/>
      <c r="T1037" s="20"/>
      <c r="U1037" s="20"/>
      <c r="V1037" s="20"/>
      <c r="W1037" s="20"/>
    </row>
    <row r="1038" spans="1:23" x14ac:dyDescent="0.2">
      <c r="A1038" s="20"/>
      <c r="B1038" s="21"/>
      <c r="C1038" s="20"/>
      <c r="D1038" s="20"/>
      <c r="E1038" s="20"/>
      <c r="F1038" s="20"/>
      <c r="G1038" s="20"/>
      <c r="H1038" s="20"/>
      <c r="I1038" s="20"/>
      <c r="J1038" s="20"/>
      <c r="K1038" s="20"/>
      <c r="L1038" s="20"/>
      <c r="M1038" s="20"/>
      <c r="N1038" s="20"/>
      <c r="O1038" s="565"/>
      <c r="P1038" s="528"/>
      <c r="Q1038" s="528"/>
      <c r="R1038" s="20"/>
      <c r="S1038" s="20"/>
      <c r="T1038" s="20"/>
      <c r="U1038" s="20"/>
      <c r="V1038" s="20"/>
      <c r="W1038" s="20"/>
    </row>
    <row r="1039" spans="1:23" x14ac:dyDescent="0.2">
      <c r="A1039" s="20"/>
      <c r="B1039" s="21"/>
      <c r="C1039" s="20"/>
      <c r="D1039" s="20"/>
      <c r="E1039" s="20"/>
      <c r="F1039" s="20"/>
      <c r="G1039" s="20"/>
      <c r="H1039" s="20"/>
      <c r="I1039" s="20"/>
      <c r="J1039" s="20"/>
      <c r="K1039" s="20"/>
      <c r="L1039" s="20"/>
      <c r="M1039" s="20"/>
      <c r="N1039" s="20"/>
      <c r="O1039" s="565"/>
      <c r="P1039" s="528"/>
      <c r="Q1039" s="528"/>
      <c r="R1039" s="20"/>
      <c r="S1039" s="20"/>
      <c r="T1039" s="20"/>
      <c r="U1039" s="20"/>
      <c r="V1039" s="20"/>
      <c r="W1039" s="20"/>
    </row>
    <row r="1040" spans="1:23" x14ac:dyDescent="0.2">
      <c r="A1040" s="20"/>
      <c r="B1040" s="21"/>
      <c r="C1040" s="20"/>
      <c r="D1040" s="20"/>
      <c r="E1040" s="20"/>
      <c r="F1040" s="20"/>
      <c r="G1040" s="20"/>
      <c r="H1040" s="20"/>
      <c r="I1040" s="20"/>
      <c r="J1040" s="20"/>
      <c r="K1040" s="20"/>
      <c r="L1040" s="20"/>
      <c r="M1040" s="20"/>
      <c r="N1040" s="20"/>
      <c r="O1040" s="565"/>
      <c r="P1040" s="528"/>
      <c r="Q1040" s="528"/>
      <c r="R1040" s="20"/>
      <c r="S1040" s="20"/>
      <c r="T1040" s="20"/>
      <c r="U1040" s="20"/>
      <c r="V1040" s="20"/>
      <c r="W1040" s="20"/>
    </row>
    <row r="1041" spans="1:23" x14ac:dyDescent="0.2">
      <c r="A1041" s="20"/>
      <c r="B1041" s="21"/>
      <c r="C1041" s="20"/>
      <c r="D1041" s="20"/>
      <c r="E1041" s="20"/>
      <c r="F1041" s="20"/>
      <c r="G1041" s="20"/>
      <c r="H1041" s="20"/>
      <c r="I1041" s="20"/>
      <c r="J1041" s="20"/>
      <c r="K1041" s="20"/>
      <c r="L1041" s="20"/>
      <c r="M1041" s="20"/>
      <c r="N1041" s="20"/>
      <c r="O1041" s="565"/>
      <c r="P1041" s="528"/>
      <c r="Q1041" s="528"/>
      <c r="R1041" s="20"/>
      <c r="S1041" s="20"/>
      <c r="T1041" s="20"/>
      <c r="U1041" s="20"/>
      <c r="V1041" s="20"/>
      <c r="W1041" s="20"/>
    </row>
    <row r="1042" spans="1:23" x14ac:dyDescent="0.2">
      <c r="A1042" s="20"/>
      <c r="B1042" s="21"/>
      <c r="C1042" s="20"/>
      <c r="D1042" s="20"/>
      <c r="E1042" s="20"/>
      <c r="F1042" s="20"/>
      <c r="G1042" s="20"/>
      <c r="H1042" s="20"/>
      <c r="I1042" s="20"/>
      <c r="J1042" s="20"/>
      <c r="K1042" s="20"/>
      <c r="L1042" s="20"/>
      <c r="M1042" s="20"/>
      <c r="N1042" s="20"/>
      <c r="O1042" s="565"/>
      <c r="P1042" s="528"/>
      <c r="Q1042" s="528"/>
      <c r="R1042" s="20"/>
      <c r="S1042" s="20"/>
      <c r="T1042" s="20"/>
      <c r="U1042" s="20"/>
      <c r="V1042" s="20"/>
      <c r="W1042" s="20"/>
    </row>
    <row r="1043" spans="1:23" x14ac:dyDescent="0.2">
      <c r="A1043" s="20"/>
      <c r="B1043" s="21"/>
      <c r="C1043" s="20"/>
      <c r="D1043" s="20"/>
      <c r="E1043" s="20"/>
      <c r="F1043" s="20"/>
      <c r="G1043" s="20"/>
      <c r="H1043" s="20"/>
      <c r="I1043" s="20"/>
      <c r="J1043" s="20"/>
      <c r="K1043" s="20"/>
      <c r="L1043" s="20"/>
      <c r="M1043" s="20"/>
      <c r="N1043" s="20"/>
      <c r="O1043" s="565"/>
      <c r="P1043" s="528"/>
      <c r="Q1043" s="528"/>
      <c r="R1043" s="20"/>
      <c r="S1043" s="20"/>
      <c r="T1043" s="20"/>
      <c r="U1043" s="20"/>
      <c r="V1043" s="20"/>
      <c r="W1043" s="20"/>
    </row>
    <row r="1044" spans="1:23" x14ac:dyDescent="0.2">
      <c r="A1044" s="20"/>
      <c r="B1044" s="21"/>
      <c r="C1044" s="20"/>
      <c r="D1044" s="20"/>
      <c r="E1044" s="20"/>
      <c r="F1044" s="20"/>
      <c r="G1044" s="20"/>
      <c r="H1044" s="20"/>
      <c r="I1044" s="20"/>
      <c r="J1044" s="20"/>
      <c r="K1044" s="20"/>
      <c r="L1044" s="20"/>
      <c r="M1044" s="20"/>
      <c r="N1044" s="20"/>
      <c r="O1044" s="565"/>
      <c r="P1044" s="528"/>
      <c r="Q1044" s="528"/>
      <c r="R1044" s="20"/>
      <c r="S1044" s="20"/>
      <c r="T1044" s="20"/>
      <c r="U1044" s="20"/>
      <c r="V1044" s="20"/>
      <c r="W1044" s="20"/>
    </row>
    <row r="1045" spans="1:23" x14ac:dyDescent="0.2">
      <c r="A1045" s="20"/>
      <c r="B1045" s="21"/>
      <c r="C1045" s="20"/>
      <c r="D1045" s="20"/>
      <c r="E1045" s="20"/>
      <c r="F1045" s="20"/>
      <c r="G1045" s="20"/>
      <c r="H1045" s="20"/>
      <c r="I1045" s="20"/>
      <c r="J1045" s="20"/>
      <c r="K1045" s="20"/>
      <c r="L1045" s="20"/>
      <c r="M1045" s="20"/>
      <c r="N1045" s="20"/>
      <c r="O1045" s="565"/>
      <c r="P1045" s="528"/>
      <c r="Q1045" s="528"/>
      <c r="R1045" s="20"/>
      <c r="S1045" s="20"/>
      <c r="T1045" s="20"/>
      <c r="U1045" s="20"/>
      <c r="V1045" s="20"/>
      <c r="W1045" s="20"/>
    </row>
    <row r="1046" spans="1:23" x14ac:dyDescent="0.2">
      <c r="A1046" s="20"/>
      <c r="B1046" s="21"/>
      <c r="C1046" s="20"/>
      <c r="D1046" s="20"/>
      <c r="E1046" s="20"/>
      <c r="F1046" s="20"/>
      <c r="G1046" s="20"/>
      <c r="H1046" s="20"/>
      <c r="I1046" s="20"/>
      <c r="J1046" s="20"/>
      <c r="K1046" s="20"/>
      <c r="L1046" s="20"/>
      <c r="M1046" s="20"/>
      <c r="N1046" s="20"/>
      <c r="O1046" s="565"/>
      <c r="P1046" s="528"/>
      <c r="Q1046" s="528"/>
      <c r="R1046" s="20"/>
      <c r="S1046" s="20"/>
      <c r="T1046" s="20"/>
      <c r="U1046" s="20"/>
      <c r="V1046" s="20"/>
      <c r="W1046" s="20"/>
    </row>
    <row r="1047" spans="1:23" x14ac:dyDescent="0.2">
      <c r="A1047" s="20"/>
      <c r="B1047" s="21"/>
      <c r="C1047" s="20"/>
      <c r="D1047" s="20"/>
      <c r="E1047" s="20"/>
      <c r="F1047" s="20"/>
      <c r="G1047" s="20"/>
      <c r="H1047" s="20"/>
      <c r="I1047" s="20"/>
      <c r="J1047" s="20"/>
      <c r="K1047" s="20"/>
      <c r="L1047" s="20"/>
      <c r="M1047" s="20"/>
      <c r="N1047" s="20"/>
      <c r="O1047" s="565"/>
      <c r="P1047" s="528"/>
      <c r="Q1047" s="528"/>
      <c r="R1047" s="20"/>
      <c r="S1047" s="20"/>
      <c r="T1047" s="20"/>
      <c r="U1047" s="20"/>
      <c r="V1047" s="20"/>
      <c r="W1047" s="20"/>
    </row>
    <row r="1048" spans="1:23" x14ac:dyDescent="0.2">
      <c r="A1048" s="20"/>
      <c r="B1048" s="21"/>
      <c r="C1048" s="20"/>
      <c r="D1048" s="20"/>
      <c r="E1048" s="20"/>
      <c r="F1048" s="20"/>
      <c r="G1048" s="20"/>
      <c r="H1048" s="20"/>
      <c r="I1048" s="20"/>
      <c r="J1048" s="20"/>
      <c r="K1048" s="20"/>
      <c r="L1048" s="20"/>
      <c r="M1048" s="20"/>
      <c r="N1048" s="20"/>
      <c r="O1048" s="565"/>
      <c r="P1048" s="528"/>
      <c r="Q1048" s="528"/>
      <c r="R1048" s="20"/>
      <c r="S1048" s="20"/>
      <c r="T1048" s="20"/>
      <c r="U1048" s="20"/>
      <c r="V1048" s="20"/>
      <c r="W1048" s="20"/>
    </row>
    <row r="1049" spans="1:23" x14ac:dyDescent="0.2">
      <c r="A1049" s="20"/>
      <c r="B1049" s="21"/>
      <c r="C1049" s="20"/>
      <c r="D1049" s="20"/>
      <c r="E1049" s="20"/>
      <c r="F1049" s="20"/>
      <c r="G1049" s="20"/>
      <c r="H1049" s="20"/>
      <c r="I1049" s="20"/>
      <c r="J1049" s="20"/>
      <c r="K1049" s="20"/>
      <c r="L1049" s="20"/>
      <c r="M1049" s="20"/>
      <c r="N1049" s="20"/>
      <c r="O1049" s="565"/>
      <c r="P1049" s="528"/>
      <c r="Q1049" s="528"/>
      <c r="R1049" s="20"/>
      <c r="S1049" s="20"/>
      <c r="T1049" s="20"/>
      <c r="U1049" s="20"/>
      <c r="V1049" s="20"/>
      <c r="W1049" s="20"/>
    </row>
    <row r="1050" spans="1:23" x14ac:dyDescent="0.2">
      <c r="A1050" s="20"/>
      <c r="B1050" s="21"/>
      <c r="C1050" s="20"/>
      <c r="D1050" s="20"/>
      <c r="E1050" s="20"/>
      <c r="F1050" s="20"/>
      <c r="G1050" s="20"/>
      <c r="H1050" s="20"/>
      <c r="I1050" s="20"/>
      <c r="J1050" s="20"/>
      <c r="K1050" s="20"/>
      <c r="L1050" s="20"/>
      <c r="M1050" s="20"/>
      <c r="N1050" s="20"/>
      <c r="O1050" s="565"/>
      <c r="P1050" s="528"/>
      <c r="Q1050" s="528"/>
      <c r="R1050" s="20"/>
      <c r="S1050" s="20"/>
      <c r="T1050" s="20"/>
      <c r="U1050" s="20"/>
      <c r="V1050" s="20"/>
      <c r="W1050" s="20"/>
    </row>
    <row r="1051" spans="1:23" x14ac:dyDescent="0.2">
      <c r="A1051" s="20"/>
      <c r="B1051" s="21"/>
      <c r="C1051" s="20"/>
      <c r="D1051" s="20"/>
      <c r="E1051" s="20"/>
      <c r="F1051" s="20"/>
      <c r="G1051" s="20"/>
      <c r="H1051" s="20"/>
      <c r="I1051" s="20"/>
      <c r="J1051" s="20"/>
      <c r="K1051" s="20"/>
      <c r="L1051" s="20"/>
      <c r="M1051" s="20"/>
      <c r="N1051" s="20"/>
      <c r="O1051" s="565"/>
      <c r="P1051" s="528"/>
      <c r="Q1051" s="528"/>
      <c r="R1051" s="20"/>
      <c r="S1051" s="20"/>
      <c r="T1051" s="20"/>
      <c r="U1051" s="20"/>
      <c r="V1051" s="20"/>
      <c r="W1051" s="20"/>
    </row>
    <row r="1052" spans="1:23" x14ac:dyDescent="0.2">
      <c r="A1052" s="20"/>
      <c r="B1052" s="21"/>
      <c r="C1052" s="20"/>
      <c r="D1052" s="20"/>
      <c r="E1052" s="20"/>
      <c r="F1052" s="20"/>
      <c r="G1052" s="20"/>
      <c r="H1052" s="20"/>
      <c r="I1052" s="20"/>
      <c r="J1052" s="20"/>
      <c r="K1052" s="20"/>
      <c r="L1052" s="20"/>
      <c r="M1052" s="20"/>
      <c r="N1052" s="20"/>
      <c r="O1052" s="565"/>
      <c r="P1052" s="528"/>
      <c r="Q1052" s="528"/>
      <c r="R1052" s="20"/>
      <c r="S1052" s="20"/>
      <c r="T1052" s="20"/>
      <c r="U1052" s="20"/>
      <c r="V1052" s="20"/>
      <c r="W1052" s="20"/>
    </row>
    <row r="1053" spans="1:23" x14ac:dyDescent="0.2">
      <c r="A1053" s="20"/>
      <c r="B1053" s="21"/>
      <c r="C1053" s="20"/>
      <c r="D1053" s="20"/>
      <c r="E1053" s="20"/>
      <c r="F1053" s="20"/>
      <c r="G1053" s="20"/>
      <c r="H1053" s="20"/>
      <c r="I1053" s="20"/>
      <c r="J1053" s="20"/>
      <c r="K1053" s="20"/>
      <c r="L1053" s="20"/>
      <c r="M1053" s="20"/>
      <c r="N1053" s="20"/>
      <c r="O1053" s="565"/>
      <c r="P1053" s="528"/>
      <c r="Q1053" s="528"/>
      <c r="R1053" s="20"/>
      <c r="S1053" s="20"/>
      <c r="T1053" s="20"/>
      <c r="U1053" s="20"/>
      <c r="V1053" s="20"/>
      <c r="W1053" s="20"/>
    </row>
    <row r="1054" spans="1:23" x14ac:dyDescent="0.2">
      <c r="A1054" s="20"/>
      <c r="B1054" s="21"/>
      <c r="C1054" s="20"/>
      <c r="D1054" s="20"/>
      <c r="E1054" s="20"/>
      <c r="F1054" s="20"/>
      <c r="G1054" s="20"/>
      <c r="H1054" s="20"/>
      <c r="I1054" s="20"/>
      <c r="J1054" s="20"/>
      <c r="K1054" s="20"/>
      <c r="L1054" s="20"/>
      <c r="M1054" s="20"/>
      <c r="N1054" s="20"/>
      <c r="O1054" s="565"/>
      <c r="P1054" s="528"/>
      <c r="Q1054" s="528"/>
      <c r="R1054" s="20"/>
      <c r="S1054" s="20"/>
      <c r="T1054" s="20"/>
      <c r="U1054" s="20"/>
      <c r="V1054" s="20"/>
      <c r="W1054" s="20"/>
    </row>
    <row r="1055" spans="1:23" x14ac:dyDescent="0.2">
      <c r="A1055" s="20"/>
      <c r="B1055" s="21"/>
      <c r="C1055" s="20"/>
      <c r="D1055" s="20"/>
      <c r="E1055" s="20"/>
      <c r="F1055" s="20"/>
      <c r="G1055" s="20"/>
      <c r="H1055" s="20"/>
      <c r="I1055" s="20"/>
      <c r="J1055" s="20"/>
      <c r="K1055" s="20"/>
      <c r="L1055" s="20"/>
      <c r="M1055" s="20"/>
      <c r="N1055" s="20"/>
      <c r="O1055" s="565"/>
      <c r="P1055" s="528"/>
      <c r="Q1055" s="528"/>
      <c r="R1055" s="20"/>
      <c r="S1055" s="20"/>
      <c r="T1055" s="20"/>
      <c r="U1055" s="20"/>
      <c r="V1055" s="20"/>
      <c r="W1055" s="20"/>
    </row>
    <row r="1056" spans="1:23" x14ac:dyDescent="0.2">
      <c r="A1056" s="20"/>
      <c r="B1056" s="21"/>
      <c r="C1056" s="20"/>
      <c r="D1056" s="20"/>
      <c r="E1056" s="20"/>
      <c r="F1056" s="20"/>
      <c r="G1056" s="20"/>
      <c r="H1056" s="20"/>
      <c r="I1056" s="20"/>
      <c r="J1056" s="20"/>
      <c r="K1056" s="20"/>
      <c r="L1056" s="20"/>
      <c r="M1056" s="20"/>
      <c r="N1056" s="20"/>
      <c r="O1056" s="565"/>
      <c r="P1056" s="528"/>
      <c r="Q1056" s="528"/>
      <c r="R1056" s="20"/>
      <c r="S1056" s="20"/>
      <c r="T1056" s="20"/>
      <c r="U1056" s="20"/>
      <c r="V1056" s="20"/>
      <c r="W1056" s="20"/>
    </row>
    <row r="1057" spans="1:23" x14ac:dyDescent="0.2">
      <c r="A1057" s="20"/>
      <c r="B1057" s="21"/>
      <c r="C1057" s="20"/>
      <c r="D1057" s="20"/>
      <c r="E1057" s="20"/>
      <c r="F1057" s="20"/>
      <c r="G1057" s="20"/>
      <c r="H1057" s="20"/>
      <c r="I1057" s="20"/>
      <c r="J1057" s="20"/>
      <c r="K1057" s="20"/>
      <c r="L1057" s="20"/>
      <c r="M1057" s="20"/>
      <c r="N1057" s="20"/>
      <c r="O1057" s="565"/>
      <c r="P1057" s="528"/>
      <c r="Q1057" s="528"/>
      <c r="R1057" s="20"/>
      <c r="S1057" s="20"/>
      <c r="T1057" s="20"/>
      <c r="U1057" s="20"/>
      <c r="V1057" s="20"/>
      <c r="W1057" s="20"/>
    </row>
    <row r="1058" spans="1:23" x14ac:dyDescent="0.2">
      <c r="A1058" s="20"/>
      <c r="B1058" s="21"/>
      <c r="C1058" s="20"/>
      <c r="D1058" s="20"/>
      <c r="E1058" s="20"/>
      <c r="F1058" s="20"/>
      <c r="G1058" s="20"/>
      <c r="H1058" s="20"/>
      <c r="I1058" s="20"/>
      <c r="J1058" s="20"/>
      <c r="K1058" s="20"/>
      <c r="L1058" s="20"/>
      <c r="M1058" s="20"/>
      <c r="N1058" s="20"/>
      <c r="O1058" s="565"/>
      <c r="P1058" s="528"/>
      <c r="Q1058" s="528"/>
      <c r="R1058" s="20"/>
      <c r="S1058" s="20"/>
      <c r="T1058" s="20"/>
      <c r="U1058" s="20"/>
      <c r="V1058" s="20"/>
      <c r="W1058" s="20"/>
    </row>
    <row r="1059" spans="1:23" x14ac:dyDescent="0.2">
      <c r="A1059" s="20"/>
      <c r="B1059" s="21"/>
      <c r="C1059" s="20"/>
      <c r="D1059" s="20"/>
      <c r="E1059" s="20"/>
      <c r="F1059" s="20"/>
      <c r="G1059" s="20"/>
      <c r="H1059" s="20"/>
      <c r="I1059" s="20"/>
      <c r="J1059" s="20"/>
      <c r="K1059" s="20"/>
      <c r="L1059" s="20"/>
      <c r="M1059" s="20"/>
      <c r="N1059" s="20"/>
      <c r="O1059" s="565"/>
      <c r="P1059" s="528"/>
      <c r="Q1059" s="528"/>
      <c r="R1059" s="20"/>
      <c r="S1059" s="20"/>
      <c r="T1059" s="20"/>
      <c r="U1059" s="20"/>
      <c r="V1059" s="20"/>
      <c r="W1059" s="20"/>
    </row>
    <row r="1060" spans="1:23" x14ac:dyDescent="0.2">
      <c r="A1060" s="20"/>
      <c r="B1060" s="21"/>
      <c r="C1060" s="20"/>
      <c r="D1060" s="20"/>
      <c r="E1060" s="20"/>
      <c r="F1060" s="20"/>
      <c r="G1060" s="20"/>
      <c r="H1060" s="20"/>
      <c r="I1060" s="20"/>
      <c r="J1060" s="20"/>
      <c r="K1060" s="20"/>
      <c r="L1060" s="20"/>
      <c r="M1060" s="20"/>
      <c r="N1060" s="20"/>
      <c r="O1060" s="565"/>
      <c r="P1060" s="528"/>
      <c r="Q1060" s="528"/>
      <c r="R1060" s="20"/>
      <c r="S1060" s="20"/>
      <c r="T1060" s="20"/>
      <c r="U1060" s="20"/>
      <c r="V1060" s="20"/>
      <c r="W1060" s="20"/>
    </row>
    <row r="1061" spans="1:23" x14ac:dyDescent="0.2">
      <c r="A1061" s="20"/>
      <c r="B1061" s="21"/>
      <c r="C1061" s="20"/>
      <c r="D1061" s="20"/>
      <c r="E1061" s="20"/>
      <c r="F1061" s="20"/>
      <c r="G1061" s="20"/>
      <c r="H1061" s="20"/>
      <c r="I1061" s="20"/>
      <c r="J1061" s="20"/>
      <c r="K1061" s="20"/>
      <c r="L1061" s="20"/>
      <c r="M1061" s="20"/>
      <c r="N1061" s="20"/>
      <c r="O1061" s="565"/>
      <c r="P1061" s="528"/>
      <c r="Q1061" s="528"/>
      <c r="R1061" s="20"/>
      <c r="S1061" s="20"/>
      <c r="T1061" s="20"/>
      <c r="U1061" s="20"/>
      <c r="V1061" s="20"/>
      <c r="W1061" s="20"/>
    </row>
    <row r="1062" spans="1:23" x14ac:dyDescent="0.2">
      <c r="A1062" s="20"/>
      <c r="B1062" s="21"/>
      <c r="C1062" s="20"/>
      <c r="D1062" s="20"/>
      <c r="E1062" s="20"/>
      <c r="F1062" s="20"/>
      <c r="G1062" s="20"/>
      <c r="H1062" s="20"/>
      <c r="I1062" s="20"/>
      <c r="J1062" s="20"/>
      <c r="K1062" s="20"/>
      <c r="L1062" s="20"/>
      <c r="M1062" s="20"/>
      <c r="N1062" s="20"/>
      <c r="O1062" s="565"/>
      <c r="P1062" s="528"/>
      <c r="Q1062" s="528"/>
      <c r="R1062" s="20"/>
      <c r="S1062" s="20"/>
      <c r="T1062" s="20"/>
      <c r="U1062" s="20"/>
      <c r="V1062" s="20"/>
      <c r="W1062" s="20"/>
    </row>
    <row r="1063" spans="1:23" x14ac:dyDescent="0.2">
      <c r="A1063" s="20"/>
      <c r="B1063" s="21"/>
      <c r="C1063" s="20"/>
      <c r="D1063" s="20"/>
      <c r="E1063" s="20"/>
      <c r="F1063" s="20"/>
      <c r="G1063" s="20"/>
      <c r="H1063" s="20"/>
      <c r="I1063" s="20"/>
      <c r="J1063" s="20"/>
      <c r="K1063" s="20"/>
      <c r="L1063" s="20"/>
      <c r="M1063" s="20"/>
      <c r="N1063" s="20"/>
      <c r="O1063" s="565"/>
      <c r="P1063" s="528"/>
      <c r="Q1063" s="528"/>
      <c r="R1063" s="20"/>
      <c r="S1063" s="20"/>
      <c r="T1063" s="20"/>
      <c r="U1063" s="20"/>
      <c r="V1063" s="20"/>
      <c r="W1063" s="20"/>
    </row>
    <row r="1064" spans="1:23" x14ac:dyDescent="0.2">
      <c r="A1064" s="20"/>
      <c r="B1064" s="21"/>
      <c r="C1064" s="20"/>
      <c r="D1064" s="20"/>
      <c r="E1064" s="20"/>
      <c r="F1064" s="20"/>
      <c r="G1064" s="20"/>
      <c r="H1064" s="20"/>
      <c r="I1064" s="20"/>
      <c r="J1064" s="20"/>
      <c r="K1064" s="20"/>
      <c r="L1064" s="20"/>
      <c r="M1064" s="20"/>
      <c r="N1064" s="20"/>
      <c r="O1064" s="565"/>
      <c r="P1064" s="528"/>
      <c r="Q1064" s="528"/>
      <c r="R1064" s="20"/>
      <c r="S1064" s="20"/>
      <c r="T1064" s="20"/>
      <c r="U1064" s="20"/>
      <c r="V1064" s="20"/>
      <c r="W1064" s="20"/>
    </row>
    <row r="1065" spans="1:23" x14ac:dyDescent="0.2">
      <c r="A1065" s="20"/>
      <c r="B1065" s="21"/>
      <c r="C1065" s="20"/>
      <c r="D1065" s="20"/>
      <c r="E1065" s="20"/>
      <c r="F1065" s="20"/>
      <c r="G1065" s="20"/>
      <c r="H1065" s="20"/>
      <c r="I1065" s="20"/>
      <c r="J1065" s="20"/>
      <c r="K1065" s="20"/>
      <c r="L1065" s="20"/>
      <c r="M1065" s="20"/>
      <c r="N1065" s="20"/>
      <c r="O1065" s="565"/>
      <c r="P1065" s="528"/>
      <c r="Q1065" s="528"/>
      <c r="R1065" s="20"/>
      <c r="S1065" s="20"/>
      <c r="T1065" s="20"/>
      <c r="U1065" s="20"/>
      <c r="V1065" s="20"/>
      <c r="W1065" s="20"/>
    </row>
    <row r="1066" spans="1:23" x14ac:dyDescent="0.2">
      <c r="A1066" s="20"/>
      <c r="B1066" s="21"/>
      <c r="C1066" s="20"/>
      <c r="D1066" s="20"/>
      <c r="E1066" s="20"/>
      <c r="F1066" s="20"/>
      <c r="G1066" s="20"/>
      <c r="H1066" s="20"/>
      <c r="I1066" s="20"/>
      <c r="J1066" s="20"/>
      <c r="K1066" s="20"/>
      <c r="L1066" s="20"/>
      <c r="M1066" s="20"/>
      <c r="N1066" s="20"/>
      <c r="O1066" s="565"/>
      <c r="P1066" s="528"/>
      <c r="Q1066" s="528"/>
      <c r="R1066" s="20"/>
      <c r="S1066" s="20"/>
      <c r="T1066" s="20"/>
      <c r="U1066" s="20"/>
      <c r="V1066" s="20"/>
      <c r="W1066" s="20"/>
    </row>
    <row r="1067" spans="1:23" x14ac:dyDescent="0.2">
      <c r="A1067" s="20"/>
      <c r="B1067" s="21"/>
      <c r="C1067" s="20"/>
      <c r="D1067" s="20"/>
      <c r="E1067" s="20"/>
      <c r="F1067" s="20"/>
      <c r="G1067" s="20"/>
      <c r="H1067" s="20"/>
      <c r="I1067" s="20"/>
      <c r="J1067" s="20"/>
      <c r="K1067" s="20"/>
      <c r="L1067" s="20"/>
      <c r="M1067" s="20"/>
      <c r="N1067" s="20"/>
      <c r="O1067" s="565"/>
      <c r="P1067" s="528"/>
      <c r="Q1067" s="528"/>
      <c r="R1067" s="20"/>
      <c r="S1067" s="20"/>
      <c r="T1067" s="20"/>
      <c r="U1067" s="20"/>
      <c r="V1067" s="20"/>
      <c r="W1067" s="20"/>
    </row>
    <row r="1068" spans="1:23" x14ac:dyDescent="0.2">
      <c r="A1068" s="20"/>
      <c r="B1068" s="21"/>
      <c r="C1068" s="20"/>
      <c r="D1068" s="20"/>
      <c r="E1068" s="20"/>
      <c r="F1068" s="20"/>
      <c r="G1068" s="20"/>
      <c r="H1068" s="20"/>
      <c r="I1068" s="20"/>
      <c r="J1068" s="20"/>
      <c r="K1068" s="20"/>
      <c r="L1068" s="20"/>
      <c r="M1068" s="20"/>
      <c r="N1068" s="20"/>
      <c r="O1068" s="565"/>
      <c r="P1068" s="528"/>
      <c r="Q1068" s="528"/>
      <c r="R1068" s="20"/>
      <c r="S1068" s="20"/>
      <c r="T1068" s="20"/>
      <c r="U1068" s="20"/>
      <c r="V1068" s="20"/>
      <c r="W1068" s="20"/>
    </row>
    <row r="1069" spans="1:23" x14ac:dyDescent="0.2">
      <c r="A1069" s="20"/>
      <c r="B1069" s="21"/>
      <c r="C1069" s="20"/>
      <c r="D1069" s="20"/>
      <c r="E1069" s="20"/>
      <c r="F1069" s="20"/>
      <c r="G1069" s="20"/>
      <c r="H1069" s="20"/>
      <c r="I1069" s="20"/>
      <c r="J1069" s="20"/>
      <c r="K1069" s="20"/>
      <c r="L1069" s="20"/>
      <c r="M1069" s="20"/>
      <c r="N1069" s="20"/>
      <c r="O1069" s="565"/>
      <c r="P1069" s="528"/>
      <c r="Q1069" s="528"/>
      <c r="R1069" s="20"/>
      <c r="S1069" s="20"/>
      <c r="T1069" s="20"/>
      <c r="U1069" s="20"/>
      <c r="V1069" s="20"/>
      <c r="W1069" s="20"/>
    </row>
    <row r="1070" spans="1:23" x14ac:dyDescent="0.2">
      <c r="A1070" s="20"/>
      <c r="B1070" s="21"/>
      <c r="C1070" s="20"/>
      <c r="D1070" s="20"/>
      <c r="E1070" s="20"/>
      <c r="F1070" s="20"/>
      <c r="G1070" s="20"/>
      <c r="H1070" s="20"/>
      <c r="I1070" s="20"/>
      <c r="J1070" s="20"/>
      <c r="K1070" s="20"/>
      <c r="L1070" s="20"/>
      <c r="M1070" s="20"/>
      <c r="N1070" s="20"/>
      <c r="O1070" s="565"/>
      <c r="P1070" s="528"/>
      <c r="Q1070" s="528"/>
      <c r="R1070" s="20"/>
      <c r="S1070" s="20"/>
      <c r="T1070" s="20"/>
      <c r="U1070" s="20"/>
      <c r="V1070" s="20"/>
      <c r="W1070" s="20"/>
    </row>
    <row r="1071" spans="1:23" x14ac:dyDescent="0.2">
      <c r="A1071" s="20"/>
      <c r="B1071" s="21"/>
      <c r="C1071" s="20"/>
      <c r="D1071" s="20"/>
      <c r="E1071" s="20"/>
      <c r="F1071" s="20"/>
      <c r="G1071" s="20"/>
      <c r="H1071" s="20"/>
      <c r="I1071" s="20"/>
      <c r="J1071" s="20"/>
      <c r="K1071" s="20"/>
      <c r="L1071" s="20"/>
      <c r="M1071" s="20"/>
      <c r="N1071" s="20"/>
      <c r="O1071" s="565"/>
      <c r="P1071" s="528"/>
      <c r="Q1071" s="528"/>
      <c r="R1071" s="20"/>
      <c r="S1071" s="20"/>
      <c r="T1071" s="20"/>
      <c r="U1071" s="20"/>
      <c r="V1071" s="20"/>
      <c r="W1071" s="20"/>
    </row>
    <row r="1072" spans="1:23" x14ac:dyDescent="0.2">
      <c r="A1072" s="20"/>
      <c r="B1072" s="21"/>
      <c r="C1072" s="20"/>
      <c r="D1072" s="20"/>
      <c r="E1072" s="20"/>
      <c r="F1072" s="20"/>
      <c r="G1072" s="20"/>
      <c r="H1072" s="20"/>
      <c r="I1072" s="20"/>
      <c r="J1072" s="20"/>
      <c r="K1072" s="20"/>
      <c r="L1072" s="20"/>
      <c r="M1072" s="20"/>
      <c r="N1072" s="20"/>
      <c r="O1072" s="565"/>
      <c r="P1072" s="528"/>
      <c r="Q1072" s="528"/>
      <c r="R1072" s="20"/>
      <c r="S1072" s="20"/>
      <c r="T1072" s="20"/>
      <c r="U1072" s="20"/>
      <c r="V1072" s="20"/>
      <c r="W1072" s="20"/>
    </row>
    <row r="1073" spans="1:23" x14ac:dyDescent="0.2">
      <c r="A1073" s="20"/>
      <c r="B1073" s="21"/>
      <c r="C1073" s="20"/>
      <c r="D1073" s="20"/>
      <c r="E1073" s="20"/>
      <c r="F1073" s="20"/>
      <c r="G1073" s="20"/>
      <c r="H1073" s="20"/>
      <c r="I1073" s="20"/>
      <c r="J1073" s="20"/>
      <c r="K1073" s="20"/>
      <c r="L1073" s="20"/>
      <c r="M1073" s="20"/>
      <c r="N1073" s="20"/>
      <c r="O1073" s="565"/>
      <c r="P1073" s="528"/>
      <c r="Q1073" s="528"/>
      <c r="R1073" s="20"/>
      <c r="S1073" s="20"/>
      <c r="T1073" s="20"/>
      <c r="U1073" s="20"/>
      <c r="V1073" s="20"/>
      <c r="W1073" s="20"/>
    </row>
    <row r="1074" spans="1:23" x14ac:dyDescent="0.2">
      <c r="A1074" s="20"/>
      <c r="B1074" s="21"/>
      <c r="C1074" s="20"/>
      <c r="D1074" s="20"/>
      <c r="E1074" s="20"/>
      <c r="F1074" s="20"/>
      <c r="G1074" s="20"/>
      <c r="H1074" s="20"/>
      <c r="I1074" s="20"/>
      <c r="J1074" s="20"/>
      <c r="K1074" s="20"/>
      <c r="L1074" s="20"/>
      <c r="M1074" s="20"/>
      <c r="N1074" s="20"/>
      <c r="O1074" s="565"/>
      <c r="P1074" s="528"/>
      <c r="Q1074" s="528"/>
      <c r="R1074" s="20"/>
      <c r="S1074" s="20"/>
      <c r="T1074" s="20"/>
      <c r="U1074" s="20"/>
      <c r="V1074" s="20"/>
      <c r="W1074" s="20"/>
    </row>
    <row r="1075" spans="1:23" x14ac:dyDescent="0.2">
      <c r="A1075" s="20"/>
      <c r="B1075" s="21"/>
      <c r="C1075" s="20"/>
      <c r="D1075" s="20"/>
      <c r="E1075" s="20"/>
      <c r="F1075" s="20"/>
      <c r="G1075" s="20"/>
      <c r="H1075" s="20"/>
      <c r="I1075" s="20"/>
      <c r="J1075" s="20"/>
      <c r="K1075" s="20"/>
      <c r="L1075" s="20"/>
      <c r="M1075" s="20"/>
      <c r="N1075" s="20"/>
      <c r="O1075" s="565"/>
      <c r="P1075" s="528"/>
      <c r="Q1075" s="528"/>
      <c r="R1075" s="20"/>
      <c r="S1075" s="20"/>
      <c r="T1075" s="20"/>
      <c r="U1075" s="20"/>
      <c r="V1075" s="20"/>
      <c r="W1075" s="20"/>
    </row>
    <row r="1076" spans="1:23" x14ac:dyDescent="0.2">
      <c r="A1076" s="20"/>
      <c r="B1076" s="21"/>
      <c r="C1076" s="20"/>
      <c r="D1076" s="20"/>
      <c r="E1076" s="20"/>
      <c r="F1076" s="20"/>
      <c r="G1076" s="20"/>
      <c r="H1076" s="20"/>
      <c r="I1076" s="20"/>
      <c r="J1076" s="20"/>
      <c r="K1076" s="20"/>
      <c r="L1076" s="20"/>
      <c r="M1076" s="20"/>
      <c r="N1076" s="20"/>
      <c r="O1076" s="565"/>
      <c r="P1076" s="528"/>
      <c r="Q1076" s="528"/>
      <c r="R1076" s="20"/>
      <c r="S1076" s="20"/>
      <c r="T1076" s="20"/>
      <c r="U1076" s="20"/>
      <c r="V1076" s="20"/>
      <c r="W1076" s="20"/>
    </row>
    <row r="1077" spans="1:23" x14ac:dyDescent="0.2">
      <c r="A1077" s="20"/>
      <c r="B1077" s="21"/>
      <c r="C1077" s="20"/>
      <c r="D1077" s="20"/>
      <c r="E1077" s="20"/>
      <c r="F1077" s="20"/>
      <c r="G1077" s="20"/>
      <c r="H1077" s="20"/>
      <c r="I1077" s="20"/>
      <c r="J1077" s="20"/>
      <c r="K1077" s="20"/>
      <c r="L1077" s="20"/>
      <c r="M1077" s="20"/>
      <c r="N1077" s="20"/>
      <c r="O1077" s="565"/>
      <c r="P1077" s="528"/>
      <c r="Q1077" s="528"/>
      <c r="R1077" s="20"/>
      <c r="S1077" s="20"/>
      <c r="T1077" s="20"/>
      <c r="U1077" s="20"/>
      <c r="V1077" s="20"/>
      <c r="W1077" s="20"/>
    </row>
    <row r="1078" spans="1:23" x14ac:dyDescent="0.2">
      <c r="A1078" s="20"/>
      <c r="B1078" s="21"/>
      <c r="C1078" s="20"/>
      <c r="D1078" s="20"/>
      <c r="E1078" s="20"/>
      <c r="F1078" s="20"/>
      <c r="G1078" s="20"/>
      <c r="H1078" s="20"/>
      <c r="I1078" s="20"/>
      <c r="J1078" s="20"/>
      <c r="K1078" s="20"/>
      <c r="L1078" s="20"/>
      <c r="M1078" s="20"/>
      <c r="N1078" s="20"/>
      <c r="O1078" s="565"/>
      <c r="P1078" s="528"/>
      <c r="Q1078" s="528"/>
      <c r="R1078" s="20"/>
      <c r="S1078" s="20"/>
      <c r="T1078" s="20"/>
      <c r="U1078" s="20"/>
      <c r="V1078" s="20"/>
      <c r="W1078" s="20"/>
    </row>
    <row r="1079" spans="1:23" x14ac:dyDescent="0.2">
      <c r="A1079" s="20"/>
      <c r="B1079" s="21"/>
      <c r="C1079" s="20"/>
      <c r="D1079" s="20"/>
      <c r="E1079" s="20"/>
      <c r="F1079" s="20"/>
      <c r="G1079" s="20"/>
      <c r="H1079" s="20"/>
      <c r="I1079" s="20"/>
      <c r="J1079" s="20"/>
      <c r="K1079" s="20"/>
      <c r="L1079" s="20"/>
      <c r="M1079" s="20"/>
      <c r="N1079" s="20"/>
      <c r="O1079" s="565"/>
      <c r="P1079" s="528"/>
      <c r="Q1079" s="528"/>
      <c r="R1079" s="20"/>
      <c r="S1079" s="20"/>
      <c r="T1079" s="20"/>
      <c r="U1079" s="20"/>
      <c r="V1079" s="20"/>
      <c r="W1079" s="20"/>
    </row>
    <row r="1080" spans="1:23" x14ac:dyDescent="0.2">
      <c r="A1080" s="20"/>
      <c r="B1080" s="21"/>
      <c r="C1080" s="20"/>
      <c r="D1080" s="20"/>
      <c r="E1080" s="20"/>
      <c r="F1080" s="20"/>
      <c r="G1080" s="20"/>
      <c r="H1080" s="20"/>
      <c r="I1080" s="20"/>
      <c r="J1080" s="20"/>
      <c r="K1080" s="20"/>
      <c r="L1080" s="20"/>
      <c r="M1080" s="20"/>
      <c r="N1080" s="20"/>
      <c r="O1080" s="565"/>
      <c r="P1080" s="528"/>
      <c r="Q1080" s="528"/>
      <c r="R1080" s="20"/>
      <c r="S1080" s="20"/>
      <c r="T1080" s="20"/>
      <c r="U1080" s="20"/>
      <c r="V1080" s="20"/>
      <c r="W1080" s="20"/>
    </row>
    <row r="1081" spans="1:23" x14ac:dyDescent="0.2">
      <c r="A1081" s="20"/>
      <c r="B1081" s="21"/>
      <c r="C1081" s="20"/>
      <c r="D1081" s="20"/>
      <c r="E1081" s="20"/>
      <c r="F1081" s="20"/>
      <c r="G1081" s="20"/>
      <c r="H1081" s="20"/>
      <c r="I1081" s="20"/>
      <c r="J1081" s="20"/>
      <c r="K1081" s="20"/>
      <c r="L1081" s="20"/>
      <c r="M1081" s="20"/>
      <c r="N1081" s="20"/>
      <c r="O1081" s="565"/>
      <c r="P1081" s="528"/>
      <c r="Q1081" s="528"/>
      <c r="R1081" s="20"/>
      <c r="S1081" s="20"/>
      <c r="T1081" s="20"/>
      <c r="U1081" s="20"/>
      <c r="V1081" s="20"/>
      <c r="W1081" s="20"/>
    </row>
    <row r="1082" spans="1:23" x14ac:dyDescent="0.2">
      <c r="A1082" s="20"/>
      <c r="B1082" s="21"/>
      <c r="C1082" s="20"/>
      <c r="D1082" s="20"/>
      <c r="E1082" s="20"/>
      <c r="F1082" s="20"/>
      <c r="G1082" s="20"/>
      <c r="H1082" s="20"/>
      <c r="I1082" s="20"/>
      <c r="J1082" s="20"/>
      <c r="K1082" s="20"/>
      <c r="L1082" s="20"/>
      <c r="M1082" s="20"/>
      <c r="N1082" s="20"/>
      <c r="O1082" s="565"/>
      <c r="P1082" s="528"/>
      <c r="Q1082" s="528"/>
      <c r="R1082" s="20"/>
      <c r="S1082" s="20"/>
      <c r="T1082" s="20"/>
      <c r="U1082" s="20"/>
      <c r="V1082" s="20"/>
      <c r="W1082" s="20"/>
    </row>
    <row r="1083" spans="1:23" x14ac:dyDescent="0.2">
      <c r="A1083" s="20"/>
      <c r="B1083" s="21"/>
      <c r="C1083" s="20"/>
      <c r="D1083" s="20"/>
      <c r="E1083" s="20"/>
      <c r="F1083" s="20"/>
      <c r="G1083" s="20"/>
      <c r="H1083" s="20"/>
      <c r="I1083" s="20"/>
      <c r="J1083" s="20"/>
      <c r="K1083" s="20"/>
      <c r="L1083" s="20"/>
      <c r="M1083" s="20"/>
      <c r="N1083" s="20"/>
      <c r="O1083" s="565"/>
      <c r="P1083" s="528"/>
      <c r="Q1083" s="528"/>
      <c r="R1083" s="20"/>
      <c r="S1083" s="20"/>
      <c r="T1083" s="20"/>
      <c r="U1083" s="20"/>
      <c r="V1083" s="20"/>
      <c r="W1083" s="20"/>
    </row>
    <row r="1084" spans="1:23" x14ac:dyDescent="0.2">
      <c r="A1084" s="20"/>
      <c r="B1084" s="21"/>
      <c r="C1084" s="20"/>
      <c r="D1084" s="20"/>
      <c r="E1084" s="20"/>
      <c r="F1084" s="20"/>
      <c r="G1084" s="20"/>
      <c r="H1084" s="20"/>
      <c r="I1084" s="20"/>
      <c r="J1084" s="20"/>
      <c r="K1084" s="20"/>
      <c r="L1084" s="20"/>
      <c r="M1084" s="20"/>
      <c r="N1084" s="20"/>
      <c r="O1084" s="565"/>
      <c r="P1084" s="528"/>
      <c r="Q1084" s="528"/>
      <c r="R1084" s="20"/>
      <c r="S1084" s="20"/>
      <c r="T1084" s="20"/>
      <c r="U1084" s="20"/>
      <c r="V1084" s="20"/>
      <c r="W1084" s="20"/>
    </row>
    <row r="1085" spans="1:23" x14ac:dyDescent="0.2">
      <c r="A1085" s="20"/>
      <c r="B1085" s="21"/>
      <c r="C1085" s="20"/>
      <c r="D1085" s="20"/>
      <c r="E1085" s="20"/>
      <c r="F1085" s="20"/>
      <c r="G1085" s="20"/>
      <c r="H1085" s="20"/>
      <c r="I1085" s="20"/>
      <c r="J1085" s="20"/>
      <c r="K1085" s="20"/>
      <c r="L1085" s="20"/>
      <c r="M1085" s="20"/>
      <c r="N1085" s="20"/>
      <c r="O1085" s="565"/>
      <c r="P1085" s="528"/>
      <c r="Q1085" s="528"/>
      <c r="R1085" s="20"/>
      <c r="S1085" s="20"/>
      <c r="T1085" s="20"/>
      <c r="U1085" s="20"/>
      <c r="V1085" s="20"/>
      <c r="W1085" s="20"/>
    </row>
    <row r="1086" spans="1:23" x14ac:dyDescent="0.2">
      <c r="A1086" s="20"/>
      <c r="B1086" s="21"/>
      <c r="C1086" s="20"/>
      <c r="D1086" s="20"/>
      <c r="E1086" s="20"/>
      <c r="F1086" s="20"/>
      <c r="G1086" s="20"/>
      <c r="H1086" s="20"/>
      <c r="I1086" s="20"/>
      <c r="J1086" s="20"/>
      <c r="K1086" s="20"/>
      <c r="L1086" s="20"/>
      <c r="M1086" s="20"/>
      <c r="N1086" s="20"/>
      <c r="O1086" s="565"/>
      <c r="P1086" s="528"/>
      <c r="Q1086" s="528"/>
      <c r="R1086" s="20"/>
      <c r="S1086" s="20"/>
      <c r="T1086" s="20"/>
      <c r="U1086" s="20"/>
      <c r="V1086" s="20"/>
      <c r="W1086" s="20"/>
    </row>
    <row r="1087" spans="1:23" x14ac:dyDescent="0.2">
      <c r="A1087" s="20"/>
      <c r="B1087" s="21"/>
      <c r="C1087" s="20"/>
      <c r="D1087" s="20"/>
      <c r="E1087" s="20"/>
      <c r="F1087" s="20"/>
      <c r="G1087" s="20"/>
      <c r="H1087" s="20"/>
      <c r="I1087" s="20"/>
      <c r="J1087" s="20"/>
      <c r="K1087" s="20"/>
      <c r="L1087" s="20"/>
      <c r="M1087" s="20"/>
      <c r="N1087" s="20"/>
      <c r="O1087" s="565"/>
      <c r="P1087" s="528"/>
      <c r="Q1087" s="528"/>
      <c r="R1087" s="20"/>
      <c r="S1087" s="20"/>
      <c r="T1087" s="20"/>
      <c r="U1087" s="20"/>
      <c r="V1087" s="20"/>
      <c r="W1087" s="20"/>
    </row>
    <row r="1088" spans="1:23" x14ac:dyDescent="0.2">
      <c r="A1088" s="20"/>
      <c r="B1088" s="21"/>
      <c r="C1088" s="20"/>
      <c r="D1088" s="20"/>
      <c r="E1088" s="20"/>
      <c r="F1088" s="20"/>
      <c r="G1088" s="20"/>
      <c r="H1088" s="20"/>
      <c r="I1088" s="20"/>
      <c r="J1088" s="20"/>
      <c r="K1088" s="20"/>
      <c r="L1088" s="20"/>
      <c r="M1088" s="20"/>
      <c r="N1088" s="20"/>
      <c r="O1088" s="565"/>
      <c r="P1088" s="528"/>
      <c r="Q1088" s="528"/>
      <c r="R1088" s="20"/>
      <c r="S1088" s="20"/>
      <c r="T1088" s="20"/>
      <c r="U1088" s="20"/>
      <c r="V1088" s="20"/>
      <c r="W1088" s="20"/>
    </row>
    <row r="1089" spans="1:23" x14ac:dyDescent="0.2">
      <c r="A1089" s="20"/>
      <c r="B1089" s="21"/>
      <c r="C1089" s="20"/>
      <c r="D1089" s="20"/>
      <c r="E1089" s="20"/>
      <c r="F1089" s="20"/>
      <c r="G1089" s="20"/>
      <c r="H1089" s="20"/>
      <c r="I1089" s="20"/>
      <c r="J1089" s="20"/>
      <c r="K1089" s="20"/>
      <c r="L1089" s="20"/>
      <c r="M1089" s="20"/>
      <c r="N1089" s="20"/>
      <c r="O1089" s="565"/>
      <c r="P1089" s="528"/>
      <c r="Q1089" s="528"/>
      <c r="R1089" s="20"/>
      <c r="S1089" s="20"/>
      <c r="T1089" s="20"/>
      <c r="U1089" s="20"/>
      <c r="V1089" s="20"/>
      <c r="W1089" s="20"/>
    </row>
    <row r="1090" spans="1:23" x14ac:dyDescent="0.2">
      <c r="A1090" s="20"/>
      <c r="B1090" s="21"/>
      <c r="C1090" s="20"/>
      <c r="D1090" s="20"/>
      <c r="E1090" s="20"/>
      <c r="F1090" s="20"/>
      <c r="G1090" s="20"/>
      <c r="H1090" s="20"/>
      <c r="I1090" s="20"/>
      <c r="J1090" s="20"/>
      <c r="K1090" s="20"/>
      <c r="L1090" s="20"/>
      <c r="M1090" s="20"/>
      <c r="N1090" s="20"/>
      <c r="O1090" s="565"/>
      <c r="P1090" s="528"/>
      <c r="Q1090" s="528"/>
      <c r="R1090" s="20"/>
      <c r="S1090" s="20"/>
      <c r="T1090" s="20"/>
      <c r="U1090" s="20"/>
      <c r="V1090" s="20"/>
      <c r="W1090" s="20"/>
    </row>
    <row r="1091" spans="1:23" x14ac:dyDescent="0.2">
      <c r="A1091" s="20"/>
      <c r="B1091" s="21"/>
      <c r="C1091" s="20"/>
      <c r="D1091" s="20"/>
      <c r="E1091" s="20"/>
      <c r="F1091" s="20"/>
      <c r="G1091" s="20"/>
      <c r="H1091" s="20"/>
      <c r="I1091" s="20"/>
      <c r="J1091" s="20"/>
      <c r="K1091" s="20"/>
      <c r="L1091" s="20"/>
      <c r="M1091" s="20"/>
      <c r="N1091" s="20"/>
      <c r="O1091" s="565"/>
      <c r="P1091" s="528"/>
      <c r="Q1091" s="528"/>
      <c r="R1091" s="20"/>
      <c r="S1091" s="20"/>
      <c r="T1091" s="20"/>
      <c r="U1091" s="20"/>
      <c r="V1091" s="20"/>
      <c r="W1091" s="20"/>
    </row>
    <row r="1092" spans="1:23" x14ac:dyDescent="0.2">
      <c r="A1092" s="20"/>
      <c r="B1092" s="21"/>
      <c r="C1092" s="20"/>
      <c r="D1092" s="20"/>
      <c r="E1092" s="20"/>
      <c r="F1092" s="20"/>
      <c r="G1092" s="20"/>
      <c r="H1092" s="20"/>
      <c r="I1092" s="20"/>
      <c r="J1092" s="20"/>
      <c r="K1092" s="20"/>
      <c r="L1092" s="20"/>
      <c r="M1092" s="20"/>
      <c r="N1092" s="20"/>
      <c r="O1092" s="565"/>
      <c r="P1092" s="528"/>
      <c r="Q1092" s="528"/>
      <c r="R1092" s="20"/>
      <c r="S1092" s="20"/>
      <c r="T1092" s="20"/>
      <c r="U1092" s="20"/>
      <c r="V1092" s="20"/>
      <c r="W1092" s="20"/>
    </row>
    <row r="1093" spans="1:23" x14ac:dyDescent="0.2">
      <c r="A1093" s="20"/>
      <c r="B1093" s="21"/>
      <c r="C1093" s="20"/>
      <c r="D1093" s="20"/>
      <c r="E1093" s="20"/>
      <c r="F1093" s="20"/>
      <c r="G1093" s="20"/>
      <c r="H1093" s="20"/>
      <c r="I1093" s="20"/>
      <c r="J1093" s="20"/>
      <c r="K1093" s="20"/>
      <c r="L1093" s="20"/>
      <c r="M1093" s="20"/>
      <c r="N1093" s="20"/>
      <c r="O1093" s="565"/>
      <c r="P1093" s="528"/>
      <c r="Q1093" s="528"/>
      <c r="R1093" s="20"/>
      <c r="S1093" s="20"/>
      <c r="T1093" s="20"/>
      <c r="U1093" s="20"/>
      <c r="V1093" s="20"/>
      <c r="W1093" s="20"/>
    </row>
    <row r="1094" spans="1:23" x14ac:dyDescent="0.2">
      <c r="A1094" s="20"/>
      <c r="B1094" s="21"/>
      <c r="C1094" s="20"/>
      <c r="D1094" s="20"/>
      <c r="E1094" s="20"/>
      <c r="F1094" s="20"/>
      <c r="G1094" s="20"/>
      <c r="H1094" s="20"/>
      <c r="I1094" s="20"/>
      <c r="J1094" s="20"/>
      <c r="K1094" s="20"/>
      <c r="L1094" s="20"/>
      <c r="M1094" s="20"/>
      <c r="N1094" s="20"/>
      <c r="O1094" s="565"/>
      <c r="P1094" s="528"/>
      <c r="Q1094" s="528"/>
      <c r="R1094" s="20"/>
      <c r="S1094" s="20"/>
      <c r="T1094" s="20"/>
      <c r="U1094" s="20"/>
      <c r="V1094" s="20"/>
      <c r="W1094" s="20"/>
    </row>
    <row r="1095" spans="1:23" x14ac:dyDescent="0.2">
      <c r="A1095" s="20"/>
      <c r="B1095" s="21"/>
      <c r="C1095" s="20"/>
      <c r="D1095" s="20"/>
      <c r="E1095" s="20"/>
      <c r="F1095" s="20"/>
      <c r="G1095" s="20"/>
      <c r="H1095" s="20"/>
      <c r="I1095" s="20"/>
      <c r="J1095" s="20"/>
      <c r="K1095" s="20"/>
      <c r="L1095" s="20"/>
      <c r="M1095" s="20"/>
      <c r="N1095" s="20"/>
      <c r="O1095" s="565"/>
      <c r="P1095" s="528"/>
      <c r="Q1095" s="528"/>
      <c r="R1095" s="20"/>
      <c r="S1095" s="20"/>
      <c r="T1095" s="20"/>
      <c r="U1095" s="20"/>
      <c r="V1095" s="20"/>
      <c r="W1095" s="20"/>
    </row>
    <row r="1096" spans="1:23" x14ac:dyDescent="0.2">
      <c r="A1096" s="20"/>
      <c r="B1096" s="21"/>
      <c r="C1096" s="20"/>
      <c r="D1096" s="20"/>
      <c r="E1096" s="20"/>
      <c r="F1096" s="20"/>
      <c r="G1096" s="20"/>
      <c r="H1096" s="20"/>
      <c r="I1096" s="20"/>
      <c r="J1096" s="20"/>
      <c r="K1096" s="20"/>
      <c r="L1096" s="20"/>
      <c r="M1096" s="20"/>
      <c r="N1096" s="20"/>
      <c r="O1096" s="565"/>
      <c r="P1096" s="528"/>
      <c r="Q1096" s="528"/>
      <c r="R1096" s="20"/>
      <c r="S1096" s="20"/>
      <c r="T1096" s="20"/>
      <c r="U1096" s="20"/>
      <c r="V1096" s="20"/>
      <c r="W1096" s="20"/>
    </row>
    <row r="1097" spans="1:23" x14ac:dyDescent="0.2">
      <c r="A1097" s="20"/>
      <c r="B1097" s="21"/>
      <c r="C1097" s="20"/>
      <c r="D1097" s="20"/>
      <c r="E1097" s="20"/>
      <c r="F1097" s="20"/>
      <c r="G1097" s="20"/>
      <c r="H1097" s="20"/>
      <c r="I1097" s="20"/>
      <c r="J1097" s="20"/>
      <c r="K1097" s="20"/>
      <c r="L1097" s="20"/>
      <c r="M1097" s="20"/>
      <c r="N1097" s="20"/>
      <c r="O1097" s="565"/>
      <c r="P1097" s="528"/>
      <c r="Q1097" s="528"/>
      <c r="R1097" s="20"/>
      <c r="S1097" s="20"/>
      <c r="T1097" s="20"/>
      <c r="U1097" s="20"/>
      <c r="V1097" s="20"/>
      <c r="W1097" s="20"/>
    </row>
    <row r="1098" spans="1:23" x14ac:dyDescent="0.2">
      <c r="A1098" s="20"/>
      <c r="B1098" s="21"/>
      <c r="C1098" s="20"/>
      <c r="D1098" s="20"/>
      <c r="E1098" s="20"/>
      <c r="F1098" s="20"/>
      <c r="G1098" s="20"/>
      <c r="H1098" s="20"/>
      <c r="I1098" s="20"/>
      <c r="J1098" s="20"/>
      <c r="K1098" s="20"/>
      <c r="L1098" s="20"/>
      <c r="M1098" s="20"/>
      <c r="N1098" s="20"/>
      <c r="O1098" s="565"/>
      <c r="P1098" s="528"/>
      <c r="Q1098" s="528"/>
      <c r="R1098" s="20"/>
      <c r="S1098" s="20"/>
      <c r="T1098" s="20"/>
      <c r="U1098" s="20"/>
      <c r="V1098" s="20"/>
      <c r="W1098" s="20"/>
    </row>
    <row r="1099" spans="1:23" x14ac:dyDescent="0.2">
      <c r="A1099" s="20"/>
      <c r="B1099" s="21"/>
      <c r="C1099" s="20"/>
      <c r="D1099" s="20"/>
      <c r="E1099" s="20"/>
      <c r="F1099" s="20"/>
      <c r="G1099" s="20"/>
      <c r="H1099" s="20"/>
      <c r="I1099" s="20"/>
      <c r="J1099" s="20"/>
      <c r="K1099" s="20"/>
      <c r="L1099" s="20"/>
      <c r="M1099" s="20"/>
      <c r="N1099" s="20"/>
      <c r="O1099" s="565"/>
      <c r="P1099" s="528"/>
      <c r="Q1099" s="528"/>
      <c r="R1099" s="20"/>
      <c r="S1099" s="20"/>
      <c r="T1099" s="20"/>
      <c r="U1099" s="20"/>
      <c r="V1099" s="20"/>
      <c r="W1099" s="20"/>
    </row>
    <row r="1100" spans="1:23" x14ac:dyDescent="0.2">
      <c r="A1100" s="20"/>
      <c r="B1100" s="21"/>
      <c r="C1100" s="20"/>
      <c r="D1100" s="20"/>
      <c r="E1100" s="20"/>
      <c r="F1100" s="20"/>
      <c r="G1100" s="20"/>
      <c r="H1100" s="20"/>
      <c r="I1100" s="20"/>
      <c r="J1100" s="20"/>
      <c r="K1100" s="20"/>
      <c r="L1100" s="20"/>
      <c r="M1100" s="20"/>
      <c r="N1100" s="20"/>
      <c r="O1100" s="565"/>
      <c r="P1100" s="528"/>
      <c r="Q1100" s="528"/>
      <c r="R1100" s="20"/>
      <c r="S1100" s="20"/>
      <c r="T1100" s="20"/>
      <c r="U1100" s="20"/>
      <c r="V1100" s="20"/>
      <c r="W1100" s="20"/>
    </row>
    <row r="1101" spans="1:23" x14ac:dyDescent="0.2">
      <c r="A1101" s="20"/>
      <c r="B1101" s="21"/>
      <c r="C1101" s="20"/>
      <c r="D1101" s="20"/>
      <c r="E1101" s="20"/>
      <c r="F1101" s="20"/>
      <c r="G1101" s="20"/>
      <c r="H1101" s="20"/>
      <c r="I1101" s="20"/>
      <c r="J1101" s="20"/>
      <c r="K1101" s="20"/>
      <c r="L1101" s="20"/>
      <c r="M1101" s="20"/>
      <c r="N1101" s="20"/>
      <c r="O1101" s="565"/>
      <c r="P1101" s="528"/>
      <c r="Q1101" s="528"/>
      <c r="R1101" s="20"/>
      <c r="S1101" s="20"/>
      <c r="T1101" s="20"/>
      <c r="U1101" s="20"/>
      <c r="V1101" s="20"/>
      <c r="W1101" s="20"/>
    </row>
    <row r="1102" spans="1:23" x14ac:dyDescent="0.2">
      <c r="A1102" s="20"/>
      <c r="B1102" s="21"/>
      <c r="C1102" s="20"/>
      <c r="D1102" s="20"/>
      <c r="E1102" s="20"/>
      <c r="F1102" s="20"/>
      <c r="G1102" s="20"/>
      <c r="H1102" s="20"/>
      <c r="I1102" s="20"/>
      <c r="J1102" s="20"/>
      <c r="K1102" s="20"/>
      <c r="L1102" s="20"/>
      <c r="M1102" s="20"/>
      <c r="N1102" s="20"/>
      <c r="O1102" s="565"/>
      <c r="P1102" s="528"/>
      <c r="Q1102" s="528"/>
      <c r="R1102" s="20"/>
      <c r="S1102" s="20"/>
      <c r="T1102" s="20"/>
      <c r="U1102" s="20"/>
      <c r="V1102" s="20"/>
      <c r="W1102" s="20"/>
    </row>
    <row r="1103" spans="1:23" x14ac:dyDescent="0.2">
      <c r="A1103" s="20"/>
      <c r="B1103" s="21"/>
      <c r="C1103" s="20"/>
      <c r="D1103" s="20"/>
      <c r="E1103" s="20"/>
      <c r="F1103" s="20"/>
      <c r="G1103" s="20"/>
      <c r="H1103" s="20"/>
      <c r="I1103" s="20"/>
      <c r="J1103" s="20"/>
      <c r="K1103" s="20"/>
      <c r="L1103" s="20"/>
      <c r="M1103" s="20"/>
      <c r="N1103" s="20"/>
      <c r="O1103" s="565"/>
      <c r="P1103" s="528"/>
      <c r="Q1103" s="528"/>
      <c r="R1103" s="20"/>
      <c r="S1103" s="20"/>
      <c r="T1103" s="20"/>
      <c r="U1103" s="20"/>
      <c r="V1103" s="20"/>
      <c r="W1103" s="20"/>
    </row>
    <row r="1104" spans="1:23" x14ac:dyDescent="0.2">
      <c r="A1104" s="20"/>
      <c r="B1104" s="21"/>
      <c r="C1104" s="20"/>
      <c r="D1104" s="20"/>
      <c r="E1104" s="20"/>
      <c r="F1104" s="20"/>
      <c r="G1104" s="20"/>
      <c r="H1104" s="20"/>
      <c r="I1104" s="20"/>
      <c r="J1104" s="20"/>
      <c r="K1104" s="20"/>
      <c r="L1104" s="20"/>
      <c r="M1104" s="20"/>
      <c r="N1104" s="20"/>
      <c r="O1104" s="565"/>
      <c r="P1104" s="528"/>
      <c r="Q1104" s="528"/>
      <c r="R1104" s="20"/>
      <c r="S1104" s="20"/>
      <c r="T1104" s="20"/>
      <c r="U1104" s="20"/>
      <c r="V1104" s="20"/>
      <c r="W1104" s="20"/>
    </row>
    <row r="1105" spans="1:23" x14ac:dyDescent="0.2">
      <c r="A1105" s="20"/>
      <c r="B1105" s="21"/>
      <c r="C1105" s="20"/>
      <c r="D1105" s="20"/>
      <c r="E1105" s="20"/>
      <c r="F1105" s="20"/>
      <c r="G1105" s="20"/>
      <c r="H1105" s="20"/>
      <c r="I1105" s="20"/>
      <c r="J1105" s="20"/>
      <c r="K1105" s="20"/>
      <c r="L1105" s="20"/>
      <c r="M1105" s="20"/>
      <c r="N1105" s="20"/>
      <c r="O1105" s="565"/>
      <c r="P1105" s="528"/>
      <c r="Q1105" s="528"/>
      <c r="R1105" s="20"/>
      <c r="S1105" s="20"/>
      <c r="T1105" s="20"/>
      <c r="U1105" s="20"/>
      <c r="V1105" s="20"/>
      <c r="W1105" s="20"/>
    </row>
    <row r="1106" spans="1:23" x14ac:dyDescent="0.2">
      <c r="A1106" s="20"/>
      <c r="B1106" s="21"/>
      <c r="C1106" s="20"/>
      <c r="D1106" s="20"/>
      <c r="E1106" s="20"/>
      <c r="F1106" s="20"/>
      <c r="G1106" s="20"/>
      <c r="H1106" s="20"/>
      <c r="I1106" s="20"/>
      <c r="J1106" s="20"/>
      <c r="K1106" s="20"/>
      <c r="L1106" s="20"/>
      <c r="M1106" s="20"/>
      <c r="N1106" s="20"/>
      <c r="O1106" s="565"/>
      <c r="P1106" s="528"/>
      <c r="Q1106" s="528"/>
      <c r="R1106" s="20"/>
      <c r="S1106" s="20"/>
      <c r="T1106" s="20"/>
      <c r="U1106" s="20"/>
      <c r="V1106" s="20"/>
      <c r="W1106" s="20"/>
    </row>
    <row r="1107" spans="1:23" x14ac:dyDescent="0.2">
      <c r="A1107" s="20"/>
      <c r="B1107" s="21"/>
      <c r="C1107" s="20"/>
      <c r="D1107" s="20"/>
      <c r="E1107" s="20"/>
      <c r="F1107" s="20"/>
      <c r="G1107" s="20"/>
      <c r="H1107" s="20"/>
      <c r="I1107" s="20"/>
      <c r="J1107" s="20"/>
      <c r="K1107" s="20"/>
      <c r="L1107" s="20"/>
      <c r="M1107" s="20"/>
      <c r="N1107" s="20"/>
      <c r="O1107" s="565"/>
      <c r="P1107" s="528"/>
      <c r="Q1107" s="528"/>
      <c r="R1107" s="20"/>
      <c r="S1107" s="20"/>
      <c r="T1107" s="20"/>
      <c r="U1107" s="20"/>
      <c r="V1107" s="20"/>
      <c r="W1107" s="20"/>
    </row>
    <row r="1108" spans="1:23" x14ac:dyDescent="0.2">
      <c r="A1108" s="20"/>
      <c r="B1108" s="21"/>
      <c r="C1108" s="20"/>
      <c r="D1108" s="20"/>
      <c r="E1108" s="20"/>
      <c r="F1108" s="20"/>
      <c r="G1108" s="20"/>
      <c r="H1108" s="20"/>
      <c r="I1108" s="20"/>
      <c r="J1108" s="20"/>
      <c r="K1108" s="20"/>
      <c r="L1108" s="20"/>
      <c r="M1108" s="20"/>
      <c r="N1108" s="20"/>
      <c r="O1108" s="565"/>
      <c r="P1108" s="528"/>
      <c r="Q1108" s="528"/>
      <c r="R1108" s="20"/>
      <c r="S1108" s="20"/>
      <c r="T1108" s="20"/>
      <c r="U1108" s="20"/>
      <c r="V1108" s="20"/>
      <c r="W1108" s="20"/>
    </row>
    <row r="1109" spans="1:23" x14ac:dyDescent="0.2">
      <c r="A1109" s="20"/>
      <c r="B1109" s="21"/>
      <c r="C1109" s="20"/>
      <c r="D1109" s="20"/>
      <c r="E1109" s="20"/>
      <c r="F1109" s="20"/>
      <c r="G1109" s="20"/>
      <c r="H1109" s="20"/>
      <c r="I1109" s="20"/>
      <c r="J1109" s="20"/>
      <c r="K1109" s="20"/>
      <c r="L1109" s="20"/>
      <c r="M1109" s="20"/>
      <c r="N1109" s="20"/>
      <c r="O1109" s="565"/>
      <c r="P1109" s="528"/>
      <c r="Q1109" s="528"/>
      <c r="R1109" s="20"/>
      <c r="S1109" s="20"/>
      <c r="T1109" s="20"/>
      <c r="U1109" s="20"/>
      <c r="V1109" s="20"/>
      <c r="W1109" s="20"/>
    </row>
    <row r="1110" spans="1:23" x14ac:dyDescent="0.2">
      <c r="A1110" s="20"/>
      <c r="B1110" s="21"/>
      <c r="C1110" s="20"/>
      <c r="D1110" s="20"/>
      <c r="E1110" s="20"/>
      <c r="F1110" s="20"/>
      <c r="G1110" s="20"/>
      <c r="H1110" s="20"/>
      <c r="I1110" s="20"/>
      <c r="J1110" s="20"/>
      <c r="K1110" s="20"/>
      <c r="L1110" s="20"/>
      <c r="M1110" s="20"/>
      <c r="N1110" s="20"/>
      <c r="O1110" s="565"/>
      <c r="P1110" s="528"/>
      <c r="Q1110" s="528"/>
      <c r="R1110" s="20"/>
      <c r="S1110" s="20"/>
      <c r="T1110" s="20"/>
      <c r="U1110" s="20"/>
      <c r="V1110" s="20"/>
      <c r="W1110" s="20"/>
    </row>
    <row r="1111" spans="1:23" x14ac:dyDescent="0.2">
      <c r="A1111" s="20"/>
      <c r="B1111" s="21"/>
      <c r="C1111" s="20"/>
      <c r="D1111" s="20"/>
      <c r="E1111" s="20"/>
      <c r="F1111" s="20"/>
      <c r="G1111" s="20"/>
      <c r="H1111" s="20"/>
      <c r="I1111" s="20"/>
      <c r="J1111" s="20"/>
      <c r="K1111" s="20"/>
      <c r="L1111" s="20"/>
      <c r="M1111" s="20"/>
      <c r="N1111" s="20"/>
      <c r="O1111" s="565"/>
      <c r="P1111" s="528"/>
      <c r="Q1111" s="528"/>
      <c r="R1111" s="20"/>
      <c r="S1111" s="20"/>
      <c r="T1111" s="20"/>
      <c r="U1111" s="20"/>
      <c r="V1111" s="20"/>
      <c r="W1111" s="20"/>
    </row>
    <row r="1112" spans="1:23" x14ac:dyDescent="0.2">
      <c r="A1112" s="20"/>
      <c r="B1112" s="21"/>
      <c r="C1112" s="20"/>
      <c r="D1112" s="20"/>
      <c r="E1112" s="20"/>
      <c r="F1112" s="20"/>
      <c r="G1112" s="20"/>
      <c r="H1112" s="20"/>
      <c r="I1112" s="20"/>
      <c r="J1112" s="20"/>
      <c r="K1112" s="20"/>
      <c r="L1112" s="20"/>
      <c r="M1112" s="20"/>
      <c r="N1112" s="20"/>
      <c r="O1112" s="565"/>
      <c r="P1112" s="528"/>
      <c r="Q1112" s="528"/>
      <c r="R1112" s="20"/>
      <c r="S1112" s="20"/>
      <c r="T1112" s="20"/>
      <c r="U1112" s="20"/>
      <c r="V1112" s="20"/>
      <c r="W1112" s="20"/>
    </row>
    <row r="1113" spans="1:23" x14ac:dyDescent="0.2">
      <c r="A1113" s="20"/>
      <c r="B1113" s="21"/>
      <c r="C1113" s="20"/>
      <c r="D1113" s="20"/>
      <c r="E1113" s="20"/>
      <c r="F1113" s="20"/>
      <c r="G1113" s="20"/>
      <c r="H1113" s="20"/>
      <c r="I1113" s="20"/>
      <c r="J1113" s="20"/>
      <c r="K1113" s="20"/>
      <c r="L1113" s="20"/>
      <c r="M1113" s="20"/>
      <c r="N1113" s="20"/>
      <c r="O1113" s="565"/>
      <c r="P1113" s="528"/>
      <c r="Q1113" s="528"/>
      <c r="R1113" s="20"/>
      <c r="S1113" s="20"/>
      <c r="T1113" s="20"/>
      <c r="U1113" s="20"/>
      <c r="V1113" s="20"/>
      <c r="W1113" s="20"/>
    </row>
    <row r="1114" spans="1:23" x14ac:dyDescent="0.2">
      <c r="A1114" s="20"/>
      <c r="B1114" s="21"/>
      <c r="C1114" s="20"/>
      <c r="D1114" s="20"/>
      <c r="E1114" s="20"/>
      <c r="F1114" s="20"/>
      <c r="G1114" s="20"/>
      <c r="H1114" s="20"/>
      <c r="I1114" s="20"/>
      <c r="J1114" s="20"/>
      <c r="K1114" s="20"/>
      <c r="L1114" s="20"/>
      <c r="M1114" s="20"/>
      <c r="N1114" s="20"/>
      <c r="O1114" s="565"/>
      <c r="P1114" s="528"/>
      <c r="Q1114" s="528"/>
      <c r="R1114" s="20"/>
      <c r="S1114" s="20"/>
      <c r="T1114" s="20"/>
      <c r="U1114" s="20"/>
      <c r="V1114" s="20"/>
      <c r="W1114" s="20"/>
    </row>
    <row r="1115" spans="1:23" x14ac:dyDescent="0.2">
      <c r="A1115" s="20"/>
      <c r="B1115" s="21"/>
      <c r="C1115" s="20"/>
      <c r="D1115" s="20"/>
      <c r="E1115" s="20"/>
      <c r="F1115" s="20"/>
      <c r="G1115" s="20"/>
      <c r="H1115" s="20"/>
      <c r="I1115" s="20"/>
      <c r="J1115" s="20"/>
      <c r="K1115" s="20"/>
      <c r="L1115" s="20"/>
      <c r="M1115" s="20"/>
      <c r="N1115" s="20"/>
      <c r="O1115" s="565"/>
      <c r="P1115" s="528"/>
      <c r="Q1115" s="528"/>
      <c r="R1115" s="20"/>
      <c r="S1115" s="20"/>
      <c r="T1115" s="20"/>
      <c r="U1115" s="20"/>
      <c r="V1115" s="20"/>
      <c r="W1115" s="20"/>
    </row>
    <row r="1116" spans="1:23" x14ac:dyDescent="0.2">
      <c r="A1116" s="20"/>
      <c r="B1116" s="21"/>
      <c r="C1116" s="20"/>
      <c r="D1116" s="20"/>
      <c r="E1116" s="20"/>
      <c r="F1116" s="20"/>
      <c r="G1116" s="20"/>
      <c r="H1116" s="20"/>
      <c r="I1116" s="20"/>
      <c r="J1116" s="20"/>
      <c r="K1116" s="20"/>
      <c r="L1116" s="20"/>
      <c r="M1116" s="20"/>
      <c r="N1116" s="20"/>
      <c r="O1116" s="565"/>
      <c r="P1116" s="528"/>
      <c r="Q1116" s="528"/>
      <c r="R1116" s="20"/>
      <c r="S1116" s="20"/>
      <c r="T1116" s="20"/>
      <c r="U1116" s="20"/>
      <c r="V1116" s="20"/>
      <c r="W1116" s="20"/>
    </row>
    <row r="1117" spans="1:23" x14ac:dyDescent="0.2">
      <c r="A1117" s="20"/>
      <c r="B1117" s="21"/>
      <c r="C1117" s="20"/>
      <c r="D1117" s="20"/>
      <c r="E1117" s="20"/>
      <c r="F1117" s="20"/>
      <c r="G1117" s="20"/>
      <c r="H1117" s="20"/>
      <c r="I1117" s="20"/>
      <c r="J1117" s="20"/>
      <c r="K1117" s="20"/>
      <c r="L1117" s="20"/>
      <c r="M1117" s="20"/>
      <c r="N1117" s="20"/>
      <c r="O1117" s="565"/>
      <c r="P1117" s="528"/>
      <c r="Q1117" s="528"/>
      <c r="R1117" s="20"/>
      <c r="S1117" s="20"/>
      <c r="T1117" s="20"/>
      <c r="U1117" s="20"/>
      <c r="V1117" s="20"/>
      <c r="W1117" s="20"/>
    </row>
    <row r="1118" spans="1:23" x14ac:dyDescent="0.2">
      <c r="A1118" s="20"/>
      <c r="B1118" s="21"/>
      <c r="C1118" s="20"/>
      <c r="D1118" s="20"/>
      <c r="E1118" s="20"/>
      <c r="F1118" s="20"/>
      <c r="G1118" s="20"/>
      <c r="H1118" s="20"/>
      <c r="I1118" s="20"/>
      <c r="J1118" s="20"/>
      <c r="K1118" s="20"/>
      <c r="L1118" s="20"/>
      <c r="M1118" s="20"/>
      <c r="N1118" s="20"/>
      <c r="O1118" s="565"/>
      <c r="P1118" s="528"/>
      <c r="Q1118" s="528"/>
      <c r="R1118" s="20"/>
      <c r="S1118" s="20"/>
      <c r="T1118" s="20"/>
      <c r="U1118" s="20"/>
      <c r="V1118" s="20"/>
      <c r="W1118" s="20"/>
    </row>
    <row r="1119" spans="1:23" x14ac:dyDescent="0.2">
      <c r="A1119" s="20"/>
      <c r="B1119" s="21"/>
      <c r="C1119" s="20"/>
      <c r="D1119" s="20"/>
      <c r="E1119" s="20"/>
      <c r="F1119" s="20"/>
      <c r="G1119" s="20"/>
      <c r="H1119" s="20"/>
      <c r="I1119" s="20"/>
      <c r="J1119" s="20"/>
      <c r="K1119" s="20"/>
      <c r="L1119" s="20"/>
      <c r="M1119" s="20"/>
      <c r="N1119" s="20"/>
      <c r="O1119" s="565"/>
      <c r="P1119" s="528"/>
      <c r="Q1119" s="528"/>
      <c r="R1119" s="20"/>
      <c r="S1119" s="20"/>
      <c r="T1119" s="20"/>
      <c r="U1119" s="20"/>
      <c r="V1119" s="20"/>
      <c r="W1119" s="20"/>
    </row>
    <row r="1120" spans="1:23" x14ac:dyDescent="0.2">
      <c r="A1120" s="20"/>
      <c r="B1120" s="21"/>
      <c r="C1120" s="20"/>
      <c r="D1120" s="20"/>
      <c r="E1120" s="20"/>
      <c r="F1120" s="20"/>
      <c r="G1120" s="20"/>
      <c r="H1120" s="20"/>
      <c r="I1120" s="20"/>
      <c r="J1120" s="20"/>
      <c r="K1120" s="20"/>
      <c r="L1120" s="20"/>
      <c r="M1120" s="20"/>
      <c r="N1120" s="20"/>
      <c r="O1120" s="565"/>
      <c r="P1120" s="528"/>
      <c r="Q1120" s="528"/>
      <c r="R1120" s="20"/>
      <c r="S1120" s="20"/>
      <c r="T1120" s="20"/>
      <c r="U1120" s="20"/>
      <c r="V1120" s="20"/>
      <c r="W1120" s="20"/>
    </row>
    <row r="1121" spans="1:23" x14ac:dyDescent="0.2">
      <c r="A1121" s="20"/>
      <c r="B1121" s="21"/>
      <c r="C1121" s="20"/>
      <c r="D1121" s="20"/>
      <c r="E1121" s="20"/>
      <c r="F1121" s="20"/>
      <c r="G1121" s="20"/>
      <c r="H1121" s="20"/>
      <c r="I1121" s="20"/>
      <c r="J1121" s="20"/>
      <c r="K1121" s="20"/>
      <c r="L1121" s="20"/>
      <c r="M1121" s="20"/>
      <c r="N1121" s="20"/>
      <c r="O1121" s="565"/>
      <c r="P1121" s="528"/>
      <c r="Q1121" s="528"/>
      <c r="R1121" s="20"/>
      <c r="S1121" s="20"/>
      <c r="T1121" s="20"/>
      <c r="U1121" s="20"/>
      <c r="V1121" s="20"/>
      <c r="W1121" s="20"/>
    </row>
    <row r="1122" spans="1:23" x14ac:dyDescent="0.2">
      <c r="A1122" s="20"/>
      <c r="B1122" s="21"/>
      <c r="C1122" s="20"/>
      <c r="D1122" s="20"/>
      <c r="E1122" s="20"/>
      <c r="F1122" s="20"/>
      <c r="G1122" s="20"/>
      <c r="H1122" s="20"/>
      <c r="I1122" s="20"/>
      <c r="J1122" s="20"/>
      <c r="K1122" s="20"/>
      <c r="L1122" s="20"/>
      <c r="M1122" s="20"/>
      <c r="N1122" s="20"/>
      <c r="O1122" s="565"/>
      <c r="P1122" s="528"/>
      <c r="Q1122" s="528"/>
      <c r="R1122" s="20"/>
      <c r="S1122" s="20"/>
      <c r="T1122" s="20"/>
      <c r="U1122" s="20"/>
      <c r="V1122" s="20"/>
      <c r="W1122" s="20"/>
    </row>
    <row r="1123" spans="1:23" x14ac:dyDescent="0.2">
      <c r="A1123" s="20"/>
      <c r="B1123" s="21"/>
      <c r="C1123" s="20"/>
      <c r="D1123" s="20"/>
      <c r="E1123" s="20"/>
      <c r="F1123" s="20"/>
      <c r="G1123" s="20"/>
      <c r="H1123" s="20"/>
      <c r="I1123" s="20"/>
      <c r="J1123" s="20"/>
      <c r="K1123" s="20"/>
      <c r="L1123" s="20"/>
      <c r="M1123" s="20"/>
      <c r="N1123" s="20"/>
      <c r="O1123" s="565"/>
      <c r="P1123" s="528"/>
      <c r="Q1123" s="528"/>
      <c r="R1123" s="20"/>
      <c r="S1123" s="20"/>
      <c r="T1123" s="20"/>
      <c r="U1123" s="20"/>
      <c r="V1123" s="20"/>
      <c r="W1123" s="20"/>
    </row>
    <row r="1124" spans="1:23" x14ac:dyDescent="0.2">
      <c r="A1124" s="20"/>
      <c r="B1124" s="21"/>
      <c r="C1124" s="20"/>
      <c r="D1124" s="20"/>
      <c r="E1124" s="20"/>
      <c r="F1124" s="20"/>
      <c r="G1124" s="20"/>
      <c r="H1124" s="20"/>
      <c r="I1124" s="20"/>
      <c r="J1124" s="20"/>
      <c r="K1124" s="20"/>
      <c r="L1124" s="20"/>
      <c r="M1124" s="20"/>
      <c r="N1124" s="20"/>
      <c r="O1124" s="565"/>
      <c r="P1124" s="528"/>
      <c r="Q1124" s="528"/>
      <c r="R1124" s="20"/>
      <c r="S1124" s="20"/>
      <c r="T1124" s="20"/>
      <c r="U1124" s="20"/>
      <c r="V1124" s="20"/>
      <c r="W1124" s="20"/>
    </row>
    <row r="1125" spans="1:23" x14ac:dyDescent="0.2">
      <c r="A1125" s="20"/>
      <c r="B1125" s="21"/>
      <c r="C1125" s="20"/>
      <c r="D1125" s="20"/>
      <c r="E1125" s="20"/>
      <c r="F1125" s="20"/>
      <c r="G1125" s="20"/>
      <c r="H1125" s="20"/>
      <c r="I1125" s="20"/>
      <c r="J1125" s="20"/>
      <c r="K1125" s="20"/>
      <c r="L1125" s="20"/>
      <c r="M1125" s="20"/>
      <c r="N1125" s="20"/>
      <c r="O1125" s="565"/>
      <c r="P1125" s="528"/>
      <c r="Q1125" s="528"/>
      <c r="R1125" s="20"/>
      <c r="S1125" s="20"/>
      <c r="T1125" s="20"/>
      <c r="U1125" s="20"/>
      <c r="V1125" s="20"/>
      <c r="W1125" s="20"/>
    </row>
    <row r="1126" spans="1:23" x14ac:dyDescent="0.2">
      <c r="A1126" s="20"/>
      <c r="B1126" s="21"/>
      <c r="C1126" s="20"/>
      <c r="D1126" s="20"/>
      <c r="E1126" s="20"/>
      <c r="F1126" s="20"/>
      <c r="G1126" s="20"/>
      <c r="H1126" s="20"/>
      <c r="I1126" s="20"/>
      <c r="J1126" s="20"/>
      <c r="K1126" s="20"/>
      <c r="L1126" s="20"/>
      <c r="M1126" s="20"/>
      <c r="N1126" s="20"/>
      <c r="O1126" s="565"/>
      <c r="P1126" s="528"/>
      <c r="Q1126" s="528"/>
      <c r="R1126" s="20"/>
      <c r="S1126" s="20"/>
      <c r="T1126" s="20"/>
      <c r="U1126" s="20"/>
      <c r="V1126" s="20"/>
      <c r="W1126" s="20"/>
    </row>
    <row r="1127" spans="1:23" x14ac:dyDescent="0.2">
      <c r="A1127" s="20"/>
      <c r="B1127" s="21"/>
      <c r="C1127" s="20"/>
      <c r="D1127" s="20"/>
      <c r="E1127" s="20"/>
      <c r="F1127" s="20"/>
      <c r="G1127" s="20"/>
      <c r="H1127" s="20"/>
      <c r="I1127" s="20"/>
      <c r="J1127" s="20"/>
      <c r="K1127" s="20"/>
      <c r="L1127" s="20"/>
      <c r="M1127" s="20"/>
      <c r="N1127" s="20"/>
      <c r="O1127" s="565"/>
      <c r="P1127" s="528"/>
      <c r="Q1127" s="528"/>
      <c r="R1127" s="20"/>
      <c r="S1127" s="20"/>
      <c r="T1127" s="20"/>
      <c r="U1127" s="20"/>
      <c r="V1127" s="20"/>
      <c r="W1127" s="20"/>
    </row>
    <row r="1128" spans="1:23" x14ac:dyDescent="0.2">
      <c r="A1128" s="20"/>
      <c r="B1128" s="21"/>
      <c r="C1128" s="20"/>
      <c r="D1128" s="20"/>
      <c r="E1128" s="20"/>
      <c r="F1128" s="20"/>
      <c r="G1128" s="20"/>
      <c r="H1128" s="20"/>
      <c r="I1128" s="20"/>
      <c r="J1128" s="20"/>
      <c r="K1128" s="20"/>
      <c r="L1128" s="20"/>
      <c r="M1128" s="20"/>
      <c r="N1128" s="20"/>
      <c r="O1128" s="565"/>
      <c r="P1128" s="528"/>
      <c r="Q1128" s="528"/>
      <c r="R1128" s="20"/>
      <c r="S1128" s="20"/>
      <c r="T1128" s="20"/>
      <c r="U1128" s="20"/>
      <c r="V1128" s="20"/>
      <c r="W1128" s="20"/>
    </row>
    <row r="1129" spans="1:23" x14ac:dyDescent="0.2">
      <c r="A1129" s="20"/>
      <c r="B1129" s="21"/>
      <c r="C1129" s="20"/>
      <c r="D1129" s="20"/>
      <c r="E1129" s="20"/>
      <c r="F1129" s="20"/>
      <c r="G1129" s="20"/>
      <c r="H1129" s="20"/>
      <c r="I1129" s="20"/>
      <c r="J1129" s="20"/>
      <c r="K1129" s="20"/>
      <c r="L1129" s="20"/>
      <c r="M1129" s="20"/>
      <c r="N1129" s="20"/>
      <c r="O1129" s="565"/>
      <c r="P1129" s="528"/>
      <c r="Q1129" s="528"/>
      <c r="R1129" s="20"/>
      <c r="S1129" s="20"/>
      <c r="T1129" s="20"/>
      <c r="U1129" s="20"/>
      <c r="V1129" s="20"/>
      <c r="W1129" s="20"/>
    </row>
    <row r="1130" spans="1:23" x14ac:dyDescent="0.2">
      <c r="A1130" s="20"/>
      <c r="B1130" s="21"/>
      <c r="C1130" s="20"/>
      <c r="D1130" s="20"/>
      <c r="E1130" s="20"/>
      <c r="F1130" s="20"/>
      <c r="G1130" s="20"/>
      <c r="H1130" s="20"/>
      <c r="I1130" s="20"/>
      <c r="J1130" s="20"/>
      <c r="K1130" s="20"/>
      <c r="L1130" s="20"/>
      <c r="M1130" s="20"/>
      <c r="N1130" s="20"/>
      <c r="O1130" s="565"/>
      <c r="P1130" s="528"/>
      <c r="Q1130" s="528"/>
      <c r="R1130" s="20"/>
      <c r="S1130" s="20"/>
      <c r="T1130" s="20"/>
      <c r="U1130" s="20"/>
      <c r="V1130" s="20"/>
      <c r="W1130" s="20"/>
    </row>
    <row r="1131" spans="1:23" x14ac:dyDescent="0.2">
      <c r="A1131" s="20"/>
      <c r="B1131" s="21"/>
      <c r="C1131" s="20"/>
      <c r="D1131" s="20"/>
      <c r="E1131" s="20"/>
      <c r="F1131" s="20"/>
      <c r="G1131" s="20"/>
      <c r="H1131" s="20"/>
      <c r="I1131" s="20"/>
      <c r="J1131" s="20"/>
      <c r="K1131" s="20"/>
      <c r="L1131" s="20"/>
      <c r="M1131" s="20"/>
      <c r="N1131" s="20"/>
      <c r="O1131" s="565"/>
      <c r="P1131" s="528"/>
      <c r="Q1131" s="528"/>
      <c r="R1131" s="20"/>
      <c r="S1131" s="20"/>
      <c r="T1131" s="20"/>
      <c r="U1131" s="20"/>
      <c r="V1131" s="20"/>
      <c r="W1131" s="20"/>
    </row>
    <row r="1132" spans="1:23" x14ac:dyDescent="0.2">
      <c r="A1132" s="20"/>
      <c r="B1132" s="21"/>
      <c r="C1132" s="20"/>
      <c r="D1132" s="20"/>
      <c r="E1132" s="20"/>
      <c r="F1132" s="20"/>
      <c r="G1132" s="20"/>
      <c r="H1132" s="20"/>
      <c r="I1132" s="20"/>
      <c r="J1132" s="20"/>
      <c r="K1132" s="20"/>
      <c r="L1132" s="20"/>
      <c r="M1132" s="20"/>
      <c r="N1132" s="20"/>
      <c r="O1132" s="565"/>
      <c r="P1132" s="528"/>
      <c r="Q1132" s="528"/>
      <c r="R1132" s="20"/>
      <c r="S1132" s="20"/>
      <c r="T1132" s="20"/>
      <c r="U1132" s="20"/>
      <c r="V1132" s="20"/>
      <c r="W1132" s="20"/>
    </row>
    <row r="1133" spans="1:23" x14ac:dyDescent="0.2">
      <c r="A1133" s="20"/>
      <c r="B1133" s="21"/>
      <c r="C1133" s="20"/>
      <c r="D1133" s="20"/>
      <c r="E1133" s="20"/>
      <c r="F1133" s="20"/>
      <c r="G1133" s="20"/>
      <c r="H1133" s="20"/>
      <c r="I1133" s="20"/>
      <c r="J1133" s="20"/>
      <c r="K1133" s="20"/>
      <c r="L1133" s="20"/>
      <c r="M1133" s="20"/>
      <c r="N1133" s="20"/>
      <c r="O1133" s="565"/>
      <c r="P1133" s="528"/>
      <c r="Q1133" s="528"/>
      <c r="R1133" s="20"/>
      <c r="S1133" s="20"/>
      <c r="T1133" s="20"/>
      <c r="U1133" s="20"/>
      <c r="V1133" s="20"/>
      <c r="W1133" s="20"/>
    </row>
    <row r="1134" spans="1:23" x14ac:dyDescent="0.2">
      <c r="A1134" s="20"/>
      <c r="B1134" s="21"/>
      <c r="C1134" s="20"/>
      <c r="D1134" s="20"/>
      <c r="E1134" s="20"/>
      <c r="F1134" s="20"/>
      <c r="G1134" s="20"/>
      <c r="H1134" s="20"/>
      <c r="I1134" s="20"/>
      <c r="J1134" s="20"/>
      <c r="K1134" s="20"/>
      <c r="L1134" s="20"/>
      <c r="M1134" s="20"/>
      <c r="N1134" s="20"/>
      <c r="O1134" s="565"/>
      <c r="P1134" s="528"/>
      <c r="Q1134" s="528"/>
      <c r="R1134" s="20"/>
      <c r="S1134" s="20"/>
      <c r="T1134" s="20"/>
      <c r="U1134" s="20"/>
      <c r="V1134" s="20"/>
      <c r="W1134" s="20"/>
    </row>
    <row r="1135" spans="1:23" x14ac:dyDescent="0.2">
      <c r="A1135" s="20"/>
      <c r="B1135" s="21"/>
      <c r="C1135" s="20"/>
      <c r="D1135" s="20"/>
      <c r="E1135" s="20"/>
      <c r="F1135" s="20"/>
      <c r="G1135" s="20"/>
      <c r="H1135" s="20"/>
      <c r="I1135" s="20"/>
      <c r="J1135" s="20"/>
      <c r="K1135" s="20"/>
      <c r="L1135" s="20"/>
      <c r="M1135" s="20"/>
      <c r="N1135" s="20"/>
      <c r="O1135" s="565"/>
      <c r="P1135" s="528"/>
      <c r="Q1135" s="528"/>
      <c r="R1135" s="20"/>
      <c r="S1135" s="20"/>
      <c r="T1135" s="20"/>
      <c r="U1135" s="20"/>
      <c r="V1135" s="20"/>
      <c r="W1135" s="20"/>
    </row>
    <row r="1136" spans="1:23" x14ac:dyDescent="0.2">
      <c r="A1136" s="20"/>
      <c r="B1136" s="21"/>
      <c r="C1136" s="20"/>
      <c r="D1136" s="20"/>
      <c r="E1136" s="20"/>
      <c r="F1136" s="20"/>
      <c r="G1136" s="20"/>
      <c r="H1136" s="20"/>
      <c r="I1136" s="20"/>
      <c r="J1136" s="20"/>
      <c r="K1136" s="20"/>
      <c r="L1136" s="20"/>
      <c r="M1136" s="20"/>
      <c r="N1136" s="20"/>
      <c r="O1136" s="565"/>
      <c r="P1136" s="528"/>
      <c r="Q1136" s="528"/>
      <c r="R1136" s="20"/>
      <c r="S1136" s="20"/>
      <c r="T1136" s="20"/>
      <c r="U1136" s="20"/>
      <c r="V1136" s="20"/>
      <c r="W1136" s="20"/>
    </row>
    <row r="1137" spans="1:23" x14ac:dyDescent="0.2">
      <c r="A1137" s="20"/>
      <c r="B1137" s="21"/>
      <c r="C1137" s="20"/>
      <c r="D1137" s="20"/>
      <c r="E1137" s="20"/>
      <c r="F1137" s="20"/>
      <c r="G1137" s="20"/>
      <c r="H1137" s="20"/>
      <c r="I1137" s="20"/>
      <c r="J1137" s="20"/>
      <c r="K1137" s="20"/>
      <c r="L1137" s="20"/>
      <c r="M1137" s="20"/>
      <c r="N1137" s="20"/>
      <c r="O1137" s="565"/>
      <c r="P1137" s="528"/>
      <c r="Q1137" s="528"/>
      <c r="R1137" s="20"/>
      <c r="S1137" s="20"/>
      <c r="T1137" s="20"/>
      <c r="U1137" s="20"/>
      <c r="V1137" s="20"/>
      <c r="W1137" s="20"/>
    </row>
    <row r="1138" spans="1:23" x14ac:dyDescent="0.2">
      <c r="A1138" s="20"/>
      <c r="B1138" s="21"/>
      <c r="C1138" s="20"/>
      <c r="D1138" s="20"/>
      <c r="E1138" s="20"/>
      <c r="F1138" s="20"/>
      <c r="G1138" s="20"/>
      <c r="H1138" s="20"/>
      <c r="I1138" s="20"/>
      <c r="J1138" s="20"/>
      <c r="K1138" s="20"/>
      <c r="L1138" s="20"/>
      <c r="M1138" s="20"/>
      <c r="N1138" s="20"/>
      <c r="O1138" s="565"/>
      <c r="P1138" s="528"/>
      <c r="Q1138" s="528"/>
      <c r="R1138" s="20"/>
      <c r="S1138" s="20"/>
      <c r="T1138" s="20"/>
      <c r="U1138" s="20"/>
      <c r="V1138" s="20"/>
      <c r="W1138" s="20"/>
    </row>
    <row r="1139" spans="1:23" x14ac:dyDescent="0.2">
      <c r="A1139" s="20"/>
      <c r="B1139" s="21"/>
      <c r="C1139" s="20"/>
      <c r="D1139" s="20"/>
      <c r="E1139" s="20"/>
      <c r="F1139" s="20"/>
      <c r="G1139" s="20"/>
      <c r="H1139" s="20"/>
      <c r="I1139" s="20"/>
      <c r="J1139" s="20"/>
      <c r="K1139" s="20"/>
      <c r="L1139" s="20"/>
      <c r="M1139" s="20"/>
      <c r="N1139" s="20"/>
      <c r="O1139" s="565"/>
      <c r="P1139" s="528"/>
      <c r="Q1139" s="528"/>
      <c r="R1139" s="20"/>
      <c r="S1139" s="20"/>
      <c r="T1139" s="20"/>
      <c r="U1139" s="20"/>
      <c r="V1139" s="20"/>
      <c r="W1139" s="20"/>
    </row>
    <row r="1140" spans="1:23" x14ac:dyDescent="0.2">
      <c r="A1140" s="20"/>
      <c r="B1140" s="21"/>
      <c r="C1140" s="20"/>
      <c r="D1140" s="20"/>
      <c r="E1140" s="20"/>
      <c r="F1140" s="20"/>
      <c r="G1140" s="20"/>
      <c r="H1140" s="20"/>
      <c r="I1140" s="20"/>
      <c r="J1140" s="20"/>
      <c r="K1140" s="20"/>
      <c r="L1140" s="20"/>
      <c r="M1140" s="20"/>
      <c r="N1140" s="20"/>
      <c r="O1140" s="565"/>
      <c r="P1140" s="528"/>
      <c r="Q1140" s="528"/>
      <c r="R1140" s="20"/>
      <c r="S1140" s="20"/>
      <c r="T1140" s="20"/>
      <c r="U1140" s="20"/>
      <c r="V1140" s="20"/>
      <c r="W1140" s="20"/>
    </row>
    <row r="1141" spans="1:23" x14ac:dyDescent="0.2">
      <c r="A1141" s="20"/>
      <c r="B1141" s="21"/>
      <c r="C1141" s="20"/>
      <c r="D1141" s="20"/>
      <c r="E1141" s="20"/>
      <c r="F1141" s="20"/>
      <c r="G1141" s="20"/>
      <c r="H1141" s="20"/>
      <c r="I1141" s="20"/>
      <c r="J1141" s="20"/>
      <c r="K1141" s="20"/>
      <c r="L1141" s="20"/>
      <c r="M1141" s="20"/>
      <c r="N1141" s="20"/>
      <c r="O1141" s="565"/>
      <c r="P1141" s="528"/>
      <c r="Q1141" s="528"/>
      <c r="R1141" s="20"/>
      <c r="S1141" s="20"/>
      <c r="T1141" s="20"/>
      <c r="U1141" s="20"/>
      <c r="V1141" s="20"/>
      <c r="W1141" s="20"/>
    </row>
    <row r="1142" spans="1:23" x14ac:dyDescent="0.2">
      <c r="A1142" s="20"/>
      <c r="B1142" s="21"/>
      <c r="C1142" s="20"/>
      <c r="D1142" s="20"/>
      <c r="E1142" s="20"/>
      <c r="F1142" s="20"/>
      <c r="G1142" s="20"/>
      <c r="H1142" s="20"/>
      <c r="I1142" s="20"/>
      <c r="J1142" s="20"/>
      <c r="K1142" s="20"/>
      <c r="L1142" s="20"/>
      <c r="M1142" s="20"/>
      <c r="N1142" s="20"/>
      <c r="O1142" s="565"/>
      <c r="P1142" s="528"/>
      <c r="Q1142" s="528"/>
      <c r="R1142" s="20"/>
      <c r="S1142" s="20"/>
      <c r="T1142" s="20"/>
      <c r="U1142" s="20"/>
      <c r="V1142" s="20"/>
      <c r="W1142" s="20"/>
    </row>
    <row r="1143" spans="1:23" x14ac:dyDescent="0.2">
      <c r="A1143" s="20"/>
      <c r="B1143" s="21"/>
      <c r="C1143" s="20"/>
      <c r="D1143" s="20"/>
      <c r="E1143" s="20"/>
      <c r="F1143" s="20"/>
      <c r="G1143" s="20"/>
      <c r="H1143" s="20"/>
      <c r="I1143" s="20"/>
      <c r="J1143" s="20"/>
      <c r="K1143" s="20"/>
      <c r="L1143" s="20"/>
      <c r="M1143" s="20"/>
      <c r="N1143" s="20"/>
      <c r="O1143" s="565"/>
      <c r="P1143" s="528"/>
      <c r="Q1143" s="528"/>
      <c r="R1143" s="20"/>
      <c r="S1143" s="20"/>
      <c r="T1143" s="20"/>
      <c r="U1143" s="20"/>
      <c r="V1143" s="20"/>
      <c r="W1143" s="20"/>
    </row>
    <row r="1144" spans="1:23" x14ac:dyDescent="0.2">
      <c r="A1144" s="20"/>
      <c r="B1144" s="21"/>
      <c r="C1144" s="20"/>
      <c r="D1144" s="20"/>
      <c r="E1144" s="20"/>
      <c r="F1144" s="20"/>
      <c r="G1144" s="20"/>
      <c r="H1144" s="20"/>
      <c r="I1144" s="20"/>
      <c r="J1144" s="20"/>
      <c r="K1144" s="20"/>
      <c r="L1144" s="20"/>
      <c r="M1144" s="20"/>
      <c r="N1144" s="20"/>
      <c r="O1144" s="565"/>
      <c r="P1144" s="528"/>
      <c r="Q1144" s="528"/>
      <c r="R1144" s="20"/>
      <c r="S1144" s="20"/>
      <c r="T1144" s="20"/>
      <c r="U1144" s="20"/>
      <c r="V1144" s="20"/>
      <c r="W1144" s="20"/>
    </row>
    <row r="1145" spans="1:23" x14ac:dyDescent="0.2">
      <c r="A1145" s="20"/>
      <c r="B1145" s="21"/>
      <c r="C1145" s="20"/>
      <c r="D1145" s="20"/>
      <c r="E1145" s="20"/>
      <c r="F1145" s="20"/>
      <c r="G1145" s="20"/>
      <c r="H1145" s="20"/>
      <c r="I1145" s="20"/>
      <c r="J1145" s="20"/>
      <c r="K1145" s="20"/>
      <c r="L1145" s="20"/>
      <c r="M1145" s="20"/>
      <c r="N1145" s="20"/>
      <c r="O1145" s="565"/>
      <c r="P1145" s="528"/>
      <c r="Q1145" s="528"/>
      <c r="R1145" s="20"/>
      <c r="S1145" s="20"/>
      <c r="T1145" s="20"/>
      <c r="U1145" s="20"/>
      <c r="V1145" s="20"/>
      <c r="W1145" s="20"/>
    </row>
    <row r="1146" spans="1:23" x14ac:dyDescent="0.2">
      <c r="A1146" s="20"/>
      <c r="B1146" s="21"/>
      <c r="C1146" s="20"/>
      <c r="D1146" s="20"/>
      <c r="E1146" s="20"/>
      <c r="F1146" s="20"/>
      <c r="G1146" s="20"/>
      <c r="H1146" s="20"/>
      <c r="I1146" s="20"/>
      <c r="J1146" s="20"/>
      <c r="K1146" s="20"/>
      <c r="L1146" s="20"/>
      <c r="M1146" s="20"/>
      <c r="N1146" s="20"/>
      <c r="O1146" s="565"/>
      <c r="P1146" s="528"/>
      <c r="Q1146" s="528"/>
      <c r="R1146" s="20"/>
      <c r="S1146" s="20"/>
      <c r="T1146" s="20"/>
      <c r="U1146" s="20"/>
      <c r="V1146" s="20"/>
      <c r="W1146" s="20"/>
    </row>
    <row r="1147" spans="1:23" x14ac:dyDescent="0.2">
      <c r="A1147" s="20"/>
      <c r="B1147" s="21"/>
      <c r="C1147" s="20"/>
      <c r="D1147" s="20"/>
      <c r="E1147" s="20"/>
      <c r="F1147" s="20"/>
      <c r="G1147" s="20"/>
      <c r="H1147" s="20"/>
      <c r="I1147" s="20"/>
      <c r="J1147" s="20"/>
      <c r="K1147" s="20"/>
      <c r="L1147" s="20"/>
      <c r="M1147" s="20"/>
      <c r="N1147" s="20"/>
      <c r="O1147" s="565"/>
      <c r="P1147" s="528"/>
      <c r="Q1147" s="528"/>
      <c r="R1147" s="20"/>
      <c r="S1147" s="20"/>
      <c r="T1147" s="20"/>
      <c r="U1147" s="20"/>
      <c r="V1147" s="20"/>
      <c r="W1147" s="20"/>
    </row>
    <row r="1148" spans="1:23" x14ac:dyDescent="0.2">
      <c r="A1148" s="20"/>
      <c r="B1148" s="21"/>
      <c r="C1148" s="20"/>
      <c r="D1148" s="20"/>
      <c r="E1148" s="20"/>
      <c r="F1148" s="20"/>
      <c r="G1148" s="20"/>
      <c r="H1148" s="20"/>
      <c r="I1148" s="20"/>
      <c r="J1148" s="20"/>
      <c r="K1148" s="20"/>
      <c r="L1148" s="20"/>
      <c r="M1148" s="20"/>
      <c r="N1148" s="20"/>
      <c r="O1148" s="565"/>
      <c r="P1148" s="528"/>
      <c r="Q1148" s="528"/>
      <c r="R1148" s="20"/>
      <c r="S1148" s="20"/>
      <c r="T1148" s="20"/>
      <c r="U1148" s="20"/>
      <c r="V1148" s="20"/>
      <c r="W1148" s="20"/>
    </row>
    <row r="1149" spans="1:23" x14ac:dyDescent="0.2">
      <c r="A1149" s="20"/>
      <c r="B1149" s="21"/>
      <c r="C1149" s="20"/>
      <c r="D1149" s="20"/>
      <c r="E1149" s="20"/>
      <c r="F1149" s="20"/>
      <c r="G1149" s="20"/>
      <c r="H1149" s="20"/>
      <c r="I1149" s="20"/>
      <c r="J1149" s="20"/>
      <c r="K1149" s="20"/>
      <c r="L1149" s="20"/>
      <c r="M1149" s="20"/>
      <c r="N1149" s="20"/>
      <c r="O1149" s="565"/>
      <c r="P1149" s="528"/>
      <c r="Q1149" s="528"/>
      <c r="R1149" s="20"/>
      <c r="S1149" s="20"/>
      <c r="T1149" s="20"/>
      <c r="U1149" s="20"/>
      <c r="V1149" s="20"/>
      <c r="W1149" s="20"/>
    </row>
    <row r="1150" spans="1:23" x14ac:dyDescent="0.2">
      <c r="A1150" s="20"/>
      <c r="B1150" s="21"/>
      <c r="C1150" s="20"/>
      <c r="D1150" s="20"/>
      <c r="E1150" s="20"/>
      <c r="F1150" s="20"/>
      <c r="G1150" s="20"/>
      <c r="H1150" s="20"/>
      <c r="I1150" s="20"/>
      <c r="J1150" s="20"/>
      <c r="K1150" s="20"/>
      <c r="L1150" s="20"/>
      <c r="M1150" s="20"/>
      <c r="N1150" s="20"/>
      <c r="O1150" s="565"/>
      <c r="P1150" s="528"/>
      <c r="Q1150" s="528"/>
      <c r="R1150" s="20"/>
      <c r="S1150" s="20"/>
      <c r="T1150" s="20"/>
      <c r="U1150" s="20"/>
      <c r="V1150" s="20"/>
      <c r="W1150" s="20"/>
    </row>
    <row r="1151" spans="1:23" x14ac:dyDescent="0.2">
      <c r="A1151" s="20"/>
      <c r="B1151" s="21"/>
      <c r="C1151" s="20"/>
      <c r="D1151" s="20"/>
      <c r="E1151" s="20"/>
      <c r="F1151" s="20"/>
      <c r="G1151" s="20"/>
      <c r="H1151" s="20"/>
      <c r="I1151" s="20"/>
      <c r="J1151" s="20"/>
      <c r="K1151" s="20"/>
      <c r="L1151" s="20"/>
      <c r="M1151" s="20"/>
      <c r="N1151" s="20"/>
      <c r="O1151" s="565"/>
      <c r="P1151" s="528"/>
      <c r="Q1151" s="528"/>
      <c r="R1151" s="20"/>
      <c r="S1151" s="20"/>
      <c r="T1151" s="20"/>
      <c r="U1151" s="20"/>
      <c r="V1151" s="20"/>
      <c r="W1151" s="20"/>
    </row>
    <row r="1152" spans="1:23" x14ac:dyDescent="0.2">
      <c r="A1152" s="20"/>
      <c r="B1152" s="21"/>
      <c r="C1152" s="20"/>
      <c r="D1152" s="20"/>
      <c r="E1152" s="20"/>
      <c r="F1152" s="20"/>
      <c r="G1152" s="20"/>
      <c r="H1152" s="20"/>
      <c r="I1152" s="20"/>
      <c r="J1152" s="20"/>
      <c r="K1152" s="20"/>
      <c r="L1152" s="20"/>
      <c r="M1152" s="20"/>
      <c r="N1152" s="20"/>
      <c r="O1152" s="565"/>
      <c r="P1152" s="528"/>
      <c r="Q1152" s="528"/>
      <c r="R1152" s="20"/>
      <c r="S1152" s="20"/>
      <c r="T1152" s="20"/>
      <c r="U1152" s="20"/>
      <c r="V1152" s="20"/>
      <c r="W1152" s="20"/>
    </row>
    <row r="1153" spans="1:23" x14ac:dyDescent="0.2">
      <c r="A1153" s="20"/>
      <c r="B1153" s="21"/>
      <c r="C1153" s="20"/>
      <c r="D1153" s="20"/>
      <c r="E1153" s="20"/>
      <c r="F1153" s="20"/>
      <c r="G1153" s="20"/>
      <c r="H1153" s="20"/>
      <c r="I1153" s="20"/>
      <c r="J1153" s="20"/>
      <c r="K1153" s="20"/>
      <c r="L1153" s="20"/>
      <c r="M1153" s="20"/>
      <c r="N1153" s="20"/>
      <c r="O1153" s="565"/>
      <c r="P1153" s="528"/>
      <c r="Q1153" s="528"/>
      <c r="R1153" s="20"/>
      <c r="S1153" s="20"/>
      <c r="T1153" s="20"/>
      <c r="U1153" s="20"/>
      <c r="V1153" s="20"/>
      <c r="W1153" s="20"/>
    </row>
    <row r="1154" spans="1:23" x14ac:dyDescent="0.2">
      <c r="A1154" s="20"/>
      <c r="B1154" s="21"/>
      <c r="C1154" s="20"/>
      <c r="D1154" s="20"/>
      <c r="E1154" s="20"/>
      <c r="F1154" s="20"/>
      <c r="G1154" s="20"/>
      <c r="H1154" s="20"/>
      <c r="I1154" s="20"/>
      <c r="J1154" s="20"/>
      <c r="K1154" s="20"/>
      <c r="L1154" s="20"/>
      <c r="M1154" s="20"/>
      <c r="N1154" s="20"/>
      <c r="O1154" s="565"/>
      <c r="P1154" s="528"/>
      <c r="Q1154" s="528"/>
      <c r="R1154" s="20"/>
      <c r="S1154" s="20"/>
      <c r="T1154" s="20"/>
      <c r="U1154" s="20"/>
      <c r="V1154" s="20"/>
      <c r="W1154" s="20"/>
    </row>
    <row r="1155" spans="1:23" x14ac:dyDescent="0.2">
      <c r="A1155" s="20"/>
      <c r="B1155" s="21"/>
      <c r="C1155" s="20"/>
      <c r="D1155" s="20"/>
      <c r="E1155" s="20"/>
      <c r="F1155" s="20"/>
      <c r="G1155" s="20"/>
      <c r="H1155" s="20"/>
      <c r="I1155" s="20"/>
      <c r="J1155" s="20"/>
      <c r="K1155" s="20"/>
      <c r="L1155" s="20"/>
      <c r="M1155" s="20"/>
      <c r="N1155" s="20"/>
      <c r="O1155" s="565"/>
      <c r="P1155" s="528"/>
      <c r="Q1155" s="528"/>
      <c r="R1155" s="20"/>
      <c r="S1155" s="20"/>
      <c r="T1155" s="20"/>
      <c r="U1155" s="20"/>
      <c r="V1155" s="20"/>
      <c r="W1155" s="20"/>
    </row>
    <row r="1156" spans="1:23" x14ac:dyDescent="0.2">
      <c r="A1156" s="20"/>
      <c r="B1156" s="21"/>
      <c r="C1156" s="20"/>
      <c r="D1156" s="20"/>
      <c r="E1156" s="20"/>
      <c r="F1156" s="20"/>
      <c r="G1156" s="20"/>
      <c r="H1156" s="20"/>
      <c r="I1156" s="20"/>
      <c r="J1156" s="20"/>
      <c r="K1156" s="20"/>
      <c r="L1156" s="20"/>
      <c r="M1156" s="20"/>
      <c r="N1156" s="20"/>
      <c r="O1156" s="565"/>
      <c r="P1156" s="528"/>
      <c r="Q1156" s="528"/>
      <c r="R1156" s="20"/>
      <c r="S1156" s="20"/>
      <c r="T1156" s="20"/>
      <c r="U1156" s="20"/>
      <c r="V1156" s="20"/>
      <c r="W1156" s="20"/>
    </row>
    <row r="1157" spans="1:23" x14ac:dyDescent="0.2">
      <c r="A1157" s="20"/>
      <c r="B1157" s="21"/>
      <c r="C1157" s="20"/>
      <c r="D1157" s="20"/>
      <c r="E1157" s="20"/>
      <c r="F1157" s="20"/>
      <c r="G1157" s="20"/>
      <c r="H1157" s="20"/>
      <c r="I1157" s="20"/>
      <c r="J1157" s="20"/>
      <c r="K1157" s="20"/>
      <c r="L1157" s="20"/>
      <c r="M1157" s="20"/>
      <c r="N1157" s="20"/>
      <c r="O1157" s="565"/>
      <c r="P1157" s="528"/>
      <c r="Q1157" s="528"/>
      <c r="R1157" s="20"/>
      <c r="S1157" s="20"/>
      <c r="T1157" s="20"/>
      <c r="U1157" s="20"/>
      <c r="V1157" s="20"/>
      <c r="W1157" s="20"/>
    </row>
    <row r="1158" spans="1:23" x14ac:dyDescent="0.2">
      <c r="A1158" s="20"/>
      <c r="B1158" s="21"/>
      <c r="C1158" s="20"/>
      <c r="D1158" s="20"/>
      <c r="E1158" s="20"/>
      <c r="F1158" s="20"/>
      <c r="G1158" s="20"/>
      <c r="H1158" s="20"/>
      <c r="I1158" s="20"/>
      <c r="J1158" s="20"/>
      <c r="K1158" s="20"/>
      <c r="L1158" s="20"/>
      <c r="M1158" s="20"/>
      <c r="N1158" s="20"/>
      <c r="O1158" s="565"/>
      <c r="P1158" s="528"/>
      <c r="Q1158" s="528"/>
      <c r="R1158" s="20"/>
      <c r="S1158" s="20"/>
      <c r="T1158" s="20"/>
      <c r="U1158" s="20"/>
      <c r="V1158" s="20"/>
      <c r="W1158" s="20"/>
    </row>
    <row r="1159" spans="1:23" x14ac:dyDescent="0.2">
      <c r="A1159" s="20"/>
      <c r="B1159" s="21"/>
      <c r="C1159" s="20"/>
      <c r="D1159" s="20"/>
      <c r="E1159" s="20"/>
      <c r="F1159" s="20"/>
      <c r="G1159" s="20"/>
      <c r="H1159" s="20"/>
      <c r="I1159" s="20"/>
      <c r="J1159" s="20"/>
      <c r="K1159" s="20"/>
      <c r="L1159" s="20"/>
      <c r="M1159" s="20"/>
      <c r="N1159" s="20"/>
      <c r="O1159" s="565"/>
      <c r="P1159" s="528"/>
      <c r="Q1159" s="528"/>
      <c r="R1159" s="20"/>
      <c r="S1159" s="20"/>
      <c r="T1159" s="20"/>
      <c r="U1159" s="20"/>
      <c r="V1159" s="20"/>
      <c r="W1159" s="20"/>
    </row>
    <row r="1160" spans="1:23" x14ac:dyDescent="0.2">
      <c r="A1160" s="20"/>
      <c r="B1160" s="21"/>
      <c r="C1160" s="20"/>
      <c r="D1160" s="20"/>
      <c r="E1160" s="20"/>
      <c r="F1160" s="20"/>
      <c r="G1160" s="20"/>
      <c r="H1160" s="20"/>
      <c r="I1160" s="20"/>
      <c r="J1160" s="20"/>
      <c r="K1160" s="20"/>
      <c r="L1160" s="20"/>
      <c r="M1160" s="20"/>
      <c r="N1160" s="20"/>
      <c r="O1160" s="565"/>
      <c r="P1160" s="528"/>
      <c r="Q1160" s="528"/>
      <c r="R1160" s="20"/>
      <c r="S1160" s="20"/>
      <c r="T1160" s="20"/>
      <c r="U1160" s="20"/>
      <c r="V1160" s="20"/>
      <c r="W1160" s="20"/>
    </row>
    <row r="1161" spans="1:23" x14ac:dyDescent="0.2">
      <c r="A1161" s="20"/>
      <c r="B1161" s="21"/>
      <c r="C1161" s="20"/>
      <c r="D1161" s="20"/>
      <c r="E1161" s="20"/>
      <c r="F1161" s="20"/>
      <c r="G1161" s="20"/>
      <c r="H1161" s="20"/>
      <c r="I1161" s="20"/>
      <c r="J1161" s="20"/>
      <c r="K1161" s="20"/>
      <c r="L1161" s="20"/>
      <c r="M1161" s="20"/>
      <c r="N1161" s="20"/>
      <c r="O1161" s="565"/>
      <c r="P1161" s="528"/>
      <c r="Q1161" s="528"/>
      <c r="R1161" s="20"/>
      <c r="S1161" s="20"/>
      <c r="T1161" s="20"/>
      <c r="U1161" s="20"/>
      <c r="V1161" s="20"/>
      <c r="W1161" s="20"/>
    </row>
    <row r="1162" spans="1:23" x14ac:dyDescent="0.2">
      <c r="A1162" s="20"/>
      <c r="B1162" s="21"/>
      <c r="C1162" s="20"/>
      <c r="D1162" s="20"/>
      <c r="E1162" s="20"/>
      <c r="F1162" s="20"/>
      <c r="G1162" s="20"/>
      <c r="H1162" s="20"/>
      <c r="I1162" s="20"/>
      <c r="J1162" s="20"/>
      <c r="K1162" s="20"/>
      <c r="L1162" s="20"/>
      <c r="M1162" s="20"/>
      <c r="N1162" s="20"/>
      <c r="O1162" s="565"/>
      <c r="P1162" s="528"/>
      <c r="Q1162" s="528"/>
      <c r="R1162" s="20"/>
      <c r="S1162" s="20"/>
      <c r="T1162" s="20"/>
      <c r="U1162" s="20"/>
      <c r="V1162" s="20"/>
      <c r="W1162" s="20"/>
    </row>
    <row r="1163" spans="1:23" x14ac:dyDescent="0.2">
      <c r="A1163" s="20"/>
      <c r="B1163" s="21"/>
      <c r="C1163" s="20"/>
      <c r="D1163" s="20"/>
      <c r="E1163" s="20"/>
      <c r="F1163" s="20"/>
      <c r="G1163" s="20"/>
      <c r="H1163" s="20"/>
      <c r="I1163" s="20"/>
      <c r="J1163" s="20"/>
      <c r="K1163" s="20"/>
      <c r="L1163" s="20"/>
      <c r="M1163" s="20"/>
      <c r="N1163" s="20"/>
      <c r="O1163" s="565"/>
      <c r="P1163" s="528"/>
      <c r="Q1163" s="528"/>
      <c r="R1163" s="20"/>
      <c r="S1163" s="20"/>
      <c r="T1163" s="20"/>
      <c r="U1163" s="20"/>
      <c r="V1163" s="20"/>
      <c r="W1163" s="20"/>
    </row>
    <row r="1164" spans="1:23" x14ac:dyDescent="0.2">
      <c r="A1164" s="20"/>
      <c r="B1164" s="21"/>
      <c r="C1164" s="20"/>
      <c r="D1164" s="20"/>
      <c r="E1164" s="20"/>
      <c r="F1164" s="20"/>
      <c r="G1164" s="20"/>
      <c r="H1164" s="20"/>
      <c r="I1164" s="20"/>
      <c r="J1164" s="20"/>
      <c r="K1164" s="20"/>
      <c r="L1164" s="20"/>
      <c r="M1164" s="20"/>
      <c r="N1164" s="20"/>
      <c r="O1164" s="565"/>
      <c r="P1164" s="528"/>
      <c r="Q1164" s="528"/>
      <c r="R1164" s="20"/>
      <c r="S1164" s="20"/>
      <c r="T1164" s="20"/>
      <c r="U1164" s="20"/>
      <c r="V1164" s="20"/>
      <c r="W1164" s="20"/>
    </row>
    <row r="1165" spans="1:23" x14ac:dyDescent="0.2">
      <c r="A1165" s="20"/>
      <c r="B1165" s="21"/>
      <c r="C1165" s="20"/>
      <c r="D1165" s="20"/>
      <c r="E1165" s="20"/>
      <c r="F1165" s="20"/>
      <c r="G1165" s="20"/>
      <c r="H1165" s="20"/>
      <c r="I1165" s="20"/>
      <c r="J1165" s="20"/>
      <c r="K1165" s="20"/>
      <c r="L1165" s="20"/>
      <c r="M1165" s="20"/>
      <c r="N1165" s="20"/>
      <c r="O1165" s="565"/>
      <c r="P1165" s="528"/>
      <c r="Q1165" s="528"/>
      <c r="R1165" s="20"/>
      <c r="S1165" s="20"/>
      <c r="T1165" s="20"/>
      <c r="U1165" s="20"/>
      <c r="V1165" s="20"/>
      <c r="W1165" s="20"/>
    </row>
    <row r="1166" spans="1:23" x14ac:dyDescent="0.2">
      <c r="A1166" s="20"/>
      <c r="B1166" s="21"/>
      <c r="C1166" s="20"/>
      <c r="D1166" s="20"/>
      <c r="E1166" s="20"/>
      <c r="F1166" s="20"/>
      <c r="G1166" s="20"/>
      <c r="H1166" s="20"/>
      <c r="I1166" s="20"/>
      <c r="J1166" s="20"/>
      <c r="K1166" s="20"/>
      <c r="L1166" s="20"/>
      <c r="M1166" s="20"/>
      <c r="N1166" s="20"/>
      <c r="O1166" s="565"/>
      <c r="P1166" s="528"/>
      <c r="Q1166" s="528"/>
      <c r="R1166" s="20"/>
      <c r="S1166" s="20"/>
      <c r="T1166" s="20"/>
      <c r="U1166" s="20"/>
      <c r="V1166" s="20"/>
      <c r="W1166" s="20"/>
    </row>
    <row r="1167" spans="1:23" x14ac:dyDescent="0.2">
      <c r="A1167" s="20"/>
      <c r="B1167" s="21"/>
      <c r="C1167" s="20"/>
      <c r="D1167" s="20"/>
      <c r="E1167" s="20"/>
      <c r="F1167" s="20"/>
      <c r="G1167" s="20"/>
      <c r="H1167" s="20"/>
      <c r="I1167" s="20"/>
      <c r="J1167" s="20"/>
      <c r="K1167" s="20"/>
      <c r="L1167" s="20"/>
      <c r="M1167" s="20"/>
      <c r="N1167" s="20"/>
      <c r="O1167" s="565"/>
      <c r="P1167" s="528"/>
      <c r="Q1167" s="528"/>
      <c r="R1167" s="20"/>
      <c r="S1167" s="20"/>
      <c r="T1167" s="20"/>
      <c r="U1167" s="20"/>
      <c r="V1167" s="20"/>
      <c r="W1167" s="20"/>
    </row>
    <row r="1168" spans="1:23" x14ac:dyDescent="0.2">
      <c r="A1168" s="20"/>
      <c r="B1168" s="21"/>
      <c r="C1168" s="20"/>
      <c r="D1168" s="20"/>
      <c r="E1168" s="20"/>
      <c r="F1168" s="20"/>
      <c r="G1168" s="20"/>
      <c r="H1168" s="20"/>
      <c r="I1168" s="20"/>
      <c r="J1168" s="20"/>
      <c r="K1168" s="20"/>
      <c r="L1168" s="20"/>
      <c r="M1168" s="20"/>
      <c r="N1168" s="20"/>
      <c r="O1168" s="565"/>
      <c r="P1168" s="528"/>
      <c r="Q1168" s="528"/>
      <c r="R1168" s="20"/>
      <c r="S1168" s="20"/>
      <c r="T1168" s="20"/>
      <c r="U1168" s="20"/>
      <c r="V1168" s="20"/>
      <c r="W1168" s="20"/>
    </row>
    <row r="1169" spans="1:23" x14ac:dyDescent="0.2">
      <c r="A1169" s="20"/>
      <c r="B1169" s="21"/>
      <c r="C1169" s="20"/>
      <c r="D1169" s="20"/>
      <c r="E1169" s="20"/>
      <c r="F1169" s="20"/>
      <c r="G1169" s="20"/>
      <c r="H1169" s="20"/>
      <c r="I1169" s="20"/>
      <c r="J1169" s="20"/>
      <c r="K1169" s="20"/>
      <c r="L1169" s="20"/>
      <c r="M1169" s="20"/>
      <c r="N1169" s="20"/>
      <c r="O1169" s="565"/>
      <c r="P1169" s="528"/>
      <c r="Q1169" s="528"/>
      <c r="R1169" s="20"/>
      <c r="S1169" s="20"/>
      <c r="T1169" s="20"/>
      <c r="U1169" s="20"/>
      <c r="V1169" s="20"/>
      <c r="W1169" s="20"/>
    </row>
    <row r="1170" spans="1:23" x14ac:dyDescent="0.2">
      <c r="A1170" s="20"/>
      <c r="B1170" s="21"/>
      <c r="C1170" s="20"/>
      <c r="D1170" s="20"/>
      <c r="E1170" s="20"/>
      <c r="F1170" s="20"/>
      <c r="G1170" s="20"/>
      <c r="H1170" s="20"/>
      <c r="I1170" s="20"/>
      <c r="J1170" s="20"/>
      <c r="K1170" s="20"/>
      <c r="L1170" s="20"/>
      <c r="M1170" s="20"/>
      <c r="N1170" s="20"/>
      <c r="O1170" s="565"/>
      <c r="P1170" s="528"/>
      <c r="Q1170" s="528"/>
      <c r="R1170" s="20"/>
      <c r="S1170" s="20"/>
      <c r="T1170" s="20"/>
      <c r="U1170" s="20"/>
      <c r="V1170" s="20"/>
      <c r="W1170" s="20"/>
    </row>
    <row r="1171" spans="1:23" x14ac:dyDescent="0.2">
      <c r="A1171" s="20"/>
      <c r="B1171" s="21"/>
      <c r="C1171" s="20"/>
      <c r="D1171" s="20"/>
      <c r="E1171" s="20"/>
      <c r="F1171" s="20"/>
      <c r="G1171" s="20"/>
      <c r="H1171" s="20"/>
      <c r="I1171" s="20"/>
      <c r="J1171" s="20"/>
      <c r="K1171" s="20"/>
      <c r="L1171" s="20"/>
      <c r="M1171" s="20"/>
      <c r="N1171" s="20"/>
      <c r="O1171" s="565"/>
      <c r="P1171" s="528"/>
      <c r="Q1171" s="528"/>
      <c r="R1171" s="20"/>
      <c r="S1171" s="20"/>
      <c r="T1171" s="20"/>
      <c r="U1171" s="20"/>
      <c r="V1171" s="20"/>
      <c r="W1171" s="20"/>
    </row>
    <row r="1172" spans="1:23" x14ac:dyDescent="0.2">
      <c r="A1172" s="20"/>
      <c r="B1172" s="21"/>
      <c r="C1172" s="20"/>
      <c r="D1172" s="20"/>
      <c r="E1172" s="20"/>
      <c r="F1172" s="20"/>
      <c r="G1172" s="20"/>
      <c r="H1172" s="20"/>
      <c r="I1172" s="20"/>
      <c r="J1172" s="20"/>
      <c r="K1172" s="20"/>
      <c r="L1172" s="20"/>
      <c r="M1172" s="20"/>
      <c r="N1172" s="20"/>
      <c r="O1172" s="565"/>
      <c r="P1172" s="528"/>
      <c r="Q1172" s="528"/>
      <c r="R1172" s="20"/>
      <c r="S1172" s="20"/>
      <c r="T1172" s="20"/>
      <c r="U1172" s="20"/>
      <c r="V1172" s="20"/>
      <c r="W1172" s="20"/>
    </row>
    <row r="1173" spans="1:23" x14ac:dyDescent="0.2">
      <c r="A1173" s="20"/>
      <c r="B1173" s="21"/>
      <c r="C1173" s="20"/>
      <c r="D1173" s="20"/>
      <c r="E1173" s="20"/>
      <c r="F1173" s="20"/>
      <c r="G1173" s="20"/>
      <c r="H1173" s="20"/>
      <c r="I1173" s="20"/>
      <c r="J1173" s="20"/>
      <c r="K1173" s="20"/>
      <c r="L1173" s="20"/>
      <c r="M1173" s="20"/>
      <c r="N1173" s="20"/>
      <c r="O1173" s="565"/>
      <c r="P1173" s="528"/>
      <c r="Q1173" s="528"/>
      <c r="R1173" s="20"/>
      <c r="S1173" s="20"/>
      <c r="T1173" s="20"/>
      <c r="U1173" s="20"/>
      <c r="V1173" s="20"/>
      <c r="W1173" s="20"/>
    </row>
    <row r="1174" spans="1:23" x14ac:dyDescent="0.2">
      <c r="A1174" s="20"/>
      <c r="B1174" s="21"/>
      <c r="C1174" s="20"/>
      <c r="D1174" s="20"/>
      <c r="E1174" s="20"/>
      <c r="F1174" s="20"/>
      <c r="G1174" s="20"/>
      <c r="H1174" s="20"/>
      <c r="I1174" s="20"/>
      <c r="J1174" s="20"/>
      <c r="K1174" s="20"/>
      <c r="L1174" s="20"/>
      <c r="M1174" s="20"/>
      <c r="N1174" s="20"/>
      <c r="O1174" s="565"/>
      <c r="P1174" s="528"/>
      <c r="Q1174" s="528"/>
      <c r="R1174" s="20"/>
      <c r="S1174" s="20"/>
      <c r="T1174" s="20"/>
      <c r="U1174" s="20"/>
      <c r="V1174" s="20"/>
      <c r="W1174" s="20"/>
    </row>
    <row r="1175" spans="1:23" x14ac:dyDescent="0.2">
      <c r="A1175" s="20"/>
      <c r="B1175" s="21"/>
      <c r="C1175" s="20"/>
      <c r="D1175" s="20"/>
      <c r="E1175" s="20"/>
      <c r="F1175" s="20"/>
      <c r="G1175" s="20"/>
      <c r="H1175" s="20"/>
      <c r="I1175" s="20"/>
      <c r="J1175" s="20"/>
      <c r="K1175" s="20"/>
      <c r="L1175" s="20"/>
      <c r="M1175" s="20"/>
      <c r="N1175" s="20"/>
      <c r="O1175" s="565"/>
      <c r="P1175" s="528"/>
      <c r="Q1175" s="528"/>
      <c r="R1175" s="20"/>
      <c r="S1175" s="20"/>
      <c r="T1175" s="20"/>
      <c r="U1175" s="20"/>
      <c r="V1175" s="20"/>
      <c r="W1175" s="20"/>
    </row>
    <row r="1176" spans="1:23" x14ac:dyDescent="0.2">
      <c r="A1176" s="20"/>
      <c r="B1176" s="21"/>
      <c r="C1176" s="20"/>
      <c r="D1176" s="20"/>
      <c r="E1176" s="20"/>
      <c r="F1176" s="20"/>
      <c r="G1176" s="20"/>
      <c r="H1176" s="20"/>
      <c r="I1176" s="20"/>
      <c r="J1176" s="20"/>
      <c r="K1176" s="20"/>
      <c r="L1176" s="20"/>
      <c r="M1176" s="20"/>
      <c r="N1176" s="20"/>
      <c r="O1176" s="565"/>
      <c r="P1176" s="528"/>
      <c r="Q1176" s="528"/>
      <c r="R1176" s="20"/>
      <c r="S1176" s="20"/>
      <c r="T1176" s="20"/>
      <c r="U1176" s="20"/>
      <c r="V1176" s="20"/>
      <c r="W1176" s="20"/>
    </row>
    <row r="1177" spans="1:23" x14ac:dyDescent="0.2">
      <c r="A1177" s="20"/>
      <c r="B1177" s="21"/>
      <c r="C1177" s="20"/>
      <c r="D1177" s="20"/>
      <c r="E1177" s="20"/>
      <c r="F1177" s="20"/>
      <c r="G1177" s="20"/>
      <c r="H1177" s="20"/>
      <c r="I1177" s="20"/>
      <c r="J1177" s="20"/>
      <c r="K1177" s="20"/>
      <c r="L1177" s="20"/>
      <c r="M1177" s="20"/>
      <c r="N1177" s="20"/>
      <c r="O1177" s="565"/>
      <c r="P1177" s="528"/>
      <c r="Q1177" s="528"/>
      <c r="R1177" s="20"/>
      <c r="S1177" s="20"/>
      <c r="T1177" s="20"/>
      <c r="U1177" s="20"/>
      <c r="V1177" s="20"/>
      <c r="W1177" s="20"/>
    </row>
    <row r="1178" spans="1:23" x14ac:dyDescent="0.2">
      <c r="A1178" s="20"/>
      <c r="B1178" s="21"/>
      <c r="C1178" s="20"/>
      <c r="D1178" s="20"/>
      <c r="E1178" s="20"/>
      <c r="F1178" s="20"/>
      <c r="G1178" s="20"/>
      <c r="H1178" s="20"/>
      <c r="I1178" s="20"/>
      <c r="J1178" s="20"/>
      <c r="K1178" s="20"/>
      <c r="L1178" s="20"/>
      <c r="M1178" s="20"/>
      <c r="N1178" s="20"/>
      <c r="O1178" s="565"/>
      <c r="P1178" s="528"/>
      <c r="Q1178" s="528"/>
      <c r="R1178" s="20"/>
      <c r="S1178" s="20"/>
      <c r="T1178" s="20"/>
      <c r="U1178" s="20"/>
      <c r="V1178" s="20"/>
      <c r="W1178" s="20"/>
    </row>
    <row r="1179" spans="1:23" x14ac:dyDescent="0.2">
      <c r="A1179" s="20"/>
      <c r="B1179" s="21"/>
      <c r="C1179" s="20"/>
      <c r="D1179" s="20"/>
      <c r="E1179" s="20"/>
      <c r="F1179" s="20"/>
      <c r="G1179" s="20"/>
      <c r="H1179" s="20"/>
      <c r="I1179" s="20"/>
      <c r="J1179" s="20"/>
      <c r="K1179" s="20"/>
      <c r="L1179" s="20"/>
      <c r="M1179" s="20"/>
      <c r="N1179" s="20"/>
      <c r="O1179" s="565"/>
      <c r="P1179" s="528"/>
      <c r="Q1179" s="528"/>
      <c r="R1179" s="20"/>
      <c r="S1179" s="20"/>
      <c r="T1179" s="20"/>
      <c r="U1179" s="20"/>
      <c r="V1179" s="20"/>
      <c r="W1179" s="20"/>
    </row>
    <row r="1180" spans="1:23" x14ac:dyDescent="0.2">
      <c r="A1180" s="20"/>
      <c r="B1180" s="21"/>
      <c r="C1180" s="20"/>
      <c r="D1180" s="20"/>
      <c r="E1180" s="20"/>
      <c r="F1180" s="20"/>
      <c r="G1180" s="20"/>
      <c r="H1180" s="20"/>
      <c r="I1180" s="20"/>
      <c r="J1180" s="20"/>
      <c r="K1180" s="20"/>
      <c r="L1180" s="20"/>
      <c r="M1180" s="20"/>
      <c r="N1180" s="20"/>
      <c r="O1180" s="565"/>
      <c r="P1180" s="528"/>
      <c r="Q1180" s="528"/>
      <c r="R1180" s="20"/>
      <c r="S1180" s="20"/>
      <c r="T1180" s="20"/>
      <c r="U1180" s="20"/>
      <c r="V1180" s="20"/>
      <c r="W1180" s="20"/>
    </row>
    <row r="1181" spans="1:23" x14ac:dyDescent="0.2">
      <c r="A1181" s="20"/>
      <c r="B1181" s="21"/>
      <c r="C1181" s="20"/>
      <c r="D1181" s="20"/>
      <c r="E1181" s="20"/>
      <c r="F1181" s="20"/>
      <c r="G1181" s="20"/>
      <c r="H1181" s="20"/>
      <c r="I1181" s="20"/>
      <c r="J1181" s="20"/>
      <c r="K1181" s="20"/>
      <c r="L1181" s="20"/>
      <c r="M1181" s="20"/>
      <c r="N1181" s="20"/>
      <c r="O1181" s="565"/>
      <c r="P1181" s="528"/>
      <c r="Q1181" s="528"/>
      <c r="R1181" s="20"/>
      <c r="S1181" s="20"/>
      <c r="T1181" s="20"/>
      <c r="U1181" s="20"/>
      <c r="V1181" s="20"/>
      <c r="W1181" s="20"/>
    </row>
    <row r="1182" spans="1:23" x14ac:dyDescent="0.2">
      <c r="A1182" s="20"/>
      <c r="B1182" s="21"/>
      <c r="C1182" s="20"/>
      <c r="D1182" s="20"/>
      <c r="E1182" s="20"/>
      <c r="F1182" s="20"/>
      <c r="G1182" s="20"/>
      <c r="H1182" s="20"/>
      <c r="I1182" s="20"/>
      <c r="J1182" s="20"/>
      <c r="K1182" s="20"/>
      <c r="L1182" s="20"/>
      <c r="M1182" s="20"/>
      <c r="N1182" s="20"/>
      <c r="O1182" s="565"/>
      <c r="P1182" s="528"/>
      <c r="Q1182" s="528"/>
      <c r="R1182" s="20"/>
      <c r="S1182" s="20"/>
      <c r="T1182" s="20"/>
      <c r="U1182" s="20"/>
      <c r="V1182" s="20"/>
      <c r="W1182" s="20"/>
    </row>
    <row r="1183" spans="1:23" x14ac:dyDescent="0.2">
      <c r="A1183" s="20"/>
      <c r="B1183" s="21"/>
      <c r="C1183" s="20"/>
      <c r="D1183" s="20"/>
      <c r="E1183" s="20"/>
      <c r="F1183" s="20"/>
      <c r="G1183" s="20"/>
      <c r="H1183" s="20"/>
      <c r="I1183" s="20"/>
      <c r="J1183" s="20"/>
      <c r="K1183" s="20"/>
      <c r="L1183" s="20"/>
      <c r="M1183" s="20"/>
      <c r="N1183" s="20"/>
      <c r="O1183" s="565"/>
      <c r="P1183" s="528"/>
      <c r="Q1183" s="528"/>
      <c r="R1183" s="20"/>
      <c r="S1183" s="20"/>
      <c r="T1183" s="20"/>
      <c r="U1183" s="20"/>
      <c r="V1183" s="20"/>
      <c r="W1183" s="20"/>
    </row>
    <row r="1184" spans="1:23" x14ac:dyDescent="0.2">
      <c r="A1184" s="20"/>
      <c r="B1184" s="21"/>
      <c r="C1184" s="20"/>
      <c r="D1184" s="20"/>
      <c r="E1184" s="20"/>
      <c r="F1184" s="20"/>
      <c r="G1184" s="20"/>
      <c r="H1184" s="20"/>
      <c r="I1184" s="20"/>
      <c r="J1184" s="20"/>
      <c r="K1184" s="20"/>
      <c r="L1184" s="20"/>
      <c r="M1184" s="20"/>
      <c r="N1184" s="20"/>
      <c r="O1184" s="565"/>
      <c r="P1184" s="528"/>
      <c r="Q1184" s="528"/>
      <c r="R1184" s="20"/>
      <c r="S1184" s="20"/>
      <c r="T1184" s="20"/>
      <c r="U1184" s="20"/>
      <c r="V1184" s="20"/>
      <c r="W1184" s="20"/>
    </row>
    <row r="1185" spans="1:23" x14ac:dyDescent="0.2">
      <c r="A1185" s="20"/>
      <c r="B1185" s="21"/>
      <c r="C1185" s="20"/>
      <c r="D1185" s="20"/>
      <c r="E1185" s="20"/>
      <c r="F1185" s="20"/>
      <c r="G1185" s="20"/>
      <c r="H1185" s="20"/>
      <c r="I1185" s="20"/>
      <c r="J1185" s="20"/>
      <c r="K1185" s="20"/>
      <c r="L1185" s="20"/>
      <c r="M1185" s="20"/>
      <c r="N1185" s="20"/>
      <c r="O1185" s="565"/>
      <c r="P1185" s="528"/>
      <c r="Q1185" s="528"/>
      <c r="R1185" s="20"/>
      <c r="S1185" s="20"/>
      <c r="T1185" s="20"/>
      <c r="U1185" s="20"/>
      <c r="V1185" s="20"/>
      <c r="W1185" s="20"/>
    </row>
    <row r="1186" spans="1:23" x14ac:dyDescent="0.2">
      <c r="A1186" s="20"/>
      <c r="B1186" s="21"/>
      <c r="C1186" s="20"/>
      <c r="D1186" s="20"/>
      <c r="E1186" s="20"/>
      <c r="F1186" s="20"/>
      <c r="G1186" s="20"/>
      <c r="H1186" s="20"/>
      <c r="I1186" s="20"/>
      <c r="J1186" s="20"/>
      <c r="K1186" s="20"/>
      <c r="L1186" s="20"/>
      <c r="M1186" s="20"/>
      <c r="N1186" s="20"/>
      <c r="O1186" s="565"/>
      <c r="P1186" s="528"/>
      <c r="Q1186" s="528"/>
      <c r="R1186" s="20"/>
      <c r="S1186" s="20"/>
      <c r="T1186" s="20"/>
      <c r="U1186" s="20"/>
      <c r="V1186" s="20"/>
      <c r="W1186" s="20"/>
    </row>
    <row r="1187" spans="1:23" x14ac:dyDescent="0.2">
      <c r="A1187" s="20"/>
      <c r="B1187" s="21"/>
      <c r="C1187" s="20"/>
      <c r="D1187" s="20"/>
      <c r="E1187" s="20"/>
      <c r="F1187" s="20"/>
      <c r="G1187" s="20"/>
      <c r="H1187" s="20"/>
      <c r="I1187" s="20"/>
      <c r="J1187" s="20"/>
      <c r="K1187" s="20"/>
      <c r="L1187" s="20"/>
      <c r="M1187" s="20"/>
      <c r="N1187" s="20"/>
      <c r="O1187" s="565"/>
      <c r="P1187" s="528"/>
      <c r="Q1187" s="528"/>
      <c r="R1187" s="20"/>
      <c r="S1187" s="20"/>
      <c r="T1187" s="20"/>
      <c r="U1187" s="20"/>
      <c r="V1187" s="20"/>
      <c r="W1187" s="20"/>
    </row>
    <row r="1188" spans="1:23" x14ac:dyDescent="0.2">
      <c r="A1188" s="20"/>
      <c r="B1188" s="21"/>
      <c r="C1188" s="20"/>
      <c r="D1188" s="20"/>
      <c r="E1188" s="20"/>
      <c r="F1188" s="20"/>
      <c r="G1188" s="20"/>
      <c r="H1188" s="20"/>
      <c r="I1188" s="20"/>
      <c r="J1188" s="20"/>
      <c r="K1188" s="20"/>
      <c r="L1188" s="20"/>
      <c r="M1188" s="20"/>
      <c r="N1188" s="20"/>
      <c r="O1188" s="565"/>
      <c r="P1188" s="528"/>
      <c r="Q1188" s="528"/>
      <c r="R1188" s="20"/>
      <c r="S1188" s="20"/>
      <c r="T1188" s="20"/>
      <c r="U1188" s="20"/>
      <c r="V1188" s="20"/>
      <c r="W1188" s="20"/>
    </row>
    <row r="1189" spans="1:23" x14ac:dyDescent="0.2">
      <c r="A1189" s="20"/>
      <c r="B1189" s="21"/>
      <c r="C1189" s="20"/>
      <c r="D1189" s="20"/>
      <c r="E1189" s="20"/>
      <c r="F1189" s="20"/>
      <c r="G1189" s="20"/>
      <c r="H1189" s="20"/>
      <c r="I1189" s="20"/>
      <c r="J1189" s="20"/>
      <c r="K1189" s="20"/>
      <c r="L1189" s="20"/>
      <c r="M1189" s="20"/>
      <c r="N1189" s="20"/>
      <c r="O1189" s="565"/>
      <c r="P1189" s="528"/>
      <c r="Q1189" s="528"/>
      <c r="R1189" s="20"/>
      <c r="S1189" s="20"/>
      <c r="T1189" s="20"/>
      <c r="U1189" s="20"/>
      <c r="V1189" s="20"/>
      <c r="W1189" s="20"/>
    </row>
    <row r="1190" spans="1:23" x14ac:dyDescent="0.2">
      <c r="A1190" s="20"/>
      <c r="B1190" s="21"/>
      <c r="C1190" s="20"/>
      <c r="D1190" s="20"/>
      <c r="E1190" s="20"/>
      <c r="F1190" s="20"/>
      <c r="G1190" s="20"/>
      <c r="H1190" s="20"/>
      <c r="I1190" s="20"/>
      <c r="J1190" s="20"/>
      <c r="K1190" s="20"/>
      <c r="L1190" s="20"/>
      <c r="M1190" s="20"/>
      <c r="N1190" s="20"/>
      <c r="O1190" s="565"/>
      <c r="P1190" s="528"/>
      <c r="Q1190" s="528"/>
      <c r="R1190" s="20"/>
      <c r="S1190" s="20"/>
      <c r="T1190" s="20"/>
      <c r="U1190" s="20"/>
      <c r="V1190" s="20"/>
      <c r="W1190" s="20"/>
    </row>
    <row r="1191" spans="1:23" x14ac:dyDescent="0.2">
      <c r="A1191" s="20"/>
      <c r="B1191" s="21"/>
      <c r="C1191" s="20"/>
      <c r="D1191" s="20"/>
      <c r="E1191" s="20"/>
      <c r="F1191" s="20"/>
      <c r="G1191" s="20"/>
      <c r="H1191" s="20"/>
      <c r="I1191" s="20"/>
      <c r="J1191" s="20"/>
      <c r="K1191" s="20"/>
      <c r="L1191" s="20"/>
      <c r="M1191" s="20"/>
      <c r="N1191" s="20"/>
      <c r="O1191" s="565"/>
      <c r="P1191" s="528"/>
      <c r="Q1191" s="528"/>
      <c r="R1191" s="20"/>
      <c r="S1191" s="20"/>
      <c r="T1191" s="20"/>
      <c r="U1191" s="20"/>
      <c r="V1191" s="20"/>
      <c r="W1191" s="20"/>
    </row>
    <row r="1192" spans="1:23" x14ac:dyDescent="0.2">
      <c r="A1192" s="20"/>
      <c r="B1192" s="21"/>
      <c r="C1192" s="20"/>
      <c r="D1192" s="20"/>
      <c r="E1192" s="20"/>
      <c r="F1192" s="20"/>
      <c r="G1192" s="20"/>
      <c r="H1192" s="20"/>
      <c r="I1192" s="20"/>
      <c r="J1192" s="20"/>
      <c r="K1192" s="20"/>
      <c r="L1192" s="20"/>
      <c r="M1192" s="20"/>
      <c r="N1192" s="20"/>
      <c r="O1192" s="565"/>
      <c r="P1192" s="528"/>
      <c r="Q1192" s="528"/>
      <c r="R1192" s="20"/>
      <c r="S1192" s="20"/>
      <c r="T1192" s="20"/>
      <c r="U1192" s="20"/>
      <c r="V1192" s="20"/>
      <c r="W1192" s="20"/>
    </row>
    <row r="1193" spans="1:23" x14ac:dyDescent="0.2">
      <c r="A1193" s="20"/>
      <c r="B1193" s="21"/>
      <c r="C1193" s="20"/>
      <c r="D1193" s="20"/>
      <c r="E1193" s="20"/>
      <c r="F1193" s="20"/>
      <c r="G1193" s="20"/>
      <c r="H1193" s="20"/>
      <c r="I1193" s="20"/>
      <c r="J1193" s="20"/>
      <c r="K1193" s="20"/>
      <c r="L1193" s="20"/>
      <c r="M1193" s="20"/>
      <c r="N1193" s="20"/>
      <c r="O1193" s="565"/>
      <c r="P1193" s="528"/>
      <c r="Q1193" s="528"/>
      <c r="R1193" s="20"/>
      <c r="S1193" s="20"/>
      <c r="T1193" s="20"/>
      <c r="U1193" s="20"/>
      <c r="V1193" s="20"/>
      <c r="W1193" s="20"/>
    </row>
    <row r="1194" spans="1:23" x14ac:dyDescent="0.2">
      <c r="A1194" s="20"/>
      <c r="B1194" s="21"/>
      <c r="C1194" s="20"/>
      <c r="D1194" s="20"/>
      <c r="E1194" s="20"/>
      <c r="F1194" s="20"/>
      <c r="G1194" s="20"/>
      <c r="H1194" s="20"/>
      <c r="I1194" s="20"/>
      <c r="J1194" s="20"/>
      <c r="K1194" s="20"/>
      <c r="L1194" s="20"/>
      <c r="M1194" s="20"/>
      <c r="N1194" s="20"/>
      <c r="O1194" s="565"/>
      <c r="P1194" s="528"/>
      <c r="Q1194" s="528"/>
      <c r="R1194" s="20"/>
      <c r="S1194" s="20"/>
      <c r="T1194" s="20"/>
      <c r="U1194" s="20"/>
      <c r="V1194" s="20"/>
      <c r="W1194" s="20"/>
    </row>
    <row r="1195" spans="1:23" x14ac:dyDescent="0.2">
      <c r="A1195" s="20"/>
      <c r="B1195" s="21"/>
      <c r="C1195" s="20"/>
      <c r="D1195" s="20"/>
      <c r="E1195" s="20"/>
      <c r="F1195" s="20"/>
      <c r="G1195" s="20"/>
      <c r="H1195" s="20"/>
      <c r="I1195" s="20"/>
      <c r="J1195" s="20"/>
      <c r="K1195" s="20"/>
      <c r="L1195" s="20"/>
      <c r="M1195" s="20"/>
      <c r="N1195" s="20"/>
      <c r="O1195" s="565"/>
      <c r="P1195" s="528"/>
      <c r="Q1195" s="528"/>
      <c r="R1195" s="20"/>
      <c r="S1195" s="20"/>
      <c r="T1195" s="20"/>
      <c r="U1195" s="20"/>
      <c r="V1195" s="20"/>
      <c r="W1195" s="20"/>
    </row>
    <row r="1196" spans="1:23" x14ac:dyDescent="0.2">
      <c r="A1196" s="20"/>
      <c r="B1196" s="21"/>
      <c r="C1196" s="20"/>
      <c r="D1196" s="20"/>
      <c r="E1196" s="20"/>
      <c r="F1196" s="20"/>
      <c r="G1196" s="20"/>
      <c r="H1196" s="20"/>
      <c r="I1196" s="20"/>
      <c r="J1196" s="20"/>
      <c r="K1196" s="20"/>
      <c r="L1196" s="20"/>
      <c r="M1196" s="20"/>
      <c r="N1196" s="20"/>
      <c r="O1196" s="565"/>
      <c r="P1196" s="528"/>
      <c r="Q1196" s="528"/>
      <c r="R1196" s="20"/>
      <c r="S1196" s="20"/>
      <c r="T1196" s="20"/>
      <c r="U1196" s="20"/>
      <c r="V1196" s="20"/>
      <c r="W1196" s="20"/>
    </row>
    <row r="1197" spans="1:23" x14ac:dyDescent="0.2">
      <c r="A1197" s="20"/>
      <c r="B1197" s="21"/>
      <c r="C1197" s="20"/>
      <c r="D1197" s="20"/>
      <c r="E1197" s="20"/>
      <c r="F1197" s="20"/>
      <c r="G1197" s="20"/>
      <c r="H1197" s="20"/>
      <c r="I1197" s="20"/>
      <c r="J1197" s="20"/>
      <c r="K1197" s="20"/>
      <c r="L1197" s="20"/>
      <c r="M1197" s="20"/>
      <c r="N1197" s="20"/>
      <c r="O1197" s="565"/>
      <c r="P1197" s="528"/>
      <c r="Q1197" s="528"/>
      <c r="R1197" s="20"/>
      <c r="S1197" s="20"/>
      <c r="T1197" s="20"/>
      <c r="U1197" s="20"/>
      <c r="V1197" s="20"/>
      <c r="W1197" s="20"/>
    </row>
    <row r="1198" spans="1:23" x14ac:dyDescent="0.2">
      <c r="A1198" s="20"/>
      <c r="B1198" s="21"/>
      <c r="C1198" s="20"/>
      <c r="D1198" s="20"/>
      <c r="E1198" s="20"/>
      <c r="F1198" s="20"/>
      <c r="G1198" s="20"/>
      <c r="H1198" s="20"/>
      <c r="I1198" s="20"/>
      <c r="J1198" s="20"/>
      <c r="K1198" s="20"/>
      <c r="L1198" s="20"/>
      <c r="M1198" s="20"/>
      <c r="N1198" s="20"/>
      <c r="O1198" s="565"/>
      <c r="P1198" s="528"/>
      <c r="Q1198" s="528"/>
      <c r="R1198" s="20"/>
      <c r="S1198" s="20"/>
      <c r="T1198" s="20"/>
      <c r="U1198" s="20"/>
      <c r="V1198" s="20"/>
      <c r="W1198" s="20"/>
    </row>
    <row r="1199" spans="1:23" x14ac:dyDescent="0.2">
      <c r="A1199" s="20"/>
      <c r="B1199" s="21"/>
      <c r="C1199" s="20"/>
      <c r="D1199" s="20"/>
      <c r="E1199" s="20"/>
      <c r="F1199" s="20"/>
      <c r="G1199" s="20"/>
      <c r="H1199" s="20"/>
      <c r="I1199" s="20"/>
      <c r="J1199" s="20"/>
      <c r="K1199" s="20"/>
      <c r="L1199" s="20"/>
      <c r="M1199" s="20"/>
      <c r="N1199" s="20"/>
      <c r="O1199" s="565"/>
      <c r="P1199" s="528"/>
      <c r="Q1199" s="528"/>
      <c r="R1199" s="20"/>
      <c r="S1199" s="20"/>
      <c r="T1199" s="20"/>
      <c r="U1199" s="20"/>
      <c r="V1199" s="20"/>
      <c r="W1199" s="20"/>
    </row>
    <row r="1200" spans="1:23" x14ac:dyDescent="0.2">
      <c r="A1200" s="20"/>
      <c r="B1200" s="21"/>
      <c r="C1200" s="20"/>
      <c r="D1200" s="20"/>
      <c r="E1200" s="20"/>
      <c r="F1200" s="20"/>
      <c r="G1200" s="20"/>
      <c r="H1200" s="20"/>
      <c r="I1200" s="20"/>
      <c r="J1200" s="20"/>
      <c r="K1200" s="20"/>
      <c r="L1200" s="20"/>
      <c r="M1200" s="20"/>
      <c r="N1200" s="20"/>
      <c r="O1200" s="565"/>
      <c r="P1200" s="528"/>
      <c r="Q1200" s="528"/>
      <c r="R1200" s="20"/>
      <c r="S1200" s="20"/>
      <c r="T1200" s="20"/>
      <c r="U1200" s="20"/>
      <c r="V1200" s="20"/>
      <c r="W1200" s="20"/>
    </row>
    <row r="1201" spans="1:23" x14ac:dyDescent="0.2">
      <c r="A1201" s="20"/>
      <c r="B1201" s="21"/>
      <c r="C1201" s="20"/>
      <c r="D1201" s="20"/>
      <c r="E1201" s="20"/>
      <c r="F1201" s="20"/>
      <c r="G1201" s="20"/>
      <c r="H1201" s="20"/>
      <c r="I1201" s="20"/>
      <c r="J1201" s="20"/>
      <c r="K1201" s="20"/>
      <c r="L1201" s="20"/>
      <c r="M1201" s="20"/>
      <c r="N1201" s="20"/>
      <c r="O1201" s="565"/>
      <c r="P1201" s="528"/>
      <c r="Q1201" s="528"/>
      <c r="R1201" s="20"/>
      <c r="S1201" s="20"/>
      <c r="T1201" s="20"/>
      <c r="U1201" s="20"/>
      <c r="V1201" s="20"/>
      <c r="W1201" s="20"/>
    </row>
    <row r="1202" spans="1:23" x14ac:dyDescent="0.2">
      <c r="A1202" s="20"/>
      <c r="B1202" s="21"/>
      <c r="C1202" s="20"/>
      <c r="D1202" s="20"/>
      <c r="E1202" s="20"/>
      <c r="F1202" s="20"/>
      <c r="G1202" s="20"/>
      <c r="H1202" s="20"/>
      <c r="I1202" s="20"/>
      <c r="J1202" s="20"/>
      <c r="K1202" s="20"/>
      <c r="L1202" s="20"/>
      <c r="M1202" s="20"/>
      <c r="N1202" s="20"/>
      <c r="O1202" s="565"/>
      <c r="P1202" s="528"/>
      <c r="Q1202" s="528"/>
      <c r="R1202" s="20"/>
      <c r="S1202" s="20"/>
      <c r="T1202" s="20"/>
      <c r="U1202" s="20"/>
      <c r="V1202" s="20"/>
      <c r="W1202" s="20"/>
    </row>
    <row r="1203" spans="1:23" x14ac:dyDescent="0.2">
      <c r="A1203" s="20"/>
      <c r="B1203" s="21"/>
      <c r="C1203" s="20"/>
      <c r="D1203" s="20"/>
      <c r="E1203" s="20"/>
      <c r="F1203" s="20"/>
      <c r="G1203" s="20"/>
      <c r="H1203" s="20"/>
      <c r="I1203" s="20"/>
      <c r="J1203" s="20"/>
      <c r="K1203" s="20"/>
      <c r="L1203" s="20"/>
      <c r="M1203" s="20"/>
      <c r="N1203" s="20"/>
      <c r="O1203" s="565"/>
      <c r="P1203" s="528"/>
      <c r="Q1203" s="528"/>
      <c r="R1203" s="20"/>
      <c r="S1203" s="20"/>
      <c r="T1203" s="20"/>
      <c r="U1203" s="20"/>
      <c r="V1203" s="20"/>
      <c r="W1203" s="20"/>
    </row>
    <row r="1204" spans="1:23" x14ac:dyDescent="0.2">
      <c r="A1204" s="20"/>
      <c r="B1204" s="21"/>
      <c r="C1204" s="20"/>
      <c r="D1204" s="20"/>
      <c r="E1204" s="20"/>
      <c r="F1204" s="20"/>
      <c r="G1204" s="20"/>
      <c r="H1204" s="20"/>
      <c r="I1204" s="20"/>
      <c r="J1204" s="20"/>
      <c r="K1204" s="20"/>
      <c r="L1204" s="20"/>
      <c r="M1204" s="20"/>
      <c r="N1204" s="20"/>
      <c r="O1204" s="565"/>
      <c r="P1204" s="528"/>
      <c r="Q1204" s="528"/>
      <c r="R1204" s="20"/>
      <c r="S1204" s="20"/>
      <c r="T1204" s="20"/>
      <c r="U1204" s="20"/>
      <c r="V1204" s="20"/>
      <c r="W1204" s="20"/>
    </row>
    <row r="1205" spans="1:23" x14ac:dyDescent="0.2">
      <c r="A1205" s="20"/>
      <c r="B1205" s="21"/>
      <c r="C1205" s="20"/>
      <c r="D1205" s="20"/>
      <c r="E1205" s="20"/>
      <c r="F1205" s="20"/>
      <c r="G1205" s="20"/>
      <c r="H1205" s="20"/>
      <c r="I1205" s="20"/>
      <c r="J1205" s="20"/>
      <c r="K1205" s="20"/>
      <c r="L1205" s="20"/>
      <c r="M1205" s="20"/>
      <c r="N1205" s="20"/>
      <c r="O1205" s="565"/>
      <c r="P1205" s="528"/>
      <c r="Q1205" s="528"/>
      <c r="R1205" s="20"/>
      <c r="S1205" s="20"/>
      <c r="T1205" s="20"/>
      <c r="U1205" s="20"/>
      <c r="V1205" s="20"/>
      <c r="W1205" s="20"/>
    </row>
    <row r="1206" spans="1:23" x14ac:dyDescent="0.2">
      <c r="A1206" s="20"/>
      <c r="B1206" s="21"/>
      <c r="C1206" s="20"/>
      <c r="D1206" s="20"/>
      <c r="E1206" s="20"/>
      <c r="F1206" s="20"/>
      <c r="G1206" s="20"/>
      <c r="H1206" s="20"/>
      <c r="I1206" s="20"/>
      <c r="J1206" s="20"/>
      <c r="K1206" s="20"/>
      <c r="L1206" s="20"/>
      <c r="M1206" s="20"/>
      <c r="N1206" s="20"/>
      <c r="O1206" s="565"/>
      <c r="P1206" s="528"/>
      <c r="Q1206" s="528"/>
      <c r="R1206" s="20"/>
      <c r="S1206" s="20"/>
      <c r="T1206" s="20"/>
      <c r="U1206" s="20"/>
      <c r="V1206" s="20"/>
      <c r="W1206" s="20"/>
    </row>
    <row r="1207" spans="1:23" x14ac:dyDescent="0.2">
      <c r="A1207" s="20"/>
      <c r="B1207" s="21"/>
      <c r="C1207" s="20"/>
      <c r="D1207" s="20"/>
      <c r="E1207" s="20"/>
      <c r="F1207" s="20"/>
      <c r="G1207" s="20"/>
      <c r="H1207" s="20"/>
      <c r="I1207" s="20"/>
      <c r="J1207" s="20"/>
      <c r="K1207" s="20"/>
      <c r="L1207" s="20"/>
      <c r="M1207" s="20"/>
      <c r="N1207" s="20"/>
      <c r="O1207" s="565"/>
      <c r="P1207" s="528"/>
      <c r="Q1207" s="528"/>
      <c r="R1207" s="20"/>
      <c r="S1207" s="20"/>
      <c r="T1207" s="20"/>
      <c r="U1207" s="20"/>
      <c r="V1207" s="20"/>
      <c r="W1207" s="20"/>
    </row>
    <row r="1208" spans="1:23" x14ac:dyDescent="0.2">
      <c r="A1208" s="20"/>
      <c r="B1208" s="21"/>
      <c r="C1208" s="20"/>
      <c r="D1208" s="20"/>
      <c r="E1208" s="20"/>
      <c r="F1208" s="20"/>
      <c r="G1208" s="20"/>
      <c r="H1208" s="20"/>
      <c r="I1208" s="20"/>
      <c r="J1208" s="20"/>
      <c r="K1208" s="20"/>
      <c r="L1208" s="20"/>
      <c r="M1208" s="20"/>
      <c r="N1208" s="20"/>
      <c r="O1208" s="565"/>
      <c r="P1208" s="528"/>
      <c r="Q1208" s="528"/>
      <c r="R1208" s="20"/>
      <c r="S1208" s="20"/>
      <c r="T1208" s="20"/>
      <c r="U1208" s="20"/>
      <c r="V1208" s="20"/>
      <c r="W1208" s="20"/>
    </row>
    <row r="1209" spans="1:23" x14ac:dyDescent="0.2">
      <c r="A1209" s="20"/>
      <c r="B1209" s="21"/>
      <c r="C1209" s="20"/>
      <c r="D1209" s="20"/>
      <c r="E1209" s="20"/>
      <c r="F1209" s="20"/>
      <c r="G1209" s="20"/>
      <c r="H1209" s="20"/>
      <c r="I1209" s="20"/>
      <c r="J1209" s="20"/>
      <c r="K1209" s="20"/>
      <c r="L1209" s="20"/>
      <c r="M1209" s="20"/>
      <c r="N1209" s="20"/>
      <c r="O1209" s="565"/>
      <c r="P1209" s="528"/>
      <c r="Q1209" s="528"/>
      <c r="R1209" s="20"/>
      <c r="S1209" s="20"/>
      <c r="T1209" s="20"/>
      <c r="U1209" s="20"/>
      <c r="V1209" s="20"/>
      <c r="W1209" s="20"/>
    </row>
    <row r="1210" spans="1:23" x14ac:dyDescent="0.2">
      <c r="A1210" s="20"/>
      <c r="B1210" s="21"/>
      <c r="C1210" s="20"/>
      <c r="D1210" s="20"/>
      <c r="E1210" s="20"/>
      <c r="F1210" s="20"/>
      <c r="G1210" s="20"/>
      <c r="H1210" s="20"/>
      <c r="I1210" s="20"/>
      <c r="J1210" s="20"/>
      <c r="K1210" s="20"/>
      <c r="L1210" s="20"/>
      <c r="M1210" s="20"/>
      <c r="N1210" s="20"/>
      <c r="O1210" s="565"/>
      <c r="P1210" s="528"/>
      <c r="Q1210" s="528"/>
      <c r="R1210" s="20"/>
      <c r="S1210" s="20"/>
      <c r="T1210" s="20"/>
      <c r="U1210" s="20"/>
      <c r="V1210" s="20"/>
      <c r="W1210" s="20"/>
    </row>
    <row r="1211" spans="1:23" x14ac:dyDescent="0.2">
      <c r="A1211" s="20"/>
      <c r="B1211" s="21"/>
      <c r="C1211" s="20"/>
      <c r="D1211" s="20"/>
      <c r="E1211" s="20"/>
      <c r="F1211" s="20"/>
      <c r="G1211" s="20"/>
      <c r="H1211" s="20"/>
      <c r="I1211" s="20"/>
      <c r="J1211" s="20"/>
      <c r="K1211" s="20"/>
      <c r="L1211" s="20"/>
      <c r="M1211" s="20"/>
      <c r="N1211" s="20"/>
      <c r="O1211" s="565"/>
      <c r="P1211" s="528"/>
      <c r="Q1211" s="528"/>
      <c r="R1211" s="20"/>
      <c r="S1211" s="20"/>
      <c r="T1211" s="20"/>
      <c r="U1211" s="20"/>
      <c r="V1211" s="20"/>
      <c r="W1211" s="20"/>
    </row>
    <row r="1212" spans="1:23" x14ac:dyDescent="0.2">
      <c r="A1212" s="20"/>
      <c r="B1212" s="21"/>
      <c r="C1212" s="20"/>
      <c r="D1212" s="20"/>
      <c r="E1212" s="20"/>
      <c r="F1212" s="20"/>
      <c r="G1212" s="20"/>
      <c r="H1212" s="20"/>
      <c r="I1212" s="20"/>
      <c r="J1212" s="20"/>
      <c r="K1212" s="20"/>
      <c r="L1212" s="20"/>
      <c r="M1212" s="20"/>
      <c r="N1212" s="20"/>
      <c r="O1212" s="565"/>
      <c r="P1212" s="528"/>
      <c r="Q1212" s="528"/>
      <c r="R1212" s="20"/>
      <c r="S1212" s="20"/>
      <c r="T1212" s="20"/>
      <c r="U1212" s="20"/>
      <c r="V1212" s="20"/>
      <c r="W1212" s="20"/>
    </row>
    <row r="1213" spans="1:23" x14ac:dyDescent="0.2">
      <c r="A1213" s="20"/>
      <c r="B1213" s="21"/>
      <c r="C1213" s="20"/>
      <c r="D1213" s="20"/>
      <c r="E1213" s="20"/>
      <c r="F1213" s="20"/>
      <c r="G1213" s="20"/>
      <c r="H1213" s="20"/>
      <c r="I1213" s="20"/>
      <c r="J1213" s="20"/>
      <c r="K1213" s="20"/>
      <c r="L1213" s="20"/>
      <c r="M1213" s="20"/>
      <c r="N1213" s="20"/>
      <c r="O1213" s="565"/>
      <c r="P1213" s="528"/>
      <c r="Q1213" s="528"/>
      <c r="R1213" s="20"/>
      <c r="S1213" s="20"/>
      <c r="T1213" s="20"/>
      <c r="U1213" s="20"/>
      <c r="V1213" s="20"/>
      <c r="W1213" s="20"/>
    </row>
    <row r="1214" spans="1:23" x14ac:dyDescent="0.2">
      <c r="A1214" s="20"/>
      <c r="B1214" s="21"/>
      <c r="C1214" s="20"/>
      <c r="D1214" s="20"/>
      <c r="E1214" s="20"/>
      <c r="F1214" s="20"/>
      <c r="G1214" s="20"/>
      <c r="H1214" s="20"/>
      <c r="I1214" s="20"/>
      <c r="J1214" s="20"/>
      <c r="K1214" s="20"/>
      <c r="L1214" s="20"/>
      <c r="M1214" s="20"/>
      <c r="N1214" s="20"/>
      <c r="O1214" s="565"/>
      <c r="P1214" s="528"/>
      <c r="Q1214" s="528"/>
      <c r="R1214" s="20"/>
      <c r="S1214" s="20"/>
      <c r="T1214" s="20"/>
      <c r="U1214" s="20"/>
      <c r="V1214" s="20"/>
      <c r="W1214" s="20"/>
    </row>
    <row r="1215" spans="1:23" x14ac:dyDescent="0.2">
      <c r="A1215" s="20"/>
      <c r="B1215" s="21"/>
      <c r="C1215" s="20"/>
      <c r="D1215" s="20"/>
      <c r="E1215" s="20"/>
      <c r="F1215" s="20"/>
      <c r="G1215" s="20"/>
      <c r="H1215" s="20"/>
      <c r="I1215" s="20"/>
      <c r="J1215" s="20"/>
      <c r="K1215" s="20"/>
      <c r="L1215" s="20"/>
      <c r="M1215" s="20"/>
      <c r="N1215" s="20"/>
      <c r="O1215" s="565"/>
      <c r="P1215" s="528"/>
      <c r="Q1215" s="528"/>
      <c r="R1215" s="20"/>
      <c r="S1215" s="20"/>
      <c r="T1215" s="20"/>
      <c r="U1215" s="20"/>
      <c r="V1215" s="20"/>
      <c r="W1215" s="20"/>
    </row>
    <row r="1216" spans="1:23" x14ac:dyDescent="0.2">
      <c r="A1216" s="20"/>
      <c r="B1216" s="21"/>
      <c r="C1216" s="20"/>
      <c r="D1216" s="20"/>
      <c r="E1216" s="20"/>
      <c r="F1216" s="20"/>
      <c r="G1216" s="20"/>
      <c r="H1216" s="20"/>
      <c r="I1216" s="20"/>
      <c r="J1216" s="20"/>
      <c r="K1216" s="20"/>
      <c r="L1216" s="20"/>
      <c r="M1216" s="20"/>
      <c r="N1216" s="20"/>
      <c r="O1216" s="565"/>
      <c r="P1216" s="528"/>
      <c r="Q1216" s="528"/>
      <c r="R1216" s="20"/>
      <c r="S1216" s="20"/>
      <c r="T1216" s="20"/>
      <c r="U1216" s="20"/>
      <c r="V1216" s="20"/>
      <c r="W1216" s="20"/>
    </row>
    <row r="1217" spans="1:23" x14ac:dyDescent="0.2">
      <c r="A1217" s="20"/>
      <c r="B1217" s="21"/>
      <c r="C1217" s="20"/>
      <c r="D1217" s="20"/>
      <c r="E1217" s="20"/>
      <c r="F1217" s="20"/>
      <c r="G1217" s="20"/>
      <c r="H1217" s="20"/>
      <c r="I1217" s="20"/>
      <c r="J1217" s="20"/>
      <c r="K1217" s="20"/>
      <c r="L1217" s="20"/>
      <c r="M1217" s="20"/>
      <c r="N1217" s="20"/>
      <c r="O1217" s="565"/>
      <c r="P1217" s="528"/>
      <c r="Q1217" s="528"/>
      <c r="R1217" s="20"/>
      <c r="S1217" s="20"/>
      <c r="T1217" s="20"/>
      <c r="U1217" s="20"/>
      <c r="V1217" s="20"/>
      <c r="W1217" s="20"/>
    </row>
    <row r="1218" spans="1:23" x14ac:dyDescent="0.2">
      <c r="A1218" s="20"/>
      <c r="B1218" s="21"/>
      <c r="C1218" s="20"/>
      <c r="D1218" s="20"/>
      <c r="E1218" s="20"/>
      <c r="F1218" s="20"/>
      <c r="G1218" s="20"/>
      <c r="H1218" s="20"/>
      <c r="I1218" s="20"/>
      <c r="J1218" s="20"/>
      <c r="K1218" s="20"/>
      <c r="L1218" s="20"/>
      <c r="M1218" s="20"/>
      <c r="N1218" s="20"/>
      <c r="O1218" s="565"/>
      <c r="P1218" s="528"/>
      <c r="Q1218" s="528"/>
      <c r="R1218" s="20"/>
      <c r="S1218" s="20"/>
      <c r="T1218" s="20"/>
      <c r="U1218" s="20"/>
      <c r="V1218" s="20"/>
      <c r="W1218" s="20"/>
    </row>
    <row r="1219" spans="1:23" x14ac:dyDescent="0.2">
      <c r="A1219" s="20"/>
      <c r="B1219" s="21"/>
      <c r="C1219" s="20"/>
      <c r="D1219" s="20"/>
      <c r="E1219" s="20"/>
      <c r="F1219" s="20"/>
      <c r="G1219" s="20"/>
      <c r="H1219" s="20"/>
      <c r="I1219" s="20"/>
      <c r="J1219" s="20"/>
      <c r="K1219" s="20"/>
      <c r="L1219" s="20"/>
      <c r="M1219" s="20"/>
      <c r="N1219" s="20"/>
      <c r="O1219" s="565"/>
      <c r="P1219" s="528"/>
      <c r="Q1219" s="528"/>
      <c r="R1219" s="20"/>
      <c r="S1219" s="20"/>
      <c r="T1219" s="20"/>
      <c r="U1219" s="20"/>
      <c r="V1219" s="20"/>
      <c r="W1219" s="20"/>
    </row>
    <row r="1220" spans="1:23" x14ac:dyDescent="0.2">
      <c r="A1220" s="20"/>
      <c r="B1220" s="21"/>
      <c r="C1220" s="20"/>
      <c r="D1220" s="20"/>
      <c r="E1220" s="20"/>
      <c r="F1220" s="20"/>
      <c r="G1220" s="20"/>
      <c r="H1220" s="20"/>
      <c r="I1220" s="20"/>
      <c r="J1220" s="20"/>
      <c r="K1220" s="20"/>
      <c r="L1220" s="20"/>
      <c r="M1220" s="20"/>
      <c r="N1220" s="20"/>
      <c r="O1220" s="565"/>
      <c r="P1220" s="528"/>
      <c r="Q1220" s="528"/>
      <c r="R1220" s="20"/>
      <c r="S1220" s="20"/>
      <c r="T1220" s="20"/>
      <c r="U1220" s="20"/>
      <c r="V1220" s="20"/>
      <c r="W1220" s="20"/>
    </row>
    <row r="1221" spans="1:23" x14ac:dyDescent="0.2">
      <c r="A1221" s="20"/>
      <c r="B1221" s="21"/>
      <c r="C1221" s="20"/>
      <c r="D1221" s="20"/>
      <c r="E1221" s="20"/>
      <c r="F1221" s="20"/>
      <c r="G1221" s="20"/>
      <c r="H1221" s="20"/>
      <c r="I1221" s="20"/>
      <c r="J1221" s="20"/>
      <c r="K1221" s="20"/>
      <c r="L1221" s="20"/>
      <c r="M1221" s="20"/>
      <c r="N1221" s="20"/>
      <c r="O1221" s="565"/>
      <c r="P1221" s="528"/>
      <c r="Q1221" s="528"/>
      <c r="R1221" s="20"/>
      <c r="S1221" s="20"/>
      <c r="T1221" s="20"/>
      <c r="U1221" s="20"/>
      <c r="V1221" s="20"/>
      <c r="W1221" s="20"/>
    </row>
    <row r="1222" spans="1:23" x14ac:dyDescent="0.2">
      <c r="A1222" s="20"/>
      <c r="B1222" s="21"/>
      <c r="C1222" s="20"/>
      <c r="D1222" s="20"/>
      <c r="E1222" s="20"/>
      <c r="F1222" s="20"/>
      <c r="G1222" s="20"/>
      <c r="H1222" s="20"/>
      <c r="I1222" s="20"/>
      <c r="J1222" s="20"/>
      <c r="K1222" s="20"/>
      <c r="L1222" s="20"/>
      <c r="M1222" s="20"/>
      <c r="N1222" s="20"/>
      <c r="O1222" s="565"/>
      <c r="P1222" s="528"/>
      <c r="Q1222" s="528"/>
      <c r="R1222" s="20"/>
      <c r="S1222" s="20"/>
      <c r="T1222" s="20"/>
      <c r="U1222" s="20"/>
      <c r="V1222" s="20"/>
      <c r="W1222" s="20"/>
    </row>
    <row r="1223" spans="1:23" x14ac:dyDescent="0.2">
      <c r="A1223" s="20"/>
      <c r="B1223" s="21"/>
      <c r="C1223" s="20"/>
      <c r="D1223" s="20"/>
      <c r="E1223" s="20"/>
      <c r="F1223" s="20"/>
      <c r="G1223" s="20"/>
      <c r="H1223" s="20"/>
      <c r="I1223" s="20"/>
      <c r="J1223" s="20"/>
      <c r="K1223" s="20"/>
      <c r="L1223" s="20"/>
      <c r="M1223" s="20"/>
      <c r="N1223" s="20"/>
      <c r="O1223" s="565"/>
      <c r="P1223" s="528"/>
      <c r="Q1223" s="528"/>
      <c r="R1223" s="20"/>
      <c r="S1223" s="20"/>
      <c r="T1223" s="20"/>
      <c r="U1223" s="20"/>
      <c r="V1223" s="20"/>
      <c r="W1223" s="20"/>
    </row>
    <row r="1224" spans="1:23" x14ac:dyDescent="0.2">
      <c r="A1224" s="20"/>
      <c r="B1224" s="21"/>
      <c r="C1224" s="20"/>
      <c r="D1224" s="20"/>
      <c r="E1224" s="20"/>
      <c r="F1224" s="20"/>
      <c r="G1224" s="20"/>
      <c r="H1224" s="20"/>
      <c r="I1224" s="20"/>
      <c r="J1224" s="20"/>
      <c r="K1224" s="20"/>
      <c r="L1224" s="20"/>
      <c r="M1224" s="20"/>
      <c r="N1224" s="20"/>
      <c r="O1224" s="565"/>
      <c r="P1224" s="528"/>
      <c r="Q1224" s="528"/>
      <c r="R1224" s="20"/>
      <c r="S1224" s="20"/>
      <c r="T1224" s="20"/>
      <c r="U1224" s="20"/>
      <c r="V1224" s="20"/>
      <c r="W1224" s="20"/>
    </row>
    <row r="1225" spans="1:23" x14ac:dyDescent="0.2">
      <c r="A1225" s="20"/>
      <c r="B1225" s="21"/>
      <c r="C1225" s="20"/>
      <c r="D1225" s="20"/>
      <c r="E1225" s="20"/>
      <c r="F1225" s="20"/>
      <c r="G1225" s="20"/>
      <c r="H1225" s="20"/>
      <c r="I1225" s="20"/>
      <c r="J1225" s="20"/>
      <c r="K1225" s="20"/>
      <c r="L1225" s="20"/>
      <c r="M1225" s="20"/>
      <c r="N1225" s="20"/>
      <c r="O1225" s="565"/>
      <c r="P1225" s="528"/>
      <c r="Q1225" s="528"/>
      <c r="R1225" s="20"/>
      <c r="S1225" s="20"/>
      <c r="T1225" s="20"/>
      <c r="U1225" s="20"/>
      <c r="V1225" s="20"/>
      <c r="W1225" s="20"/>
    </row>
    <row r="1226" spans="1:23" x14ac:dyDescent="0.2">
      <c r="A1226" s="20"/>
      <c r="B1226" s="21"/>
      <c r="C1226" s="20"/>
      <c r="D1226" s="20"/>
      <c r="E1226" s="20"/>
      <c r="F1226" s="20"/>
      <c r="G1226" s="20"/>
      <c r="H1226" s="20"/>
      <c r="I1226" s="20"/>
      <c r="J1226" s="20"/>
      <c r="K1226" s="20"/>
      <c r="L1226" s="20"/>
      <c r="M1226" s="20"/>
      <c r="N1226" s="20"/>
      <c r="O1226" s="565"/>
      <c r="P1226" s="528"/>
      <c r="Q1226" s="528"/>
      <c r="R1226" s="20"/>
      <c r="S1226" s="20"/>
      <c r="T1226" s="20"/>
      <c r="U1226" s="20"/>
      <c r="V1226" s="20"/>
      <c r="W1226" s="20"/>
    </row>
    <row r="1227" spans="1:23" x14ac:dyDescent="0.2">
      <c r="A1227" s="20"/>
      <c r="B1227" s="21"/>
      <c r="C1227" s="20"/>
      <c r="D1227" s="20"/>
      <c r="E1227" s="20"/>
      <c r="F1227" s="20"/>
      <c r="G1227" s="20"/>
      <c r="H1227" s="20"/>
      <c r="I1227" s="20"/>
      <c r="J1227" s="20"/>
      <c r="K1227" s="20"/>
      <c r="L1227" s="20"/>
      <c r="M1227" s="20"/>
      <c r="N1227" s="20"/>
      <c r="O1227" s="565"/>
      <c r="P1227" s="528"/>
      <c r="Q1227" s="528"/>
      <c r="R1227" s="20"/>
      <c r="S1227" s="20"/>
      <c r="T1227" s="20"/>
      <c r="U1227" s="20"/>
      <c r="V1227" s="20"/>
      <c r="W1227" s="20"/>
    </row>
    <row r="1228" spans="1:23" x14ac:dyDescent="0.2">
      <c r="A1228" s="20"/>
      <c r="B1228" s="21"/>
      <c r="C1228" s="20"/>
      <c r="D1228" s="20"/>
      <c r="E1228" s="20"/>
      <c r="F1228" s="20"/>
      <c r="G1228" s="20"/>
      <c r="H1228" s="20"/>
      <c r="I1228" s="20"/>
      <c r="J1228" s="20"/>
      <c r="K1228" s="20"/>
      <c r="L1228" s="20"/>
      <c r="M1228" s="20"/>
      <c r="N1228" s="20"/>
      <c r="O1228" s="565"/>
      <c r="P1228" s="528"/>
      <c r="Q1228" s="528"/>
      <c r="R1228" s="20"/>
      <c r="S1228" s="20"/>
      <c r="T1228" s="20"/>
      <c r="U1228" s="20"/>
      <c r="V1228" s="20"/>
      <c r="W1228" s="20"/>
    </row>
    <row r="1229" spans="1:23" x14ac:dyDescent="0.2">
      <c r="A1229" s="20"/>
      <c r="B1229" s="21"/>
      <c r="C1229" s="20"/>
      <c r="D1229" s="20"/>
      <c r="E1229" s="20"/>
      <c r="F1229" s="20"/>
      <c r="G1229" s="20"/>
      <c r="H1229" s="20"/>
      <c r="I1229" s="20"/>
      <c r="J1229" s="20"/>
      <c r="K1229" s="20"/>
      <c r="L1229" s="20"/>
      <c r="M1229" s="20"/>
      <c r="N1229" s="20"/>
      <c r="O1229" s="565"/>
      <c r="P1229" s="528"/>
      <c r="Q1229" s="528"/>
      <c r="R1229" s="20"/>
      <c r="S1229" s="20"/>
      <c r="T1229" s="20"/>
      <c r="U1229" s="20"/>
      <c r="V1229" s="20"/>
      <c r="W1229" s="20"/>
    </row>
    <row r="1230" spans="1:23" x14ac:dyDescent="0.2">
      <c r="A1230" s="20"/>
      <c r="B1230" s="21"/>
      <c r="C1230" s="20"/>
      <c r="D1230" s="20"/>
      <c r="E1230" s="20"/>
      <c r="F1230" s="20"/>
      <c r="G1230" s="20"/>
      <c r="H1230" s="20"/>
      <c r="I1230" s="20"/>
      <c r="J1230" s="20"/>
      <c r="K1230" s="20"/>
      <c r="L1230" s="20"/>
      <c r="M1230" s="20"/>
      <c r="N1230" s="20"/>
      <c r="O1230" s="565"/>
      <c r="P1230" s="528"/>
      <c r="Q1230" s="528"/>
      <c r="R1230" s="20"/>
      <c r="S1230" s="20"/>
      <c r="T1230" s="20"/>
      <c r="U1230" s="20"/>
      <c r="V1230" s="20"/>
      <c r="W1230" s="20"/>
    </row>
    <row r="1231" spans="1:23" x14ac:dyDescent="0.2">
      <c r="A1231" s="20"/>
      <c r="B1231" s="21"/>
      <c r="C1231" s="20"/>
      <c r="D1231" s="20"/>
      <c r="E1231" s="20"/>
      <c r="F1231" s="20"/>
      <c r="G1231" s="20"/>
      <c r="H1231" s="20"/>
      <c r="I1231" s="20"/>
      <c r="J1231" s="20"/>
      <c r="K1231" s="20"/>
      <c r="L1231" s="20"/>
      <c r="M1231" s="20"/>
      <c r="N1231" s="20"/>
      <c r="O1231" s="565"/>
      <c r="P1231" s="528"/>
      <c r="Q1231" s="528"/>
      <c r="R1231" s="20"/>
      <c r="S1231" s="20"/>
      <c r="T1231" s="20"/>
      <c r="U1231" s="20"/>
      <c r="V1231" s="20"/>
      <c r="W1231" s="20"/>
    </row>
    <row r="1232" spans="1:23" x14ac:dyDescent="0.2">
      <c r="A1232" s="20"/>
      <c r="B1232" s="21"/>
      <c r="C1232" s="20"/>
      <c r="D1232" s="20"/>
      <c r="E1232" s="20"/>
      <c r="F1232" s="20"/>
      <c r="G1232" s="20"/>
      <c r="H1232" s="20"/>
      <c r="I1232" s="20"/>
      <c r="J1232" s="20"/>
      <c r="K1232" s="20"/>
      <c r="L1232" s="20"/>
      <c r="M1232" s="20"/>
      <c r="N1232" s="20"/>
      <c r="O1232" s="565"/>
      <c r="P1232" s="528"/>
      <c r="Q1232" s="528"/>
      <c r="R1232" s="20"/>
      <c r="S1232" s="20"/>
      <c r="T1232" s="20"/>
      <c r="U1232" s="20"/>
      <c r="V1232" s="20"/>
      <c r="W1232" s="20"/>
    </row>
    <row r="1233" spans="1:23" x14ac:dyDescent="0.2">
      <c r="A1233" s="20"/>
      <c r="B1233" s="21"/>
      <c r="C1233" s="20"/>
      <c r="D1233" s="20"/>
      <c r="E1233" s="20"/>
      <c r="F1233" s="20"/>
      <c r="G1233" s="20"/>
      <c r="H1233" s="20"/>
      <c r="I1233" s="20"/>
      <c r="J1233" s="20"/>
      <c r="K1233" s="20"/>
      <c r="L1233" s="20"/>
      <c r="M1233" s="20"/>
      <c r="N1233" s="20"/>
      <c r="O1233" s="565"/>
      <c r="P1233" s="528"/>
      <c r="Q1233" s="528"/>
      <c r="R1233" s="20"/>
      <c r="S1233" s="20"/>
      <c r="T1233" s="20"/>
      <c r="U1233" s="20"/>
      <c r="V1233" s="20"/>
      <c r="W1233" s="20"/>
    </row>
    <row r="1234" spans="1:23" x14ac:dyDescent="0.2">
      <c r="A1234" s="20"/>
      <c r="B1234" s="21"/>
      <c r="C1234" s="20"/>
      <c r="D1234" s="20"/>
      <c r="E1234" s="20"/>
      <c r="F1234" s="20"/>
      <c r="G1234" s="20"/>
      <c r="H1234" s="20"/>
      <c r="I1234" s="20"/>
      <c r="J1234" s="20"/>
      <c r="K1234" s="20"/>
      <c r="L1234" s="20"/>
      <c r="M1234" s="20"/>
      <c r="N1234" s="20"/>
      <c r="O1234" s="565"/>
      <c r="P1234" s="528"/>
      <c r="Q1234" s="528"/>
      <c r="R1234" s="20"/>
      <c r="S1234" s="20"/>
      <c r="T1234" s="20"/>
      <c r="U1234" s="20"/>
      <c r="V1234" s="20"/>
      <c r="W1234" s="20"/>
    </row>
    <row r="1235" spans="1:23" x14ac:dyDescent="0.2">
      <c r="A1235" s="20"/>
      <c r="B1235" s="21"/>
      <c r="C1235" s="20"/>
      <c r="D1235" s="20"/>
      <c r="E1235" s="20"/>
      <c r="F1235" s="20"/>
      <c r="G1235" s="20"/>
      <c r="H1235" s="20"/>
      <c r="I1235" s="20"/>
      <c r="J1235" s="20"/>
      <c r="K1235" s="20"/>
      <c r="L1235" s="20"/>
      <c r="M1235" s="20"/>
      <c r="N1235" s="20"/>
      <c r="O1235" s="565"/>
      <c r="P1235" s="528"/>
      <c r="Q1235" s="528"/>
      <c r="R1235" s="20"/>
      <c r="S1235" s="20"/>
      <c r="T1235" s="20"/>
      <c r="U1235" s="20"/>
      <c r="V1235" s="20"/>
      <c r="W1235" s="20"/>
    </row>
    <row r="1236" spans="1:23" x14ac:dyDescent="0.2">
      <c r="A1236" s="20"/>
      <c r="B1236" s="21"/>
      <c r="C1236" s="20"/>
      <c r="D1236" s="20"/>
      <c r="E1236" s="20"/>
      <c r="F1236" s="20"/>
      <c r="G1236" s="20"/>
      <c r="H1236" s="20"/>
      <c r="I1236" s="20"/>
      <c r="J1236" s="20"/>
      <c r="K1236" s="20"/>
      <c r="L1236" s="20"/>
      <c r="M1236" s="20"/>
      <c r="N1236" s="20"/>
      <c r="O1236" s="565"/>
      <c r="P1236" s="528"/>
      <c r="Q1236" s="528"/>
      <c r="R1236" s="20"/>
      <c r="S1236" s="20"/>
      <c r="T1236" s="20"/>
      <c r="U1236" s="20"/>
      <c r="V1236" s="20"/>
      <c r="W1236" s="20"/>
    </row>
    <row r="1237" spans="1:23" x14ac:dyDescent="0.2">
      <c r="A1237" s="20"/>
      <c r="B1237" s="21"/>
      <c r="C1237" s="20"/>
      <c r="D1237" s="20"/>
      <c r="E1237" s="20"/>
      <c r="F1237" s="20"/>
      <c r="G1237" s="20"/>
      <c r="H1237" s="20"/>
      <c r="I1237" s="20"/>
      <c r="J1237" s="20"/>
      <c r="K1237" s="20"/>
      <c r="L1237" s="20"/>
      <c r="M1237" s="20"/>
      <c r="N1237" s="20"/>
      <c r="O1237" s="565"/>
      <c r="P1237" s="528"/>
      <c r="Q1237" s="528"/>
      <c r="R1237" s="20"/>
      <c r="S1237" s="20"/>
      <c r="T1237" s="20"/>
      <c r="U1237" s="20"/>
      <c r="V1237" s="20"/>
      <c r="W1237" s="20"/>
    </row>
    <row r="1238" spans="1:23" x14ac:dyDescent="0.2">
      <c r="A1238" s="20"/>
      <c r="B1238" s="21"/>
      <c r="C1238" s="20"/>
      <c r="D1238" s="20"/>
      <c r="E1238" s="20"/>
      <c r="F1238" s="20"/>
      <c r="G1238" s="20"/>
      <c r="H1238" s="20"/>
      <c r="I1238" s="20"/>
      <c r="J1238" s="20"/>
      <c r="K1238" s="20"/>
      <c r="L1238" s="20"/>
      <c r="M1238" s="20"/>
      <c r="N1238" s="20"/>
      <c r="O1238" s="565"/>
      <c r="P1238" s="528"/>
      <c r="Q1238" s="528"/>
      <c r="R1238" s="20"/>
      <c r="S1238" s="20"/>
      <c r="T1238" s="20"/>
      <c r="U1238" s="20"/>
      <c r="V1238" s="20"/>
      <c r="W1238" s="20"/>
    </row>
    <row r="1239" spans="1:23" x14ac:dyDescent="0.2">
      <c r="A1239" s="20"/>
      <c r="B1239" s="21"/>
      <c r="C1239" s="20"/>
      <c r="D1239" s="20"/>
      <c r="E1239" s="20"/>
      <c r="F1239" s="20"/>
      <c r="G1239" s="20"/>
      <c r="H1239" s="20"/>
      <c r="I1239" s="20"/>
      <c r="J1239" s="20"/>
      <c r="K1239" s="20"/>
      <c r="L1239" s="20"/>
      <c r="M1239" s="20"/>
      <c r="N1239" s="20"/>
      <c r="O1239" s="565"/>
      <c r="P1239" s="528"/>
      <c r="Q1239" s="528"/>
      <c r="R1239" s="20"/>
      <c r="S1239" s="20"/>
      <c r="T1239" s="20"/>
      <c r="U1239" s="20"/>
      <c r="V1239" s="20"/>
      <c r="W1239" s="20"/>
    </row>
    <row r="1240" spans="1:23" x14ac:dyDescent="0.2">
      <c r="A1240" s="20"/>
      <c r="B1240" s="21"/>
      <c r="C1240" s="20"/>
      <c r="D1240" s="20"/>
      <c r="E1240" s="20"/>
      <c r="F1240" s="20"/>
      <c r="G1240" s="20"/>
      <c r="H1240" s="20"/>
      <c r="I1240" s="20"/>
      <c r="J1240" s="20"/>
      <c r="K1240" s="20"/>
      <c r="L1240" s="20"/>
      <c r="M1240" s="20"/>
      <c r="N1240" s="20"/>
      <c r="O1240" s="565"/>
      <c r="P1240" s="528"/>
      <c r="Q1240" s="528"/>
      <c r="R1240" s="20"/>
      <c r="S1240" s="20"/>
      <c r="T1240" s="20"/>
      <c r="U1240" s="20"/>
      <c r="V1240" s="20"/>
      <c r="W1240" s="20"/>
    </row>
    <row r="1241" spans="1:23" x14ac:dyDescent="0.2">
      <c r="A1241" s="20"/>
      <c r="B1241" s="21"/>
      <c r="C1241" s="20"/>
      <c r="D1241" s="20"/>
      <c r="E1241" s="20"/>
      <c r="F1241" s="20"/>
      <c r="G1241" s="20"/>
      <c r="H1241" s="20"/>
      <c r="I1241" s="20"/>
      <c r="J1241" s="20"/>
      <c r="K1241" s="20"/>
      <c r="L1241" s="20"/>
      <c r="M1241" s="20"/>
      <c r="N1241" s="20"/>
      <c r="O1241" s="565"/>
      <c r="P1241" s="528"/>
      <c r="Q1241" s="528"/>
      <c r="R1241" s="20"/>
      <c r="S1241" s="20"/>
      <c r="T1241" s="20"/>
      <c r="U1241" s="20"/>
      <c r="V1241" s="20"/>
      <c r="W1241" s="20"/>
    </row>
    <row r="1242" spans="1:23" x14ac:dyDescent="0.2">
      <c r="A1242" s="20"/>
      <c r="B1242" s="21"/>
      <c r="C1242" s="20"/>
      <c r="D1242" s="20"/>
      <c r="E1242" s="20"/>
      <c r="F1242" s="20"/>
      <c r="G1242" s="20"/>
      <c r="H1242" s="20"/>
      <c r="I1242" s="20"/>
      <c r="J1242" s="20"/>
      <c r="K1242" s="20"/>
      <c r="L1242" s="20"/>
      <c r="M1242" s="20"/>
      <c r="N1242" s="20"/>
      <c r="O1242" s="565"/>
      <c r="P1242" s="528"/>
      <c r="Q1242" s="528"/>
      <c r="R1242" s="20"/>
      <c r="S1242" s="20"/>
      <c r="T1242" s="20"/>
      <c r="U1242" s="20"/>
      <c r="V1242" s="20"/>
      <c r="W1242" s="20"/>
    </row>
    <row r="1243" spans="1:23" x14ac:dyDescent="0.2">
      <c r="A1243" s="20"/>
      <c r="B1243" s="21"/>
      <c r="C1243" s="20"/>
      <c r="D1243" s="20"/>
      <c r="E1243" s="20"/>
      <c r="F1243" s="20"/>
      <c r="G1243" s="20"/>
      <c r="H1243" s="20"/>
      <c r="I1243" s="20"/>
      <c r="J1243" s="20"/>
      <c r="K1243" s="20"/>
      <c r="L1243" s="20"/>
      <c r="M1243" s="20"/>
      <c r="N1243" s="20"/>
      <c r="O1243" s="565"/>
      <c r="P1243" s="528"/>
      <c r="Q1243" s="528"/>
      <c r="R1243" s="20"/>
      <c r="S1243" s="20"/>
      <c r="T1243" s="20"/>
      <c r="U1243" s="20"/>
      <c r="V1243" s="20"/>
      <c r="W1243" s="20"/>
    </row>
    <row r="1244" spans="1:23" x14ac:dyDescent="0.2">
      <c r="A1244" s="20"/>
      <c r="B1244" s="21"/>
      <c r="C1244" s="20"/>
      <c r="D1244" s="20"/>
      <c r="E1244" s="20"/>
      <c r="F1244" s="20"/>
      <c r="G1244" s="20"/>
      <c r="H1244" s="20"/>
      <c r="I1244" s="20"/>
      <c r="J1244" s="20"/>
      <c r="K1244" s="20"/>
      <c r="L1244" s="20"/>
      <c r="M1244" s="20"/>
      <c r="N1244" s="20"/>
      <c r="O1244" s="565"/>
      <c r="P1244" s="528"/>
      <c r="Q1244" s="528"/>
      <c r="R1244" s="20"/>
      <c r="S1244" s="20"/>
      <c r="T1244" s="20"/>
      <c r="U1244" s="20"/>
      <c r="V1244" s="20"/>
      <c r="W1244" s="20"/>
    </row>
    <row r="1245" spans="1:23" x14ac:dyDescent="0.2">
      <c r="A1245" s="20"/>
      <c r="B1245" s="21"/>
      <c r="C1245" s="20"/>
      <c r="D1245" s="20"/>
      <c r="E1245" s="20"/>
      <c r="F1245" s="20"/>
      <c r="G1245" s="20"/>
      <c r="H1245" s="20"/>
      <c r="I1245" s="20"/>
      <c r="J1245" s="20"/>
      <c r="K1245" s="20"/>
      <c r="L1245" s="20"/>
      <c r="M1245" s="20"/>
      <c r="N1245" s="20"/>
      <c r="O1245" s="565"/>
      <c r="P1245" s="528"/>
      <c r="Q1245" s="528"/>
      <c r="R1245" s="20"/>
      <c r="S1245" s="20"/>
      <c r="T1245" s="20"/>
      <c r="U1245" s="20"/>
      <c r="V1245" s="20"/>
      <c r="W1245" s="20"/>
    </row>
    <row r="1246" spans="1:23" x14ac:dyDescent="0.2">
      <c r="A1246" s="20"/>
      <c r="B1246" s="21"/>
      <c r="C1246" s="20"/>
      <c r="D1246" s="20"/>
      <c r="E1246" s="20"/>
      <c r="F1246" s="20"/>
      <c r="G1246" s="20"/>
      <c r="H1246" s="20"/>
      <c r="I1246" s="20"/>
      <c r="J1246" s="20"/>
      <c r="K1246" s="20"/>
      <c r="L1246" s="20"/>
      <c r="M1246" s="20"/>
      <c r="N1246" s="20"/>
      <c r="O1246" s="565"/>
      <c r="P1246" s="528"/>
      <c r="Q1246" s="528"/>
      <c r="R1246" s="20"/>
      <c r="S1246" s="20"/>
      <c r="T1246" s="20"/>
      <c r="U1246" s="20"/>
      <c r="V1246" s="20"/>
      <c r="W1246" s="20"/>
    </row>
    <row r="1247" spans="1:23" x14ac:dyDescent="0.2">
      <c r="A1247" s="20"/>
      <c r="B1247" s="21"/>
      <c r="C1247" s="20"/>
      <c r="D1247" s="20"/>
      <c r="E1247" s="20"/>
      <c r="F1247" s="20"/>
      <c r="G1247" s="20"/>
      <c r="H1247" s="20"/>
      <c r="I1247" s="20"/>
      <c r="J1247" s="20"/>
      <c r="K1247" s="20"/>
      <c r="L1247" s="20"/>
      <c r="M1247" s="20"/>
      <c r="N1247" s="20"/>
      <c r="O1247" s="565"/>
      <c r="P1247" s="528"/>
      <c r="Q1247" s="528"/>
      <c r="R1247" s="20"/>
      <c r="S1247" s="20"/>
      <c r="T1247" s="20"/>
      <c r="U1247" s="20"/>
      <c r="V1247" s="20"/>
      <c r="W1247" s="20"/>
    </row>
    <row r="1248" spans="1:23" x14ac:dyDescent="0.2">
      <c r="A1248" s="20"/>
      <c r="B1248" s="21"/>
      <c r="C1248" s="20"/>
      <c r="D1248" s="20"/>
      <c r="E1248" s="20"/>
      <c r="F1248" s="20"/>
      <c r="G1248" s="20"/>
      <c r="H1248" s="20"/>
      <c r="I1248" s="20"/>
      <c r="J1248" s="20"/>
      <c r="K1248" s="20"/>
      <c r="L1248" s="20"/>
      <c r="M1248" s="20"/>
      <c r="N1248" s="20"/>
      <c r="O1248" s="565"/>
      <c r="P1248" s="528"/>
      <c r="Q1248" s="528"/>
      <c r="R1248" s="20"/>
      <c r="S1248" s="20"/>
      <c r="T1248" s="20"/>
      <c r="U1248" s="20"/>
      <c r="V1248" s="20"/>
      <c r="W1248" s="20"/>
    </row>
    <row r="1249" spans="1:23" x14ac:dyDescent="0.2">
      <c r="A1249" s="20"/>
      <c r="B1249" s="21"/>
      <c r="C1249" s="20"/>
      <c r="D1249" s="20"/>
      <c r="E1249" s="20"/>
      <c r="F1249" s="20"/>
      <c r="G1249" s="20"/>
      <c r="H1249" s="20"/>
      <c r="I1249" s="20"/>
      <c r="J1249" s="20"/>
      <c r="K1249" s="20"/>
      <c r="L1249" s="20"/>
      <c r="M1249" s="20"/>
      <c r="N1249" s="20"/>
      <c r="O1249" s="565"/>
      <c r="P1249" s="528"/>
      <c r="Q1249" s="528"/>
      <c r="R1249" s="20"/>
      <c r="S1249" s="20"/>
      <c r="T1249" s="20"/>
      <c r="U1249" s="20"/>
      <c r="V1249" s="20"/>
      <c r="W1249" s="20"/>
    </row>
    <row r="1250" spans="1:23" x14ac:dyDescent="0.2">
      <c r="A1250" s="20"/>
      <c r="B1250" s="21"/>
      <c r="C1250" s="20"/>
      <c r="D1250" s="20"/>
      <c r="E1250" s="20"/>
      <c r="F1250" s="20"/>
      <c r="G1250" s="20"/>
      <c r="H1250" s="20"/>
      <c r="I1250" s="20"/>
      <c r="J1250" s="20"/>
      <c r="K1250" s="20"/>
      <c r="L1250" s="20"/>
      <c r="M1250" s="20"/>
      <c r="N1250" s="20"/>
      <c r="O1250" s="565"/>
      <c r="P1250" s="528"/>
      <c r="Q1250" s="528"/>
      <c r="R1250" s="20"/>
      <c r="S1250" s="20"/>
      <c r="T1250" s="20"/>
      <c r="U1250" s="20"/>
      <c r="V1250" s="20"/>
      <c r="W1250" s="20"/>
    </row>
    <row r="1251" spans="1:23" x14ac:dyDescent="0.2">
      <c r="A1251" s="20"/>
      <c r="B1251" s="21"/>
      <c r="C1251" s="20"/>
      <c r="D1251" s="20"/>
      <c r="E1251" s="20"/>
      <c r="F1251" s="20"/>
      <c r="G1251" s="20"/>
      <c r="H1251" s="20"/>
      <c r="I1251" s="20"/>
      <c r="J1251" s="20"/>
      <c r="K1251" s="20"/>
      <c r="L1251" s="20"/>
      <c r="M1251" s="20"/>
      <c r="N1251" s="20"/>
      <c r="O1251" s="565"/>
      <c r="P1251" s="528"/>
      <c r="Q1251" s="528"/>
      <c r="R1251" s="20"/>
      <c r="S1251" s="20"/>
      <c r="T1251" s="20"/>
      <c r="U1251" s="20"/>
      <c r="V1251" s="20"/>
      <c r="W1251" s="20"/>
    </row>
    <row r="1252" spans="1:23" x14ac:dyDescent="0.2">
      <c r="A1252" s="20"/>
      <c r="B1252" s="21"/>
      <c r="C1252" s="20"/>
      <c r="D1252" s="20"/>
      <c r="E1252" s="20"/>
      <c r="F1252" s="20"/>
      <c r="G1252" s="20"/>
      <c r="H1252" s="20"/>
      <c r="I1252" s="20"/>
      <c r="J1252" s="20"/>
      <c r="K1252" s="20"/>
      <c r="L1252" s="20"/>
      <c r="M1252" s="20"/>
      <c r="N1252" s="20"/>
      <c r="O1252" s="565"/>
      <c r="P1252" s="528"/>
      <c r="Q1252" s="528"/>
      <c r="R1252" s="20"/>
      <c r="S1252" s="20"/>
      <c r="T1252" s="20"/>
      <c r="U1252" s="20"/>
      <c r="V1252" s="20"/>
      <c r="W1252" s="20"/>
    </row>
    <row r="1253" spans="1:23" x14ac:dyDescent="0.2">
      <c r="A1253" s="20"/>
      <c r="B1253" s="21"/>
      <c r="C1253" s="20"/>
      <c r="D1253" s="20"/>
      <c r="E1253" s="20"/>
      <c r="F1253" s="20"/>
      <c r="G1253" s="20"/>
      <c r="H1253" s="20"/>
      <c r="I1253" s="20"/>
      <c r="J1253" s="20"/>
      <c r="K1253" s="20"/>
      <c r="L1253" s="20"/>
      <c r="M1253" s="20"/>
      <c r="N1253" s="20"/>
      <c r="O1253" s="565"/>
      <c r="P1253" s="528"/>
      <c r="Q1253" s="528"/>
      <c r="R1253" s="20"/>
      <c r="S1253" s="20"/>
      <c r="T1253" s="20"/>
      <c r="U1253" s="20"/>
      <c r="V1253" s="20"/>
      <c r="W1253" s="20"/>
    </row>
    <row r="1254" spans="1:23" x14ac:dyDescent="0.2">
      <c r="A1254" s="20"/>
      <c r="B1254" s="21"/>
      <c r="C1254" s="20"/>
      <c r="D1254" s="20"/>
      <c r="E1254" s="20"/>
      <c r="F1254" s="20"/>
      <c r="G1254" s="20"/>
      <c r="H1254" s="20"/>
      <c r="I1254" s="20"/>
      <c r="J1254" s="20"/>
      <c r="K1254" s="20"/>
      <c r="L1254" s="20"/>
      <c r="M1254" s="20"/>
      <c r="N1254" s="20"/>
      <c r="O1254" s="565"/>
      <c r="P1254" s="528"/>
      <c r="Q1254" s="528"/>
      <c r="R1254" s="20"/>
      <c r="S1254" s="20"/>
      <c r="T1254" s="20"/>
      <c r="U1254" s="20"/>
      <c r="V1254" s="20"/>
      <c r="W1254" s="20"/>
    </row>
    <row r="1255" spans="1:23" x14ac:dyDescent="0.2">
      <c r="A1255" s="20"/>
      <c r="B1255" s="21"/>
      <c r="C1255" s="20"/>
      <c r="D1255" s="20"/>
      <c r="E1255" s="20"/>
      <c r="F1255" s="20"/>
      <c r="G1255" s="20"/>
      <c r="H1255" s="20"/>
      <c r="I1255" s="20"/>
      <c r="J1255" s="20"/>
      <c r="K1255" s="20"/>
      <c r="L1255" s="20"/>
      <c r="M1255" s="20"/>
      <c r="N1255" s="20"/>
      <c r="O1255" s="565"/>
      <c r="P1255" s="528"/>
      <c r="Q1255" s="528"/>
      <c r="R1255" s="20"/>
      <c r="S1255" s="20"/>
      <c r="T1255" s="20"/>
      <c r="U1255" s="20"/>
      <c r="V1255" s="20"/>
      <c r="W1255" s="20"/>
    </row>
    <row r="1256" spans="1:23" x14ac:dyDescent="0.2">
      <c r="A1256" s="20"/>
      <c r="B1256" s="21"/>
      <c r="C1256" s="20"/>
      <c r="D1256" s="20"/>
      <c r="E1256" s="20"/>
      <c r="F1256" s="20"/>
      <c r="G1256" s="20"/>
      <c r="H1256" s="20"/>
      <c r="I1256" s="20"/>
      <c r="J1256" s="20"/>
      <c r="K1256" s="20"/>
      <c r="L1256" s="20"/>
      <c r="M1256" s="20"/>
      <c r="N1256" s="20"/>
      <c r="O1256" s="565"/>
      <c r="P1256" s="528"/>
      <c r="Q1256" s="528"/>
      <c r="R1256" s="20"/>
      <c r="S1256" s="20"/>
      <c r="T1256" s="20"/>
      <c r="U1256" s="20"/>
      <c r="V1256" s="20"/>
      <c r="W1256" s="20"/>
    </row>
    <row r="1257" spans="1:23" x14ac:dyDescent="0.2">
      <c r="A1257" s="20"/>
      <c r="B1257" s="21"/>
      <c r="C1257" s="20"/>
      <c r="D1257" s="20"/>
      <c r="E1257" s="20"/>
      <c r="F1257" s="20"/>
      <c r="G1257" s="20"/>
      <c r="H1257" s="20"/>
      <c r="I1257" s="20"/>
      <c r="J1257" s="20"/>
      <c r="K1257" s="20"/>
      <c r="L1257" s="20"/>
      <c r="M1257" s="20"/>
      <c r="N1257" s="20"/>
      <c r="O1257" s="565"/>
      <c r="P1257" s="528"/>
      <c r="Q1257" s="528"/>
      <c r="R1257" s="20"/>
      <c r="S1257" s="20"/>
      <c r="T1257" s="20"/>
      <c r="U1257" s="20"/>
      <c r="V1257" s="20"/>
      <c r="W1257" s="20"/>
    </row>
    <row r="1258" spans="1:23" x14ac:dyDescent="0.2">
      <c r="A1258" s="20"/>
      <c r="B1258" s="21"/>
      <c r="C1258" s="20"/>
      <c r="D1258" s="20"/>
      <c r="E1258" s="20"/>
      <c r="F1258" s="20"/>
      <c r="G1258" s="20"/>
      <c r="H1258" s="20"/>
      <c r="I1258" s="20"/>
      <c r="J1258" s="20"/>
      <c r="K1258" s="20"/>
      <c r="L1258" s="20"/>
      <c r="M1258" s="20"/>
      <c r="N1258" s="20"/>
      <c r="O1258" s="565"/>
      <c r="P1258" s="528"/>
      <c r="Q1258" s="528"/>
      <c r="R1258" s="20"/>
      <c r="S1258" s="20"/>
      <c r="T1258" s="20"/>
      <c r="U1258" s="20"/>
      <c r="V1258" s="20"/>
      <c r="W1258" s="20"/>
    </row>
    <row r="1259" spans="1:23" x14ac:dyDescent="0.2">
      <c r="A1259" s="20"/>
      <c r="B1259" s="21"/>
      <c r="C1259" s="20"/>
      <c r="D1259" s="20"/>
      <c r="E1259" s="20"/>
      <c r="F1259" s="20"/>
      <c r="G1259" s="20"/>
      <c r="H1259" s="20"/>
      <c r="I1259" s="20"/>
      <c r="J1259" s="20"/>
      <c r="K1259" s="20"/>
      <c r="L1259" s="20"/>
      <c r="M1259" s="20"/>
      <c r="N1259" s="20"/>
      <c r="O1259" s="565"/>
      <c r="P1259" s="528"/>
      <c r="Q1259" s="528"/>
      <c r="R1259" s="20"/>
      <c r="S1259" s="20"/>
      <c r="T1259" s="20"/>
      <c r="U1259" s="20"/>
      <c r="V1259" s="20"/>
      <c r="W1259" s="20"/>
    </row>
    <row r="1260" spans="1:23" x14ac:dyDescent="0.2">
      <c r="A1260" s="20"/>
      <c r="B1260" s="21"/>
      <c r="C1260" s="20"/>
      <c r="D1260" s="20"/>
      <c r="E1260" s="20"/>
      <c r="F1260" s="20"/>
      <c r="G1260" s="20"/>
      <c r="H1260" s="20"/>
      <c r="I1260" s="20"/>
      <c r="J1260" s="20"/>
      <c r="K1260" s="20"/>
      <c r="L1260" s="20"/>
      <c r="M1260" s="20"/>
      <c r="N1260" s="20"/>
      <c r="O1260" s="565"/>
      <c r="P1260" s="528"/>
      <c r="Q1260" s="528"/>
      <c r="R1260" s="20"/>
      <c r="S1260" s="20"/>
      <c r="T1260" s="20"/>
      <c r="U1260" s="20"/>
      <c r="V1260" s="20"/>
      <c r="W1260" s="20"/>
    </row>
    <row r="1261" spans="1:23" x14ac:dyDescent="0.2">
      <c r="A1261" s="20"/>
      <c r="B1261" s="21"/>
      <c r="C1261" s="20"/>
      <c r="D1261" s="20"/>
      <c r="E1261" s="20"/>
      <c r="F1261" s="20"/>
      <c r="G1261" s="20"/>
      <c r="H1261" s="20"/>
      <c r="I1261" s="20"/>
      <c r="J1261" s="20"/>
      <c r="K1261" s="20"/>
      <c r="L1261" s="20"/>
      <c r="M1261" s="20"/>
      <c r="N1261" s="20"/>
      <c r="O1261" s="565"/>
      <c r="P1261" s="528"/>
      <c r="Q1261" s="528"/>
      <c r="R1261" s="20"/>
      <c r="S1261" s="20"/>
      <c r="T1261" s="20"/>
      <c r="U1261" s="20"/>
      <c r="V1261" s="20"/>
      <c r="W1261" s="20"/>
    </row>
    <row r="1262" spans="1:23" x14ac:dyDescent="0.2">
      <c r="A1262" s="20"/>
      <c r="B1262" s="21"/>
      <c r="C1262" s="20"/>
      <c r="D1262" s="20"/>
      <c r="E1262" s="20"/>
      <c r="F1262" s="20"/>
      <c r="G1262" s="20"/>
      <c r="H1262" s="20"/>
      <c r="I1262" s="20"/>
      <c r="J1262" s="20"/>
      <c r="K1262" s="20"/>
      <c r="L1262" s="20"/>
      <c r="M1262" s="20"/>
      <c r="N1262" s="20"/>
      <c r="O1262" s="565"/>
      <c r="P1262" s="528"/>
      <c r="Q1262" s="528"/>
      <c r="R1262" s="20"/>
      <c r="S1262" s="20"/>
      <c r="T1262" s="20"/>
      <c r="U1262" s="20"/>
      <c r="V1262" s="20"/>
      <c r="W1262" s="20"/>
    </row>
    <row r="1263" spans="1:23" x14ac:dyDescent="0.2">
      <c r="A1263" s="20"/>
      <c r="B1263" s="21"/>
      <c r="C1263" s="20"/>
      <c r="D1263" s="20"/>
      <c r="E1263" s="20"/>
      <c r="F1263" s="20"/>
      <c r="G1263" s="20"/>
      <c r="H1263" s="20"/>
      <c r="I1263" s="20"/>
      <c r="J1263" s="20"/>
      <c r="K1263" s="20"/>
      <c r="L1263" s="20"/>
      <c r="M1263" s="20"/>
      <c r="N1263" s="20"/>
      <c r="O1263" s="565"/>
      <c r="P1263" s="528"/>
      <c r="Q1263" s="528"/>
      <c r="R1263" s="20"/>
      <c r="S1263" s="20"/>
      <c r="T1263" s="20"/>
      <c r="U1263" s="20"/>
      <c r="V1263" s="20"/>
      <c r="W1263" s="20"/>
    </row>
    <row r="1264" spans="1:23" x14ac:dyDescent="0.2">
      <c r="A1264" s="20"/>
      <c r="B1264" s="21"/>
      <c r="C1264" s="20"/>
      <c r="D1264" s="20"/>
      <c r="E1264" s="20"/>
      <c r="F1264" s="20"/>
      <c r="G1264" s="20"/>
      <c r="H1264" s="20"/>
      <c r="I1264" s="20"/>
      <c r="J1264" s="20"/>
      <c r="K1264" s="20"/>
      <c r="L1264" s="20"/>
      <c r="M1264" s="20"/>
      <c r="N1264" s="20"/>
      <c r="O1264" s="565"/>
      <c r="P1264" s="528"/>
      <c r="Q1264" s="528"/>
      <c r="R1264" s="20"/>
      <c r="S1264" s="20"/>
      <c r="T1264" s="20"/>
      <c r="U1264" s="20"/>
      <c r="V1264" s="20"/>
      <c r="W1264" s="20"/>
    </row>
    <row r="1265" spans="1:23" x14ac:dyDescent="0.2">
      <c r="A1265" s="20"/>
      <c r="B1265" s="21"/>
      <c r="C1265" s="20"/>
      <c r="D1265" s="20"/>
      <c r="E1265" s="20"/>
      <c r="F1265" s="20"/>
      <c r="G1265" s="20"/>
      <c r="H1265" s="20"/>
      <c r="I1265" s="20"/>
      <c r="J1265" s="20"/>
      <c r="K1265" s="20"/>
      <c r="L1265" s="20"/>
      <c r="M1265" s="20"/>
      <c r="N1265" s="20"/>
      <c r="O1265" s="565"/>
      <c r="P1265" s="528"/>
      <c r="Q1265" s="528"/>
      <c r="R1265" s="20"/>
      <c r="S1265" s="20"/>
      <c r="T1265" s="20"/>
      <c r="U1265" s="20"/>
      <c r="V1265" s="20"/>
      <c r="W1265" s="20"/>
    </row>
    <row r="1266" spans="1:23" x14ac:dyDescent="0.2">
      <c r="A1266" s="20"/>
      <c r="B1266" s="21"/>
      <c r="C1266" s="20"/>
      <c r="D1266" s="20"/>
      <c r="E1266" s="20"/>
      <c r="F1266" s="20"/>
      <c r="G1266" s="20"/>
      <c r="H1266" s="20"/>
      <c r="I1266" s="20"/>
      <c r="J1266" s="20"/>
      <c r="K1266" s="20"/>
      <c r="L1266" s="20"/>
      <c r="M1266" s="20"/>
      <c r="N1266" s="20"/>
      <c r="O1266" s="565"/>
      <c r="P1266" s="528"/>
      <c r="Q1266" s="528"/>
      <c r="R1266" s="20"/>
      <c r="S1266" s="20"/>
      <c r="T1266" s="20"/>
      <c r="U1266" s="20"/>
      <c r="V1266" s="20"/>
      <c r="W1266" s="20"/>
    </row>
    <row r="1267" spans="1:23" x14ac:dyDescent="0.2">
      <c r="A1267" s="20"/>
      <c r="B1267" s="21"/>
      <c r="C1267" s="20"/>
      <c r="D1267" s="20"/>
      <c r="E1267" s="20"/>
      <c r="F1267" s="20"/>
      <c r="G1267" s="20"/>
      <c r="H1267" s="20"/>
      <c r="I1267" s="20"/>
      <c r="J1267" s="20"/>
      <c r="K1267" s="20"/>
      <c r="L1267" s="20"/>
      <c r="M1267" s="20"/>
      <c r="N1267" s="20"/>
      <c r="O1267" s="565"/>
      <c r="P1267" s="528"/>
      <c r="Q1267" s="528"/>
      <c r="R1267" s="20"/>
      <c r="S1267" s="20"/>
      <c r="T1267" s="20"/>
      <c r="U1267" s="20"/>
      <c r="V1267" s="20"/>
      <c r="W1267" s="20"/>
    </row>
    <row r="1268" spans="1:23" x14ac:dyDescent="0.2">
      <c r="A1268" s="20"/>
      <c r="B1268" s="21"/>
      <c r="C1268" s="20"/>
      <c r="D1268" s="20"/>
      <c r="E1268" s="20"/>
      <c r="F1268" s="20"/>
      <c r="G1268" s="20"/>
      <c r="H1268" s="20"/>
      <c r="I1268" s="20"/>
      <c r="J1268" s="20"/>
      <c r="K1268" s="20"/>
      <c r="L1268" s="20"/>
      <c r="M1268" s="20"/>
      <c r="N1268" s="20"/>
      <c r="O1268" s="565"/>
      <c r="P1268" s="528"/>
      <c r="Q1268" s="528"/>
      <c r="R1268" s="20"/>
      <c r="S1268" s="20"/>
      <c r="T1268" s="20"/>
      <c r="U1268" s="20"/>
      <c r="V1268" s="20"/>
      <c r="W1268" s="20"/>
    </row>
    <row r="1269" spans="1:23" x14ac:dyDescent="0.2">
      <c r="A1269" s="20"/>
      <c r="B1269" s="21"/>
      <c r="C1269" s="20"/>
      <c r="D1269" s="20"/>
      <c r="E1269" s="20"/>
      <c r="F1269" s="20"/>
      <c r="G1269" s="20"/>
      <c r="H1269" s="20"/>
      <c r="I1269" s="20"/>
      <c r="J1269" s="20"/>
      <c r="K1269" s="20"/>
      <c r="L1269" s="20"/>
      <c r="M1269" s="20"/>
      <c r="N1269" s="20"/>
      <c r="O1269" s="565"/>
      <c r="P1269" s="528"/>
      <c r="Q1269" s="528"/>
      <c r="R1269" s="20"/>
      <c r="S1269" s="20"/>
      <c r="T1269" s="20"/>
      <c r="U1269" s="20"/>
      <c r="V1269" s="20"/>
      <c r="W1269" s="20"/>
    </row>
    <row r="1270" spans="1:23" x14ac:dyDescent="0.2">
      <c r="A1270" s="20"/>
      <c r="B1270" s="21"/>
      <c r="C1270" s="20"/>
      <c r="D1270" s="20"/>
      <c r="E1270" s="20"/>
      <c r="F1270" s="20"/>
      <c r="G1270" s="20"/>
      <c r="H1270" s="20"/>
      <c r="I1270" s="20"/>
      <c r="J1270" s="20"/>
      <c r="K1270" s="20"/>
      <c r="L1270" s="20"/>
      <c r="M1270" s="20"/>
      <c r="N1270" s="20"/>
      <c r="O1270" s="565"/>
      <c r="P1270" s="528"/>
      <c r="Q1270" s="528"/>
      <c r="R1270" s="20"/>
      <c r="S1270" s="20"/>
      <c r="T1270" s="20"/>
      <c r="U1270" s="20"/>
      <c r="V1270" s="20"/>
      <c r="W1270" s="20"/>
    </row>
    <row r="1271" spans="1:23" x14ac:dyDescent="0.2">
      <c r="A1271" s="20"/>
      <c r="B1271" s="21"/>
      <c r="C1271" s="20"/>
      <c r="D1271" s="20"/>
      <c r="E1271" s="20"/>
      <c r="F1271" s="20"/>
      <c r="G1271" s="20"/>
      <c r="H1271" s="20"/>
      <c r="I1271" s="20"/>
      <c r="J1271" s="20"/>
      <c r="K1271" s="20"/>
      <c r="L1271" s="20"/>
      <c r="M1271" s="20"/>
      <c r="N1271" s="20"/>
      <c r="O1271" s="565"/>
      <c r="P1271" s="528"/>
      <c r="Q1271" s="528"/>
      <c r="R1271" s="20"/>
      <c r="S1271" s="20"/>
      <c r="T1271" s="20"/>
      <c r="U1271" s="20"/>
      <c r="V1271" s="20"/>
      <c r="W1271" s="20"/>
    </row>
    <row r="1272" spans="1:23" x14ac:dyDescent="0.2">
      <c r="A1272" s="20"/>
      <c r="B1272" s="21"/>
      <c r="C1272" s="20"/>
      <c r="D1272" s="20"/>
      <c r="E1272" s="20"/>
      <c r="F1272" s="20"/>
      <c r="G1272" s="20"/>
      <c r="H1272" s="20"/>
      <c r="I1272" s="20"/>
      <c r="J1272" s="20"/>
      <c r="K1272" s="20"/>
      <c r="L1272" s="20"/>
      <c r="M1272" s="20"/>
      <c r="N1272" s="20"/>
      <c r="O1272" s="565"/>
      <c r="P1272" s="528"/>
      <c r="Q1272" s="528"/>
      <c r="R1272" s="20"/>
      <c r="S1272" s="20"/>
      <c r="T1272" s="20"/>
      <c r="U1272" s="20"/>
      <c r="V1272" s="20"/>
      <c r="W1272" s="20"/>
    </row>
    <row r="1273" spans="1:23" x14ac:dyDescent="0.2">
      <c r="A1273" s="20"/>
      <c r="B1273" s="21"/>
      <c r="C1273" s="20"/>
      <c r="D1273" s="20"/>
      <c r="E1273" s="20"/>
      <c r="F1273" s="20"/>
      <c r="G1273" s="20"/>
      <c r="H1273" s="20"/>
      <c r="I1273" s="20"/>
      <c r="J1273" s="20"/>
      <c r="K1273" s="20"/>
      <c r="L1273" s="20"/>
      <c r="M1273" s="20"/>
      <c r="N1273" s="20"/>
      <c r="O1273" s="565"/>
      <c r="P1273" s="528"/>
      <c r="Q1273" s="528"/>
      <c r="R1273" s="20"/>
      <c r="S1273" s="20"/>
      <c r="T1273" s="20"/>
      <c r="U1273" s="20"/>
      <c r="V1273" s="20"/>
      <c r="W1273" s="20"/>
    </row>
    <row r="1274" spans="1:23" x14ac:dyDescent="0.2">
      <c r="A1274" s="20"/>
      <c r="B1274" s="21"/>
      <c r="C1274" s="20"/>
      <c r="D1274" s="20"/>
      <c r="E1274" s="20"/>
      <c r="F1274" s="20"/>
      <c r="G1274" s="20"/>
      <c r="H1274" s="20"/>
      <c r="I1274" s="20"/>
      <c r="J1274" s="20"/>
      <c r="K1274" s="20"/>
      <c r="L1274" s="20"/>
      <c r="M1274" s="20"/>
      <c r="N1274" s="20"/>
      <c r="O1274" s="565"/>
      <c r="P1274" s="528"/>
      <c r="Q1274" s="528"/>
      <c r="R1274" s="20"/>
      <c r="S1274" s="20"/>
      <c r="T1274" s="20"/>
      <c r="U1274" s="20"/>
      <c r="V1274" s="20"/>
      <c r="W1274" s="20"/>
    </row>
    <row r="1275" spans="1:23" x14ac:dyDescent="0.2">
      <c r="A1275" s="20"/>
      <c r="B1275" s="21"/>
      <c r="C1275" s="20"/>
      <c r="D1275" s="20"/>
      <c r="E1275" s="20"/>
      <c r="F1275" s="20"/>
      <c r="G1275" s="20"/>
      <c r="H1275" s="20"/>
      <c r="I1275" s="20"/>
      <c r="J1275" s="20"/>
      <c r="K1275" s="20"/>
      <c r="L1275" s="20"/>
      <c r="M1275" s="20"/>
      <c r="N1275" s="20"/>
      <c r="O1275" s="565"/>
      <c r="P1275" s="528"/>
      <c r="Q1275" s="528"/>
      <c r="R1275" s="20"/>
      <c r="S1275" s="20"/>
      <c r="T1275" s="20"/>
      <c r="U1275" s="20"/>
      <c r="V1275" s="20"/>
      <c r="W1275" s="20"/>
    </row>
    <row r="1276" spans="1:23" x14ac:dyDescent="0.2">
      <c r="A1276" s="20"/>
      <c r="B1276" s="21"/>
      <c r="C1276" s="20"/>
      <c r="D1276" s="20"/>
      <c r="E1276" s="20"/>
      <c r="F1276" s="20"/>
      <c r="G1276" s="20"/>
      <c r="H1276" s="20"/>
      <c r="I1276" s="20"/>
      <c r="J1276" s="20"/>
      <c r="K1276" s="20"/>
      <c r="L1276" s="20"/>
      <c r="M1276" s="20"/>
      <c r="N1276" s="20"/>
      <c r="O1276" s="565"/>
      <c r="P1276" s="528"/>
      <c r="Q1276" s="528"/>
      <c r="R1276" s="20"/>
      <c r="S1276" s="20"/>
      <c r="T1276" s="20"/>
      <c r="U1276" s="20"/>
      <c r="V1276" s="20"/>
      <c r="W1276" s="20"/>
    </row>
    <row r="1277" spans="1:23" x14ac:dyDescent="0.2">
      <c r="A1277" s="20"/>
      <c r="B1277" s="21"/>
      <c r="C1277" s="20"/>
      <c r="D1277" s="20"/>
      <c r="E1277" s="20"/>
      <c r="F1277" s="20"/>
      <c r="G1277" s="20"/>
      <c r="H1277" s="20"/>
      <c r="I1277" s="20"/>
      <c r="J1277" s="20"/>
      <c r="K1277" s="20"/>
      <c r="L1277" s="20"/>
      <c r="M1277" s="20"/>
      <c r="N1277" s="20"/>
      <c r="O1277" s="565"/>
      <c r="P1277" s="528"/>
      <c r="Q1277" s="528"/>
      <c r="R1277" s="20"/>
      <c r="S1277" s="20"/>
      <c r="T1277" s="20"/>
      <c r="U1277" s="20"/>
      <c r="V1277" s="20"/>
      <c r="W1277" s="20"/>
    </row>
    <row r="1278" spans="1:23" x14ac:dyDescent="0.2">
      <c r="A1278" s="20"/>
      <c r="B1278" s="21"/>
      <c r="C1278" s="20"/>
      <c r="D1278" s="20"/>
      <c r="E1278" s="20"/>
      <c r="F1278" s="20"/>
      <c r="G1278" s="20"/>
      <c r="H1278" s="20"/>
      <c r="I1278" s="20"/>
      <c r="J1278" s="20"/>
      <c r="K1278" s="20"/>
      <c r="L1278" s="20"/>
      <c r="M1278" s="20"/>
      <c r="N1278" s="20"/>
      <c r="O1278" s="565"/>
      <c r="P1278" s="528"/>
      <c r="Q1278" s="528"/>
      <c r="R1278" s="20"/>
      <c r="S1278" s="20"/>
      <c r="T1278" s="20"/>
      <c r="U1278" s="20"/>
      <c r="V1278" s="20"/>
      <c r="W1278" s="20"/>
    </row>
    <row r="1279" spans="1:23" x14ac:dyDescent="0.2">
      <c r="A1279" s="20"/>
      <c r="B1279" s="21"/>
      <c r="C1279" s="20"/>
      <c r="D1279" s="20"/>
      <c r="E1279" s="20"/>
      <c r="F1279" s="20"/>
      <c r="G1279" s="20"/>
      <c r="H1279" s="20"/>
      <c r="I1279" s="20"/>
      <c r="J1279" s="20"/>
      <c r="K1279" s="20"/>
      <c r="L1279" s="20"/>
      <c r="M1279" s="20"/>
      <c r="N1279" s="20"/>
      <c r="O1279" s="565"/>
      <c r="P1279" s="528"/>
      <c r="Q1279" s="528"/>
      <c r="R1279" s="20"/>
      <c r="S1279" s="20"/>
      <c r="T1279" s="20"/>
      <c r="U1279" s="20"/>
      <c r="V1279" s="20"/>
      <c r="W1279" s="20"/>
    </row>
    <row r="1280" spans="1:23" x14ac:dyDescent="0.2">
      <c r="A1280" s="20"/>
      <c r="B1280" s="21"/>
      <c r="C1280" s="20"/>
      <c r="D1280" s="20"/>
      <c r="E1280" s="20"/>
      <c r="F1280" s="20"/>
      <c r="G1280" s="20"/>
      <c r="H1280" s="20"/>
      <c r="I1280" s="20"/>
      <c r="J1280" s="20"/>
      <c r="K1280" s="20"/>
      <c r="L1280" s="20"/>
      <c r="M1280" s="20"/>
      <c r="N1280" s="20"/>
      <c r="O1280" s="565"/>
      <c r="P1280" s="528"/>
      <c r="Q1280" s="528"/>
      <c r="R1280" s="20"/>
      <c r="S1280" s="20"/>
      <c r="T1280" s="20"/>
      <c r="U1280" s="20"/>
      <c r="V1280" s="20"/>
      <c r="W1280" s="20"/>
    </row>
    <row r="1281" spans="1:23" x14ac:dyDescent="0.2">
      <c r="A1281" s="20"/>
      <c r="B1281" s="21"/>
      <c r="C1281" s="20"/>
      <c r="D1281" s="20"/>
      <c r="E1281" s="20"/>
      <c r="F1281" s="20"/>
      <c r="G1281" s="20"/>
      <c r="H1281" s="20"/>
      <c r="I1281" s="20"/>
      <c r="J1281" s="20"/>
      <c r="K1281" s="20"/>
      <c r="L1281" s="20"/>
      <c r="M1281" s="20"/>
      <c r="N1281" s="20"/>
      <c r="O1281" s="565"/>
      <c r="P1281" s="528"/>
      <c r="Q1281" s="528"/>
      <c r="R1281" s="20"/>
      <c r="S1281" s="20"/>
      <c r="T1281" s="20"/>
      <c r="U1281" s="20"/>
      <c r="V1281" s="20"/>
      <c r="W1281" s="20"/>
    </row>
    <row r="1282" spans="1:23" x14ac:dyDescent="0.2">
      <c r="A1282" s="20"/>
      <c r="B1282" s="21"/>
      <c r="C1282" s="20"/>
      <c r="D1282" s="20"/>
      <c r="E1282" s="20"/>
      <c r="F1282" s="20"/>
      <c r="G1282" s="20"/>
      <c r="H1282" s="20"/>
      <c r="I1282" s="20"/>
      <c r="J1282" s="20"/>
      <c r="K1282" s="20"/>
      <c r="L1282" s="20"/>
      <c r="M1282" s="20"/>
      <c r="N1282" s="20"/>
      <c r="O1282" s="565"/>
      <c r="P1282" s="528"/>
      <c r="Q1282" s="528"/>
      <c r="R1282" s="20"/>
      <c r="S1282" s="20"/>
      <c r="T1282" s="20"/>
      <c r="U1282" s="20"/>
      <c r="V1282" s="20"/>
      <c r="W1282" s="20"/>
    </row>
    <row r="1283" spans="1:23" x14ac:dyDescent="0.2">
      <c r="A1283" s="20"/>
      <c r="B1283" s="21"/>
      <c r="C1283" s="20"/>
      <c r="D1283" s="20"/>
      <c r="E1283" s="20"/>
      <c r="F1283" s="20"/>
      <c r="G1283" s="20"/>
      <c r="H1283" s="20"/>
      <c r="I1283" s="20"/>
      <c r="J1283" s="20"/>
      <c r="K1283" s="20"/>
      <c r="L1283" s="20"/>
      <c r="M1283" s="20"/>
      <c r="N1283" s="20"/>
      <c r="O1283" s="565"/>
      <c r="P1283" s="528"/>
      <c r="Q1283" s="528"/>
      <c r="R1283" s="20"/>
      <c r="S1283" s="20"/>
      <c r="T1283" s="20"/>
      <c r="U1283" s="20"/>
      <c r="V1283" s="20"/>
      <c r="W1283" s="20"/>
    </row>
    <row r="1284" spans="1:23" x14ac:dyDescent="0.2">
      <c r="A1284" s="20"/>
      <c r="B1284" s="21"/>
      <c r="C1284" s="20"/>
      <c r="D1284" s="20"/>
      <c r="E1284" s="20"/>
      <c r="F1284" s="20"/>
      <c r="G1284" s="20"/>
      <c r="H1284" s="20"/>
      <c r="I1284" s="20"/>
      <c r="J1284" s="20"/>
      <c r="K1284" s="20"/>
      <c r="L1284" s="20"/>
      <c r="M1284" s="20"/>
      <c r="N1284" s="20"/>
      <c r="O1284" s="565"/>
      <c r="P1284" s="528"/>
      <c r="Q1284" s="528"/>
      <c r="R1284" s="20"/>
      <c r="S1284" s="20"/>
      <c r="T1284" s="20"/>
      <c r="U1284" s="20"/>
      <c r="V1284" s="20"/>
      <c r="W1284" s="20"/>
    </row>
    <row r="1285" spans="1:23" x14ac:dyDescent="0.2">
      <c r="A1285" s="20"/>
      <c r="B1285" s="21"/>
      <c r="C1285" s="20"/>
      <c r="D1285" s="20"/>
      <c r="E1285" s="20"/>
      <c r="F1285" s="20"/>
      <c r="G1285" s="20"/>
      <c r="H1285" s="20"/>
      <c r="I1285" s="20"/>
      <c r="J1285" s="20"/>
      <c r="K1285" s="20"/>
      <c r="L1285" s="20"/>
      <c r="M1285" s="20"/>
      <c r="N1285" s="20"/>
      <c r="O1285" s="565"/>
      <c r="P1285" s="528"/>
      <c r="Q1285" s="528"/>
      <c r="R1285" s="20"/>
      <c r="S1285" s="20"/>
      <c r="T1285" s="20"/>
      <c r="U1285" s="20"/>
      <c r="V1285" s="20"/>
      <c r="W1285" s="20"/>
    </row>
    <row r="1286" spans="1:23" x14ac:dyDescent="0.2">
      <c r="A1286" s="20"/>
      <c r="B1286" s="21"/>
      <c r="C1286" s="20"/>
      <c r="D1286" s="20"/>
      <c r="E1286" s="20"/>
      <c r="F1286" s="20"/>
      <c r="G1286" s="20"/>
      <c r="H1286" s="20"/>
      <c r="I1286" s="20"/>
      <c r="J1286" s="20"/>
      <c r="K1286" s="20"/>
      <c r="L1286" s="20"/>
      <c r="M1286" s="20"/>
      <c r="N1286" s="20"/>
      <c r="O1286" s="565"/>
      <c r="P1286" s="528"/>
      <c r="Q1286" s="528"/>
      <c r="R1286" s="20"/>
      <c r="S1286" s="20"/>
      <c r="T1286" s="20"/>
      <c r="U1286" s="20"/>
      <c r="V1286" s="20"/>
      <c r="W1286" s="20"/>
    </row>
    <row r="1287" spans="1:23" x14ac:dyDescent="0.2">
      <c r="A1287" s="20"/>
      <c r="B1287" s="21"/>
      <c r="C1287" s="20"/>
      <c r="D1287" s="20"/>
      <c r="E1287" s="20"/>
      <c r="F1287" s="20"/>
      <c r="G1287" s="20"/>
      <c r="H1287" s="20"/>
      <c r="I1287" s="20"/>
      <c r="J1287" s="20"/>
      <c r="K1287" s="20"/>
      <c r="L1287" s="20"/>
      <c r="M1287" s="20"/>
      <c r="N1287" s="20"/>
      <c r="O1287" s="565"/>
      <c r="P1287" s="528"/>
      <c r="Q1287" s="528"/>
      <c r="R1287" s="20"/>
      <c r="S1287" s="20"/>
      <c r="T1287" s="20"/>
      <c r="U1287" s="20"/>
      <c r="V1287" s="20"/>
      <c r="W1287" s="20"/>
    </row>
    <row r="1288" spans="1:23" x14ac:dyDescent="0.2">
      <c r="A1288" s="20"/>
      <c r="B1288" s="21"/>
      <c r="C1288" s="20"/>
      <c r="D1288" s="20"/>
      <c r="E1288" s="20"/>
      <c r="F1288" s="20"/>
      <c r="G1288" s="20"/>
      <c r="H1288" s="20"/>
      <c r="I1288" s="20"/>
      <c r="J1288" s="20"/>
      <c r="K1288" s="20"/>
      <c r="L1288" s="20"/>
      <c r="M1288" s="20"/>
      <c r="N1288" s="20"/>
      <c r="O1288" s="565"/>
      <c r="P1288" s="528"/>
      <c r="Q1288" s="528"/>
      <c r="R1288" s="20"/>
      <c r="S1288" s="20"/>
      <c r="T1288" s="20"/>
      <c r="U1288" s="20"/>
      <c r="V1288" s="20"/>
      <c r="W1288" s="20"/>
    </row>
    <row r="1289" spans="1:23" x14ac:dyDescent="0.2">
      <c r="A1289" s="20"/>
      <c r="B1289" s="21"/>
      <c r="C1289" s="20"/>
      <c r="D1289" s="20"/>
      <c r="E1289" s="20"/>
      <c r="F1289" s="20"/>
      <c r="G1289" s="20"/>
      <c r="H1289" s="20"/>
      <c r="I1289" s="20"/>
      <c r="J1289" s="20"/>
      <c r="K1289" s="20"/>
      <c r="L1289" s="20"/>
      <c r="M1289" s="20"/>
      <c r="N1289" s="20"/>
      <c r="O1289" s="565"/>
      <c r="P1289" s="528"/>
      <c r="Q1289" s="528"/>
      <c r="R1289" s="20"/>
      <c r="S1289" s="20"/>
      <c r="T1289" s="20"/>
      <c r="U1289" s="20"/>
      <c r="V1289" s="20"/>
      <c r="W1289" s="20"/>
    </row>
    <row r="1290" spans="1:23" x14ac:dyDescent="0.2">
      <c r="A1290" s="20"/>
      <c r="B1290" s="21"/>
      <c r="C1290" s="20"/>
      <c r="D1290" s="20"/>
      <c r="E1290" s="20"/>
      <c r="F1290" s="20"/>
      <c r="G1290" s="20"/>
      <c r="H1290" s="20"/>
      <c r="I1290" s="20"/>
      <c r="J1290" s="20"/>
      <c r="K1290" s="20"/>
      <c r="L1290" s="20"/>
      <c r="M1290" s="20"/>
      <c r="N1290" s="20"/>
      <c r="O1290" s="565"/>
      <c r="P1290" s="528"/>
      <c r="Q1290" s="528"/>
      <c r="R1290" s="20"/>
      <c r="S1290" s="20"/>
      <c r="T1290" s="20"/>
      <c r="U1290" s="20"/>
      <c r="V1290" s="20"/>
      <c r="W1290" s="20"/>
    </row>
    <row r="1291" spans="1:23" x14ac:dyDescent="0.2">
      <c r="A1291" s="20"/>
      <c r="B1291" s="21"/>
      <c r="C1291" s="20"/>
      <c r="D1291" s="20"/>
      <c r="E1291" s="20"/>
      <c r="F1291" s="20"/>
      <c r="G1291" s="20"/>
      <c r="H1291" s="20"/>
      <c r="I1291" s="20"/>
      <c r="J1291" s="20"/>
      <c r="K1291" s="20"/>
      <c r="L1291" s="20"/>
      <c r="M1291" s="20"/>
      <c r="N1291" s="20"/>
      <c r="O1291" s="565"/>
      <c r="P1291" s="528"/>
      <c r="Q1291" s="528"/>
      <c r="R1291" s="20"/>
      <c r="S1291" s="20"/>
      <c r="T1291" s="20"/>
      <c r="U1291" s="20"/>
      <c r="V1291" s="20"/>
      <c r="W1291" s="20"/>
    </row>
    <row r="1292" spans="1:23" x14ac:dyDescent="0.2">
      <c r="A1292" s="20"/>
      <c r="B1292" s="21"/>
      <c r="C1292" s="20"/>
      <c r="D1292" s="20"/>
      <c r="E1292" s="20"/>
      <c r="F1292" s="20"/>
      <c r="G1292" s="20"/>
      <c r="H1292" s="20"/>
      <c r="I1292" s="20"/>
      <c r="J1292" s="20"/>
      <c r="K1292" s="20"/>
      <c r="L1292" s="20"/>
      <c r="M1292" s="20"/>
      <c r="N1292" s="20"/>
      <c r="O1292" s="565"/>
      <c r="P1292" s="528"/>
      <c r="Q1292" s="528"/>
      <c r="R1292" s="20"/>
      <c r="S1292" s="20"/>
      <c r="T1292" s="20"/>
      <c r="U1292" s="20"/>
      <c r="V1292" s="20"/>
      <c r="W1292" s="20"/>
    </row>
    <row r="1293" spans="1:23" x14ac:dyDescent="0.2">
      <c r="A1293" s="20"/>
      <c r="B1293" s="21"/>
      <c r="C1293" s="20"/>
      <c r="D1293" s="20"/>
      <c r="E1293" s="20"/>
      <c r="F1293" s="20"/>
      <c r="G1293" s="20"/>
      <c r="H1293" s="20"/>
      <c r="I1293" s="20"/>
      <c r="J1293" s="20"/>
      <c r="K1293" s="20"/>
      <c r="L1293" s="20"/>
      <c r="M1293" s="20"/>
      <c r="N1293" s="20"/>
      <c r="O1293" s="565"/>
      <c r="P1293" s="528"/>
      <c r="Q1293" s="528"/>
      <c r="R1293" s="20"/>
      <c r="S1293" s="20"/>
      <c r="T1293" s="20"/>
      <c r="U1293" s="20"/>
      <c r="V1293" s="20"/>
      <c r="W1293" s="20"/>
    </row>
    <row r="1294" spans="1:23" x14ac:dyDescent="0.2">
      <c r="A1294" s="20"/>
      <c r="B1294" s="21"/>
      <c r="C1294" s="20"/>
      <c r="D1294" s="20"/>
      <c r="E1294" s="20"/>
      <c r="F1294" s="20"/>
      <c r="G1294" s="20"/>
      <c r="H1294" s="20"/>
      <c r="I1294" s="20"/>
      <c r="J1294" s="20"/>
      <c r="K1294" s="20"/>
      <c r="L1294" s="20"/>
      <c r="M1294" s="20"/>
      <c r="N1294" s="20"/>
      <c r="O1294" s="565"/>
      <c r="P1294" s="528"/>
      <c r="Q1294" s="528"/>
      <c r="R1294" s="20"/>
      <c r="S1294" s="20"/>
      <c r="T1294" s="20"/>
      <c r="U1294" s="20"/>
      <c r="V1294" s="20"/>
      <c r="W1294" s="20"/>
    </row>
    <row r="1295" spans="1:23" x14ac:dyDescent="0.2">
      <c r="A1295" s="20"/>
      <c r="B1295" s="21"/>
      <c r="C1295" s="20"/>
      <c r="D1295" s="20"/>
      <c r="E1295" s="20"/>
      <c r="F1295" s="20"/>
      <c r="G1295" s="20"/>
      <c r="H1295" s="20"/>
      <c r="I1295" s="20"/>
      <c r="J1295" s="20"/>
      <c r="K1295" s="20"/>
      <c r="L1295" s="20"/>
      <c r="M1295" s="20"/>
      <c r="N1295" s="20"/>
      <c r="O1295" s="565"/>
      <c r="P1295" s="528"/>
      <c r="Q1295" s="528"/>
      <c r="R1295" s="20"/>
      <c r="S1295" s="20"/>
      <c r="T1295" s="20"/>
      <c r="U1295" s="20"/>
      <c r="V1295" s="20"/>
      <c r="W1295" s="20"/>
    </row>
    <row r="1296" spans="1:23" x14ac:dyDescent="0.2">
      <c r="A1296" s="20"/>
      <c r="B1296" s="21"/>
      <c r="C1296" s="20"/>
      <c r="D1296" s="20"/>
      <c r="E1296" s="20"/>
      <c r="F1296" s="20"/>
      <c r="G1296" s="20"/>
      <c r="H1296" s="20"/>
      <c r="I1296" s="20"/>
      <c r="J1296" s="20"/>
      <c r="K1296" s="20"/>
      <c r="L1296" s="20"/>
      <c r="M1296" s="20"/>
      <c r="N1296" s="20"/>
      <c r="O1296" s="565"/>
      <c r="P1296" s="528"/>
      <c r="Q1296" s="528"/>
      <c r="R1296" s="20"/>
      <c r="S1296" s="20"/>
      <c r="T1296" s="20"/>
      <c r="U1296" s="20"/>
      <c r="V1296" s="20"/>
      <c r="W1296" s="20"/>
    </row>
    <row r="1297" spans="1:23" x14ac:dyDescent="0.2">
      <c r="A1297" s="20"/>
      <c r="B1297" s="21"/>
      <c r="C1297" s="20"/>
      <c r="D1297" s="20"/>
      <c r="E1297" s="20"/>
      <c r="F1297" s="20"/>
      <c r="G1297" s="20"/>
      <c r="H1297" s="20"/>
      <c r="I1297" s="20"/>
      <c r="J1297" s="20"/>
      <c r="K1297" s="20"/>
      <c r="L1297" s="20"/>
      <c r="M1297" s="20"/>
      <c r="N1297" s="20"/>
      <c r="O1297" s="565"/>
      <c r="P1297" s="528"/>
      <c r="Q1297" s="528"/>
      <c r="R1297" s="20"/>
      <c r="S1297" s="20"/>
      <c r="T1297" s="20"/>
      <c r="U1297" s="20"/>
      <c r="V1297" s="20"/>
      <c r="W1297" s="20"/>
    </row>
    <row r="1298" spans="1:23" x14ac:dyDescent="0.2">
      <c r="A1298" s="20"/>
      <c r="B1298" s="21"/>
      <c r="C1298" s="20"/>
      <c r="D1298" s="20"/>
      <c r="E1298" s="20"/>
      <c r="F1298" s="20"/>
      <c r="G1298" s="20"/>
      <c r="H1298" s="20"/>
      <c r="I1298" s="20"/>
      <c r="J1298" s="20"/>
      <c r="K1298" s="20"/>
      <c r="L1298" s="20"/>
      <c r="M1298" s="20"/>
      <c r="N1298" s="20"/>
      <c r="O1298" s="565"/>
      <c r="P1298" s="528"/>
      <c r="Q1298" s="528"/>
      <c r="R1298" s="20"/>
      <c r="S1298" s="20"/>
      <c r="T1298" s="20"/>
      <c r="U1298" s="20"/>
      <c r="V1298" s="20"/>
      <c r="W1298" s="20"/>
    </row>
    <row r="1299" spans="1:23" x14ac:dyDescent="0.2">
      <c r="A1299" s="20"/>
      <c r="B1299" s="21"/>
      <c r="C1299" s="20"/>
      <c r="D1299" s="20"/>
      <c r="E1299" s="20"/>
      <c r="F1299" s="20"/>
      <c r="G1299" s="20"/>
      <c r="H1299" s="20"/>
      <c r="I1299" s="20"/>
      <c r="J1299" s="20"/>
      <c r="K1299" s="20"/>
      <c r="L1299" s="20"/>
      <c r="M1299" s="20"/>
      <c r="N1299" s="20"/>
      <c r="O1299" s="565"/>
      <c r="P1299" s="528"/>
      <c r="Q1299" s="528"/>
      <c r="R1299" s="20"/>
      <c r="S1299" s="20"/>
      <c r="T1299" s="20"/>
      <c r="U1299" s="20"/>
      <c r="V1299" s="20"/>
      <c r="W1299" s="20"/>
    </row>
    <row r="1300" spans="1:23" x14ac:dyDescent="0.2">
      <c r="A1300" s="20"/>
      <c r="B1300" s="21"/>
      <c r="C1300" s="20"/>
      <c r="D1300" s="20"/>
      <c r="E1300" s="20"/>
      <c r="F1300" s="20"/>
      <c r="G1300" s="20"/>
      <c r="H1300" s="20"/>
      <c r="I1300" s="20"/>
      <c r="J1300" s="20"/>
      <c r="K1300" s="20"/>
      <c r="L1300" s="20"/>
      <c r="M1300" s="20"/>
      <c r="N1300" s="20"/>
      <c r="O1300" s="565"/>
      <c r="P1300" s="528"/>
      <c r="Q1300" s="528"/>
      <c r="R1300" s="20"/>
      <c r="S1300" s="20"/>
      <c r="T1300" s="20"/>
      <c r="U1300" s="20"/>
      <c r="V1300" s="20"/>
      <c r="W1300" s="20"/>
    </row>
    <row r="1301" spans="1:23" x14ac:dyDescent="0.2">
      <c r="A1301" s="20"/>
      <c r="B1301" s="21"/>
      <c r="C1301" s="20"/>
      <c r="D1301" s="20"/>
      <c r="E1301" s="20"/>
      <c r="F1301" s="20"/>
      <c r="G1301" s="20"/>
      <c r="H1301" s="20"/>
      <c r="I1301" s="20"/>
      <c r="J1301" s="20"/>
      <c r="K1301" s="20"/>
      <c r="L1301" s="20"/>
      <c r="M1301" s="20"/>
      <c r="N1301" s="20"/>
      <c r="O1301" s="565"/>
      <c r="P1301" s="528"/>
      <c r="Q1301" s="528"/>
      <c r="R1301" s="20"/>
      <c r="S1301" s="20"/>
      <c r="T1301" s="20"/>
      <c r="U1301" s="20"/>
      <c r="V1301" s="20"/>
      <c r="W1301" s="20"/>
    </row>
    <row r="1302" spans="1:23" x14ac:dyDescent="0.2">
      <c r="A1302" s="20"/>
      <c r="B1302" s="21"/>
      <c r="C1302" s="20"/>
      <c r="D1302" s="20"/>
      <c r="E1302" s="20"/>
      <c r="F1302" s="20"/>
      <c r="G1302" s="20"/>
      <c r="H1302" s="20"/>
      <c r="I1302" s="20"/>
      <c r="J1302" s="20"/>
      <c r="K1302" s="20"/>
      <c r="L1302" s="20"/>
      <c r="M1302" s="20"/>
      <c r="N1302" s="20"/>
      <c r="O1302" s="565"/>
      <c r="P1302" s="528"/>
      <c r="Q1302" s="528"/>
      <c r="R1302" s="20"/>
      <c r="S1302" s="20"/>
      <c r="T1302" s="20"/>
      <c r="U1302" s="20"/>
      <c r="V1302" s="20"/>
      <c r="W1302" s="20"/>
    </row>
    <row r="1303" spans="1:23" x14ac:dyDescent="0.2">
      <c r="A1303" s="20"/>
      <c r="B1303" s="21"/>
      <c r="C1303" s="20"/>
      <c r="D1303" s="20"/>
      <c r="E1303" s="20"/>
      <c r="F1303" s="20"/>
      <c r="G1303" s="20"/>
      <c r="H1303" s="20"/>
      <c r="I1303" s="20"/>
      <c r="J1303" s="20"/>
      <c r="K1303" s="20"/>
      <c r="L1303" s="20"/>
      <c r="M1303" s="20"/>
      <c r="N1303" s="20"/>
      <c r="O1303" s="565"/>
      <c r="P1303" s="528"/>
      <c r="Q1303" s="528"/>
      <c r="R1303" s="20"/>
      <c r="S1303" s="20"/>
      <c r="T1303" s="20"/>
      <c r="U1303" s="20"/>
      <c r="V1303" s="20"/>
      <c r="W1303" s="20"/>
    </row>
    <row r="1304" spans="1:23" x14ac:dyDescent="0.2">
      <c r="A1304" s="20"/>
      <c r="B1304" s="21"/>
      <c r="C1304" s="20"/>
      <c r="D1304" s="20"/>
      <c r="E1304" s="20"/>
      <c r="F1304" s="20"/>
      <c r="G1304" s="20"/>
      <c r="H1304" s="20"/>
      <c r="I1304" s="20"/>
      <c r="J1304" s="20"/>
      <c r="K1304" s="20"/>
      <c r="L1304" s="20"/>
      <c r="M1304" s="20"/>
      <c r="N1304" s="20"/>
      <c r="O1304" s="565"/>
      <c r="P1304" s="528"/>
      <c r="Q1304" s="528"/>
      <c r="R1304" s="20"/>
      <c r="S1304" s="20"/>
      <c r="T1304" s="20"/>
      <c r="U1304" s="20"/>
      <c r="V1304" s="20"/>
      <c r="W1304" s="20"/>
    </row>
    <row r="1305" spans="1:23" x14ac:dyDescent="0.2">
      <c r="A1305" s="20"/>
      <c r="B1305" s="21"/>
      <c r="C1305" s="20"/>
      <c r="D1305" s="20"/>
      <c r="E1305" s="20"/>
      <c r="F1305" s="20"/>
      <c r="G1305" s="20"/>
      <c r="H1305" s="20"/>
      <c r="I1305" s="20"/>
      <c r="J1305" s="20"/>
      <c r="K1305" s="20"/>
      <c r="L1305" s="20"/>
      <c r="M1305" s="20"/>
      <c r="N1305" s="20"/>
      <c r="O1305" s="565"/>
      <c r="P1305" s="528"/>
      <c r="Q1305" s="528"/>
      <c r="R1305" s="20"/>
      <c r="S1305" s="20"/>
      <c r="T1305" s="20"/>
      <c r="U1305" s="20"/>
      <c r="V1305" s="20"/>
      <c r="W1305" s="20"/>
    </row>
    <row r="1306" spans="1:23" x14ac:dyDescent="0.2">
      <c r="A1306" s="20"/>
      <c r="B1306" s="21"/>
      <c r="C1306" s="20"/>
      <c r="D1306" s="20"/>
      <c r="E1306" s="20"/>
      <c r="F1306" s="20"/>
      <c r="G1306" s="20"/>
      <c r="H1306" s="20"/>
      <c r="I1306" s="20"/>
      <c r="J1306" s="20"/>
      <c r="K1306" s="20"/>
      <c r="L1306" s="20"/>
      <c r="M1306" s="20"/>
      <c r="N1306" s="20"/>
      <c r="O1306" s="565"/>
      <c r="P1306" s="528"/>
      <c r="Q1306" s="528"/>
      <c r="R1306" s="20"/>
      <c r="S1306" s="20"/>
      <c r="T1306" s="20"/>
      <c r="U1306" s="20"/>
      <c r="V1306" s="20"/>
      <c r="W1306" s="20"/>
    </row>
    <row r="1307" spans="1:23" x14ac:dyDescent="0.2">
      <c r="A1307" s="20"/>
      <c r="B1307" s="21"/>
      <c r="C1307" s="20"/>
      <c r="D1307" s="20"/>
      <c r="E1307" s="20"/>
      <c r="F1307" s="20"/>
      <c r="G1307" s="20"/>
      <c r="H1307" s="20"/>
      <c r="I1307" s="20"/>
      <c r="J1307" s="20"/>
      <c r="K1307" s="20"/>
      <c r="L1307" s="20"/>
      <c r="M1307" s="20"/>
      <c r="N1307" s="20"/>
      <c r="O1307" s="565"/>
      <c r="P1307" s="528"/>
      <c r="Q1307" s="528"/>
      <c r="R1307" s="20"/>
      <c r="S1307" s="20"/>
      <c r="T1307" s="20"/>
      <c r="U1307" s="20"/>
      <c r="V1307" s="20"/>
      <c r="W1307" s="20"/>
    </row>
    <row r="1308" spans="1:23" x14ac:dyDescent="0.2">
      <c r="A1308" s="20"/>
      <c r="B1308" s="21"/>
      <c r="C1308" s="20"/>
      <c r="D1308" s="20"/>
      <c r="E1308" s="20"/>
      <c r="F1308" s="20"/>
      <c r="G1308" s="20"/>
      <c r="H1308" s="20"/>
      <c r="I1308" s="20"/>
      <c r="J1308" s="20"/>
      <c r="K1308" s="20"/>
      <c r="L1308" s="20"/>
      <c r="M1308" s="20"/>
      <c r="N1308" s="20"/>
      <c r="O1308" s="565"/>
      <c r="P1308" s="528"/>
      <c r="Q1308" s="528"/>
      <c r="R1308" s="20"/>
      <c r="S1308" s="20"/>
      <c r="T1308" s="20"/>
      <c r="U1308" s="20"/>
      <c r="V1308" s="20"/>
      <c r="W1308" s="20"/>
    </row>
    <row r="1309" spans="1:23" x14ac:dyDescent="0.2">
      <c r="A1309" s="20"/>
      <c r="B1309" s="21"/>
      <c r="C1309" s="20"/>
      <c r="D1309" s="20"/>
      <c r="E1309" s="20"/>
      <c r="F1309" s="20"/>
      <c r="G1309" s="20"/>
      <c r="H1309" s="20"/>
      <c r="I1309" s="20"/>
      <c r="J1309" s="20"/>
      <c r="K1309" s="20"/>
      <c r="L1309" s="20"/>
      <c r="M1309" s="20"/>
      <c r="N1309" s="20"/>
      <c r="O1309" s="565"/>
      <c r="P1309" s="528"/>
      <c r="Q1309" s="528"/>
      <c r="R1309" s="20"/>
      <c r="S1309" s="20"/>
      <c r="T1309" s="20"/>
      <c r="U1309" s="20"/>
      <c r="V1309" s="20"/>
      <c r="W1309" s="20"/>
    </row>
    <row r="1310" spans="1:23" x14ac:dyDescent="0.2">
      <c r="A1310" s="20"/>
      <c r="B1310" s="21"/>
      <c r="C1310" s="20"/>
      <c r="D1310" s="20"/>
      <c r="E1310" s="20"/>
      <c r="F1310" s="20"/>
      <c r="G1310" s="20"/>
      <c r="H1310" s="20"/>
      <c r="I1310" s="20"/>
      <c r="J1310" s="20"/>
      <c r="K1310" s="20"/>
      <c r="L1310" s="20"/>
      <c r="M1310" s="20"/>
      <c r="N1310" s="20"/>
      <c r="O1310" s="565"/>
      <c r="P1310" s="528"/>
      <c r="Q1310" s="528"/>
      <c r="R1310" s="20"/>
      <c r="S1310" s="20"/>
      <c r="T1310" s="20"/>
      <c r="U1310" s="20"/>
      <c r="V1310" s="20"/>
      <c r="W1310" s="20"/>
    </row>
    <row r="1311" spans="1:23" x14ac:dyDescent="0.2">
      <c r="A1311" s="20"/>
      <c r="B1311" s="21"/>
      <c r="C1311" s="20"/>
      <c r="D1311" s="20"/>
      <c r="E1311" s="20"/>
      <c r="F1311" s="20"/>
      <c r="G1311" s="20"/>
      <c r="H1311" s="20"/>
      <c r="I1311" s="20"/>
      <c r="J1311" s="20"/>
      <c r="K1311" s="20"/>
      <c r="L1311" s="20"/>
      <c r="M1311" s="20"/>
      <c r="N1311" s="20"/>
      <c r="O1311" s="565"/>
      <c r="P1311" s="528"/>
      <c r="Q1311" s="528"/>
      <c r="R1311" s="20"/>
      <c r="S1311" s="20"/>
      <c r="T1311" s="20"/>
      <c r="U1311" s="20"/>
      <c r="V1311" s="20"/>
      <c r="W1311" s="20"/>
    </row>
    <row r="1312" spans="1:23" x14ac:dyDescent="0.2">
      <c r="A1312" s="20"/>
      <c r="B1312" s="21"/>
      <c r="C1312" s="20"/>
      <c r="D1312" s="20"/>
      <c r="E1312" s="20"/>
      <c r="F1312" s="20"/>
      <c r="G1312" s="20"/>
      <c r="H1312" s="20"/>
      <c r="I1312" s="20"/>
      <c r="J1312" s="20"/>
      <c r="K1312" s="20"/>
      <c r="L1312" s="20"/>
      <c r="M1312" s="20"/>
      <c r="N1312" s="20"/>
      <c r="O1312" s="565"/>
      <c r="P1312" s="528"/>
      <c r="Q1312" s="528"/>
      <c r="R1312" s="20"/>
      <c r="S1312" s="20"/>
      <c r="T1312" s="20"/>
      <c r="U1312" s="20"/>
      <c r="V1312" s="20"/>
      <c r="W1312" s="20"/>
    </row>
    <row r="1313" spans="1:23" x14ac:dyDescent="0.2">
      <c r="A1313" s="20"/>
      <c r="B1313" s="21"/>
      <c r="C1313" s="20"/>
      <c r="D1313" s="20"/>
      <c r="E1313" s="20"/>
      <c r="F1313" s="20"/>
      <c r="G1313" s="20"/>
      <c r="H1313" s="20"/>
      <c r="I1313" s="20"/>
      <c r="J1313" s="20"/>
      <c r="K1313" s="20"/>
      <c r="L1313" s="20"/>
      <c r="M1313" s="20"/>
      <c r="N1313" s="20"/>
      <c r="O1313" s="565"/>
      <c r="P1313" s="528"/>
      <c r="Q1313" s="528"/>
      <c r="R1313" s="20"/>
      <c r="S1313" s="20"/>
      <c r="T1313" s="20"/>
      <c r="U1313" s="20"/>
      <c r="V1313" s="20"/>
      <c r="W1313" s="20"/>
    </row>
    <row r="1314" spans="1:23" x14ac:dyDescent="0.2">
      <c r="A1314" s="20"/>
      <c r="B1314" s="21"/>
      <c r="C1314" s="20"/>
      <c r="D1314" s="20"/>
      <c r="E1314" s="20"/>
      <c r="F1314" s="20"/>
      <c r="G1314" s="20"/>
      <c r="H1314" s="20"/>
      <c r="I1314" s="20"/>
      <c r="J1314" s="20"/>
      <c r="K1314" s="20"/>
      <c r="L1314" s="20"/>
      <c r="M1314" s="20"/>
      <c r="N1314" s="20"/>
      <c r="O1314" s="565"/>
      <c r="P1314" s="528"/>
      <c r="Q1314" s="528"/>
      <c r="R1314" s="20"/>
      <c r="S1314" s="20"/>
      <c r="T1314" s="20"/>
      <c r="U1314" s="20"/>
      <c r="V1314" s="20"/>
      <c r="W1314" s="20"/>
    </row>
    <row r="1315" spans="1:23" x14ac:dyDescent="0.2">
      <c r="A1315" s="20"/>
      <c r="B1315" s="21"/>
      <c r="C1315" s="20"/>
      <c r="D1315" s="20"/>
      <c r="E1315" s="20"/>
      <c r="F1315" s="20"/>
      <c r="G1315" s="20"/>
      <c r="H1315" s="20"/>
      <c r="I1315" s="20"/>
      <c r="J1315" s="20"/>
      <c r="K1315" s="20"/>
      <c r="L1315" s="20"/>
      <c r="M1315" s="20"/>
      <c r="N1315" s="20"/>
      <c r="O1315" s="565"/>
      <c r="P1315" s="528"/>
      <c r="Q1315" s="528"/>
      <c r="R1315" s="20"/>
      <c r="S1315" s="20"/>
      <c r="T1315" s="20"/>
      <c r="U1315" s="20"/>
      <c r="V1315" s="20"/>
      <c r="W1315" s="20"/>
    </row>
    <row r="1316" spans="1:23" x14ac:dyDescent="0.2">
      <c r="A1316" s="20"/>
      <c r="B1316" s="21"/>
      <c r="C1316" s="20"/>
      <c r="D1316" s="20"/>
      <c r="E1316" s="20"/>
      <c r="F1316" s="20"/>
      <c r="G1316" s="20"/>
      <c r="H1316" s="20"/>
      <c r="I1316" s="20"/>
      <c r="J1316" s="20"/>
      <c r="K1316" s="20"/>
      <c r="L1316" s="20"/>
      <c r="M1316" s="20"/>
      <c r="N1316" s="20"/>
      <c r="O1316" s="565"/>
      <c r="P1316" s="528"/>
      <c r="Q1316" s="528"/>
      <c r="R1316" s="20"/>
      <c r="S1316" s="20"/>
      <c r="T1316" s="20"/>
      <c r="U1316" s="20"/>
      <c r="V1316" s="20"/>
      <c r="W1316" s="20"/>
    </row>
    <row r="1317" spans="1:23" x14ac:dyDescent="0.2">
      <c r="A1317" s="20"/>
      <c r="B1317" s="21"/>
      <c r="C1317" s="20"/>
      <c r="D1317" s="20"/>
      <c r="E1317" s="20"/>
      <c r="F1317" s="20"/>
      <c r="G1317" s="20"/>
      <c r="H1317" s="20"/>
      <c r="I1317" s="20"/>
      <c r="J1317" s="20"/>
      <c r="K1317" s="20"/>
      <c r="L1317" s="20"/>
      <c r="M1317" s="20"/>
      <c r="N1317" s="20"/>
      <c r="O1317" s="565"/>
      <c r="P1317" s="528"/>
      <c r="Q1317" s="528"/>
      <c r="R1317" s="20"/>
      <c r="S1317" s="20"/>
      <c r="T1317" s="20"/>
      <c r="U1317" s="20"/>
      <c r="V1317" s="20"/>
      <c r="W1317" s="20"/>
    </row>
    <row r="1318" spans="1:23" x14ac:dyDescent="0.2">
      <c r="A1318" s="20"/>
      <c r="B1318" s="21"/>
      <c r="C1318" s="20"/>
      <c r="D1318" s="20"/>
      <c r="E1318" s="20"/>
      <c r="F1318" s="20"/>
      <c r="G1318" s="20"/>
      <c r="H1318" s="20"/>
      <c r="I1318" s="20"/>
      <c r="J1318" s="20"/>
      <c r="K1318" s="20"/>
      <c r="L1318" s="20"/>
      <c r="M1318" s="20"/>
      <c r="N1318" s="20"/>
      <c r="O1318" s="565"/>
      <c r="P1318" s="528"/>
      <c r="Q1318" s="528"/>
      <c r="R1318" s="20"/>
      <c r="S1318" s="20"/>
      <c r="T1318" s="20"/>
      <c r="U1318" s="20"/>
      <c r="V1318" s="20"/>
      <c r="W1318" s="20"/>
    </row>
    <row r="1319" spans="1:23" x14ac:dyDescent="0.2">
      <c r="A1319" s="20"/>
      <c r="B1319" s="21"/>
      <c r="C1319" s="20"/>
      <c r="D1319" s="20"/>
      <c r="E1319" s="20"/>
      <c r="F1319" s="20"/>
      <c r="G1319" s="20"/>
      <c r="H1319" s="20"/>
      <c r="I1319" s="20"/>
      <c r="J1319" s="20"/>
      <c r="K1319" s="20"/>
      <c r="L1319" s="20"/>
      <c r="M1319" s="20"/>
      <c r="N1319" s="20"/>
      <c r="O1319" s="565"/>
      <c r="P1319" s="528"/>
      <c r="Q1319" s="528"/>
      <c r="R1319" s="20"/>
      <c r="S1319" s="20"/>
      <c r="T1319" s="20"/>
      <c r="U1319" s="20"/>
      <c r="V1319" s="20"/>
      <c r="W1319" s="20"/>
    </row>
    <row r="1320" spans="1:23" x14ac:dyDescent="0.2">
      <c r="A1320" s="20"/>
      <c r="B1320" s="21"/>
      <c r="C1320" s="20"/>
      <c r="D1320" s="20"/>
      <c r="E1320" s="20"/>
      <c r="F1320" s="20"/>
      <c r="G1320" s="20"/>
      <c r="H1320" s="20"/>
      <c r="I1320" s="20"/>
      <c r="J1320" s="20"/>
      <c r="K1320" s="20"/>
      <c r="L1320" s="20"/>
      <c r="M1320" s="20"/>
      <c r="N1320" s="20"/>
      <c r="O1320" s="565"/>
      <c r="P1320" s="528"/>
      <c r="Q1320" s="528"/>
      <c r="R1320" s="20"/>
      <c r="S1320" s="20"/>
      <c r="T1320" s="20"/>
      <c r="U1320" s="20"/>
      <c r="V1320" s="20"/>
      <c r="W1320" s="20"/>
    </row>
    <row r="1321" spans="1:23" x14ac:dyDescent="0.2">
      <c r="A1321" s="20"/>
      <c r="B1321" s="21"/>
      <c r="C1321" s="20"/>
      <c r="D1321" s="20"/>
      <c r="E1321" s="20"/>
      <c r="F1321" s="20"/>
      <c r="G1321" s="20"/>
      <c r="H1321" s="20"/>
      <c r="I1321" s="20"/>
      <c r="J1321" s="20"/>
      <c r="K1321" s="20"/>
      <c r="L1321" s="20"/>
      <c r="M1321" s="20"/>
      <c r="N1321" s="20"/>
      <c r="O1321" s="565"/>
      <c r="P1321" s="528"/>
      <c r="Q1321" s="528"/>
      <c r="R1321" s="20"/>
      <c r="S1321" s="20"/>
      <c r="T1321" s="20"/>
      <c r="U1321" s="20"/>
      <c r="V1321" s="20"/>
      <c r="W1321" s="20"/>
    </row>
    <row r="1322" spans="1:23" x14ac:dyDescent="0.2">
      <c r="A1322" s="20"/>
      <c r="B1322" s="21"/>
      <c r="C1322" s="20"/>
      <c r="D1322" s="20"/>
      <c r="E1322" s="20"/>
      <c r="F1322" s="20"/>
      <c r="G1322" s="20"/>
      <c r="H1322" s="20"/>
      <c r="I1322" s="20"/>
      <c r="J1322" s="20"/>
      <c r="K1322" s="20"/>
      <c r="L1322" s="20"/>
      <c r="M1322" s="20"/>
      <c r="N1322" s="20"/>
      <c r="O1322" s="565"/>
      <c r="P1322" s="528"/>
      <c r="Q1322" s="528"/>
      <c r="R1322" s="20"/>
      <c r="S1322" s="20"/>
      <c r="T1322" s="20"/>
      <c r="U1322" s="20"/>
      <c r="V1322" s="20"/>
      <c r="W1322" s="20"/>
    </row>
    <row r="1323" spans="1:23" x14ac:dyDescent="0.2">
      <c r="A1323" s="20"/>
      <c r="B1323" s="21"/>
      <c r="C1323" s="20"/>
      <c r="D1323" s="20"/>
      <c r="E1323" s="20"/>
      <c r="F1323" s="20"/>
      <c r="G1323" s="20"/>
      <c r="H1323" s="20"/>
      <c r="I1323" s="20"/>
      <c r="J1323" s="20"/>
      <c r="K1323" s="20"/>
      <c r="L1323" s="20"/>
      <c r="M1323" s="20"/>
      <c r="N1323" s="20"/>
      <c r="O1323" s="565"/>
      <c r="P1323" s="528"/>
      <c r="Q1323" s="528"/>
      <c r="R1323" s="20"/>
      <c r="S1323" s="20"/>
      <c r="T1323" s="20"/>
      <c r="U1323" s="20"/>
      <c r="V1323" s="20"/>
      <c r="W1323" s="20"/>
    </row>
    <row r="1324" spans="1:23" x14ac:dyDescent="0.2">
      <c r="A1324" s="20"/>
      <c r="B1324" s="21"/>
      <c r="C1324" s="20"/>
      <c r="D1324" s="20"/>
      <c r="E1324" s="20"/>
      <c r="F1324" s="20"/>
      <c r="G1324" s="20"/>
      <c r="H1324" s="20"/>
      <c r="I1324" s="20"/>
      <c r="J1324" s="20"/>
      <c r="K1324" s="20"/>
      <c r="L1324" s="20"/>
      <c r="M1324" s="20"/>
      <c r="N1324" s="20"/>
      <c r="O1324" s="565"/>
      <c r="P1324" s="528"/>
      <c r="Q1324" s="528"/>
      <c r="R1324" s="20"/>
      <c r="S1324" s="20"/>
      <c r="T1324" s="20"/>
      <c r="U1324" s="20"/>
      <c r="V1324" s="20"/>
      <c r="W1324" s="20"/>
    </row>
    <row r="1325" spans="1:23" x14ac:dyDescent="0.2">
      <c r="A1325" s="20"/>
      <c r="B1325" s="21"/>
      <c r="C1325" s="20"/>
      <c r="D1325" s="20"/>
      <c r="E1325" s="20"/>
      <c r="F1325" s="20"/>
      <c r="G1325" s="20"/>
      <c r="H1325" s="20"/>
      <c r="I1325" s="20"/>
      <c r="J1325" s="20"/>
      <c r="K1325" s="20"/>
      <c r="L1325" s="20"/>
      <c r="M1325" s="20"/>
      <c r="N1325" s="20"/>
      <c r="O1325" s="565"/>
      <c r="P1325" s="528"/>
      <c r="Q1325" s="528"/>
      <c r="R1325" s="20"/>
      <c r="S1325" s="20"/>
      <c r="T1325" s="20"/>
      <c r="U1325" s="20"/>
      <c r="V1325" s="20"/>
      <c r="W1325" s="20"/>
    </row>
    <row r="1326" spans="1:23" x14ac:dyDescent="0.2">
      <c r="A1326" s="20"/>
      <c r="B1326" s="21"/>
      <c r="C1326" s="20"/>
      <c r="D1326" s="20"/>
      <c r="E1326" s="20"/>
      <c r="F1326" s="20"/>
      <c r="G1326" s="20"/>
      <c r="H1326" s="20"/>
      <c r="I1326" s="20"/>
      <c r="J1326" s="20"/>
      <c r="K1326" s="20"/>
      <c r="L1326" s="20"/>
      <c r="M1326" s="20"/>
      <c r="N1326" s="20"/>
      <c r="O1326" s="565"/>
      <c r="P1326" s="528"/>
      <c r="Q1326" s="528"/>
      <c r="R1326" s="20"/>
      <c r="S1326" s="20"/>
      <c r="T1326" s="20"/>
      <c r="U1326" s="20"/>
      <c r="V1326" s="20"/>
      <c r="W1326" s="20"/>
    </row>
    <row r="1327" spans="1:23" x14ac:dyDescent="0.2">
      <c r="A1327" s="20"/>
      <c r="B1327" s="21"/>
      <c r="C1327" s="20"/>
      <c r="D1327" s="20"/>
      <c r="E1327" s="20"/>
      <c r="F1327" s="20"/>
      <c r="G1327" s="20"/>
      <c r="H1327" s="20"/>
      <c r="I1327" s="20"/>
      <c r="J1327" s="20"/>
      <c r="K1327" s="20"/>
      <c r="L1327" s="20"/>
      <c r="M1327" s="20"/>
      <c r="N1327" s="20"/>
      <c r="O1327" s="565"/>
      <c r="P1327" s="528"/>
      <c r="Q1327" s="528"/>
      <c r="R1327" s="20"/>
      <c r="S1327" s="20"/>
      <c r="T1327" s="20"/>
      <c r="U1327" s="20"/>
      <c r="V1327" s="20"/>
      <c r="W1327" s="20"/>
    </row>
    <row r="1328" spans="1:23" x14ac:dyDescent="0.2">
      <c r="A1328" s="20"/>
      <c r="B1328" s="21"/>
      <c r="C1328" s="20"/>
      <c r="D1328" s="20"/>
      <c r="E1328" s="20"/>
      <c r="F1328" s="20"/>
      <c r="G1328" s="20"/>
      <c r="H1328" s="20"/>
      <c r="I1328" s="20"/>
      <c r="J1328" s="20"/>
      <c r="K1328" s="20"/>
      <c r="L1328" s="20"/>
      <c r="M1328" s="20"/>
      <c r="N1328" s="20"/>
      <c r="O1328" s="565"/>
      <c r="P1328" s="528"/>
      <c r="Q1328" s="528"/>
      <c r="R1328" s="20"/>
      <c r="S1328" s="20"/>
      <c r="T1328" s="20"/>
      <c r="U1328" s="20"/>
      <c r="V1328" s="20"/>
      <c r="W1328" s="20"/>
    </row>
    <row r="1329" spans="1:23" x14ac:dyDescent="0.2">
      <c r="A1329" s="20"/>
      <c r="B1329" s="21"/>
      <c r="C1329" s="20"/>
      <c r="D1329" s="20"/>
      <c r="E1329" s="20"/>
      <c r="F1329" s="20"/>
      <c r="G1329" s="20"/>
      <c r="H1329" s="20"/>
      <c r="I1329" s="20"/>
      <c r="J1329" s="20"/>
      <c r="K1329" s="20"/>
      <c r="L1329" s="20"/>
      <c r="M1329" s="20"/>
      <c r="N1329" s="20"/>
      <c r="O1329" s="565"/>
      <c r="P1329" s="528"/>
      <c r="Q1329" s="528"/>
      <c r="R1329" s="20"/>
      <c r="S1329" s="20"/>
      <c r="T1329" s="20"/>
      <c r="U1329" s="20"/>
      <c r="V1329" s="20"/>
      <c r="W1329" s="20"/>
    </row>
    <row r="1330" spans="1:23" x14ac:dyDescent="0.2">
      <c r="A1330" s="20"/>
      <c r="B1330" s="21"/>
      <c r="C1330" s="20"/>
      <c r="D1330" s="20"/>
      <c r="E1330" s="20"/>
      <c r="F1330" s="20"/>
      <c r="G1330" s="20"/>
      <c r="H1330" s="20"/>
      <c r="I1330" s="20"/>
      <c r="J1330" s="20"/>
      <c r="K1330" s="20"/>
      <c r="L1330" s="20"/>
      <c r="M1330" s="20"/>
      <c r="N1330" s="20"/>
      <c r="O1330" s="565"/>
      <c r="P1330" s="528"/>
      <c r="Q1330" s="528"/>
      <c r="R1330" s="20"/>
      <c r="S1330" s="20"/>
      <c r="T1330" s="20"/>
      <c r="U1330" s="20"/>
      <c r="V1330" s="20"/>
      <c r="W1330" s="20"/>
    </row>
    <row r="1331" spans="1:23" x14ac:dyDescent="0.2">
      <c r="A1331" s="20"/>
      <c r="B1331" s="21"/>
      <c r="C1331" s="20"/>
      <c r="D1331" s="20"/>
      <c r="E1331" s="20"/>
      <c r="F1331" s="20"/>
      <c r="G1331" s="20"/>
      <c r="H1331" s="20"/>
      <c r="I1331" s="20"/>
      <c r="J1331" s="20"/>
      <c r="K1331" s="20"/>
      <c r="L1331" s="20"/>
      <c r="M1331" s="20"/>
      <c r="N1331" s="20"/>
      <c r="O1331" s="565"/>
      <c r="P1331" s="528"/>
      <c r="Q1331" s="528"/>
      <c r="R1331" s="20"/>
      <c r="S1331" s="20"/>
      <c r="T1331" s="20"/>
      <c r="U1331" s="20"/>
      <c r="V1331" s="20"/>
      <c r="W1331" s="20"/>
    </row>
    <row r="1332" spans="1:23" x14ac:dyDescent="0.2">
      <c r="A1332" s="20"/>
      <c r="B1332" s="21"/>
      <c r="C1332" s="20"/>
      <c r="D1332" s="20"/>
      <c r="E1332" s="20"/>
      <c r="F1332" s="20"/>
      <c r="G1332" s="20"/>
      <c r="H1332" s="20"/>
      <c r="I1332" s="20"/>
      <c r="J1332" s="20"/>
      <c r="K1332" s="20"/>
      <c r="L1332" s="20"/>
      <c r="M1332" s="20"/>
      <c r="N1332" s="20"/>
      <c r="O1332" s="565"/>
      <c r="P1332" s="528"/>
      <c r="Q1332" s="528"/>
      <c r="R1332" s="20"/>
      <c r="S1332" s="20"/>
      <c r="T1332" s="20"/>
      <c r="U1332" s="20"/>
      <c r="V1332" s="20"/>
      <c r="W1332" s="20"/>
    </row>
    <row r="1333" spans="1:23" x14ac:dyDescent="0.2">
      <c r="A1333" s="20"/>
      <c r="B1333" s="21"/>
      <c r="C1333" s="20"/>
      <c r="D1333" s="20"/>
      <c r="E1333" s="20"/>
      <c r="F1333" s="20"/>
      <c r="G1333" s="20"/>
      <c r="H1333" s="20"/>
      <c r="I1333" s="20"/>
      <c r="J1333" s="20"/>
      <c r="K1333" s="20"/>
      <c r="L1333" s="20"/>
      <c r="M1333" s="20"/>
      <c r="N1333" s="20"/>
      <c r="O1333" s="565"/>
      <c r="P1333" s="528"/>
      <c r="Q1333" s="528"/>
      <c r="R1333" s="20"/>
      <c r="S1333" s="20"/>
      <c r="T1333" s="20"/>
      <c r="U1333" s="20"/>
      <c r="V1333" s="20"/>
      <c r="W1333" s="20"/>
    </row>
    <row r="1334" spans="1:23" x14ac:dyDescent="0.2">
      <c r="A1334" s="20"/>
      <c r="B1334" s="21"/>
      <c r="C1334" s="20"/>
      <c r="D1334" s="20"/>
      <c r="E1334" s="20"/>
      <c r="F1334" s="20"/>
      <c r="G1334" s="20"/>
      <c r="H1334" s="20"/>
      <c r="I1334" s="20"/>
      <c r="J1334" s="20"/>
      <c r="K1334" s="20"/>
      <c r="L1334" s="20"/>
      <c r="M1334" s="20"/>
      <c r="N1334" s="20"/>
      <c r="O1334" s="565"/>
      <c r="P1334" s="528"/>
      <c r="Q1334" s="528"/>
      <c r="R1334" s="20"/>
      <c r="S1334" s="20"/>
      <c r="T1334" s="20"/>
      <c r="U1334" s="20"/>
      <c r="V1334" s="20"/>
      <c r="W1334" s="20"/>
    </row>
    <row r="1335" spans="1:23" x14ac:dyDescent="0.2">
      <c r="A1335" s="20"/>
      <c r="B1335" s="21"/>
      <c r="C1335" s="20"/>
      <c r="D1335" s="20"/>
      <c r="E1335" s="20"/>
      <c r="F1335" s="20"/>
      <c r="G1335" s="20"/>
      <c r="H1335" s="20"/>
      <c r="I1335" s="20"/>
      <c r="J1335" s="20"/>
      <c r="K1335" s="20"/>
      <c r="L1335" s="20"/>
      <c r="M1335" s="20"/>
      <c r="N1335" s="20"/>
      <c r="O1335" s="565"/>
      <c r="P1335" s="528"/>
      <c r="Q1335" s="528"/>
      <c r="R1335" s="20"/>
      <c r="S1335" s="20"/>
      <c r="T1335" s="20"/>
      <c r="U1335" s="20"/>
      <c r="V1335" s="20"/>
      <c r="W1335" s="20"/>
    </row>
    <row r="1336" spans="1:23" x14ac:dyDescent="0.2">
      <c r="A1336" s="20"/>
      <c r="B1336" s="21"/>
      <c r="C1336" s="20"/>
      <c r="D1336" s="20"/>
      <c r="E1336" s="20"/>
      <c r="F1336" s="20"/>
      <c r="G1336" s="20"/>
      <c r="H1336" s="20"/>
      <c r="I1336" s="20"/>
      <c r="J1336" s="20"/>
      <c r="K1336" s="20"/>
      <c r="L1336" s="20"/>
      <c r="M1336" s="20"/>
      <c r="N1336" s="20"/>
      <c r="O1336" s="565"/>
      <c r="P1336" s="528"/>
      <c r="Q1336" s="528"/>
      <c r="R1336" s="20"/>
      <c r="S1336" s="20"/>
      <c r="T1336" s="20"/>
      <c r="U1336" s="20"/>
      <c r="V1336" s="20"/>
      <c r="W1336" s="20"/>
    </row>
    <row r="1337" spans="1:23" x14ac:dyDescent="0.2">
      <c r="A1337" s="20"/>
      <c r="B1337" s="21"/>
      <c r="C1337" s="20"/>
      <c r="D1337" s="20"/>
      <c r="E1337" s="20"/>
      <c r="F1337" s="20"/>
      <c r="G1337" s="20"/>
      <c r="H1337" s="20"/>
      <c r="I1337" s="20"/>
      <c r="J1337" s="20"/>
      <c r="K1337" s="20"/>
      <c r="L1337" s="20"/>
      <c r="M1337" s="20"/>
      <c r="N1337" s="20"/>
      <c r="O1337" s="565"/>
      <c r="P1337" s="528"/>
      <c r="Q1337" s="528"/>
      <c r="R1337" s="20"/>
      <c r="S1337" s="20"/>
      <c r="T1337" s="20"/>
      <c r="U1337" s="20"/>
      <c r="V1337" s="20"/>
      <c r="W1337" s="20"/>
    </row>
    <row r="1338" spans="1:23" x14ac:dyDescent="0.2">
      <c r="A1338" s="20"/>
      <c r="B1338" s="21"/>
      <c r="C1338" s="20"/>
      <c r="D1338" s="20"/>
      <c r="E1338" s="20"/>
      <c r="F1338" s="20"/>
      <c r="G1338" s="20"/>
      <c r="H1338" s="20"/>
      <c r="I1338" s="20"/>
      <c r="J1338" s="20"/>
      <c r="K1338" s="20"/>
      <c r="L1338" s="20"/>
      <c r="M1338" s="20"/>
      <c r="N1338" s="20"/>
      <c r="O1338" s="565"/>
      <c r="P1338" s="528"/>
      <c r="Q1338" s="528"/>
      <c r="R1338" s="20"/>
      <c r="S1338" s="20"/>
      <c r="T1338" s="20"/>
      <c r="U1338" s="20"/>
      <c r="V1338" s="20"/>
      <c r="W1338" s="20"/>
    </row>
    <row r="1339" spans="1:23" x14ac:dyDescent="0.2">
      <c r="A1339" s="20"/>
      <c r="B1339" s="21"/>
      <c r="C1339" s="20"/>
      <c r="D1339" s="20"/>
      <c r="E1339" s="20"/>
      <c r="F1339" s="20"/>
      <c r="G1339" s="20"/>
      <c r="H1339" s="20"/>
      <c r="I1339" s="20"/>
      <c r="J1339" s="20"/>
      <c r="K1339" s="20"/>
      <c r="L1339" s="20"/>
      <c r="M1339" s="20"/>
      <c r="N1339" s="20"/>
      <c r="O1339" s="565"/>
      <c r="P1339" s="528"/>
      <c r="Q1339" s="528"/>
      <c r="R1339" s="20"/>
      <c r="S1339" s="20"/>
      <c r="T1339" s="20"/>
      <c r="U1339" s="20"/>
      <c r="V1339" s="20"/>
      <c r="W1339" s="20"/>
    </row>
    <row r="1340" spans="1:23" x14ac:dyDescent="0.2">
      <c r="A1340" s="20"/>
      <c r="B1340" s="21"/>
      <c r="C1340" s="20"/>
      <c r="D1340" s="20"/>
      <c r="E1340" s="20"/>
      <c r="F1340" s="20"/>
      <c r="G1340" s="20"/>
      <c r="H1340" s="20"/>
      <c r="I1340" s="20"/>
      <c r="J1340" s="20"/>
      <c r="K1340" s="20"/>
      <c r="L1340" s="20"/>
      <c r="M1340" s="20"/>
      <c r="N1340" s="20"/>
      <c r="O1340" s="565"/>
      <c r="P1340" s="528"/>
      <c r="Q1340" s="528"/>
      <c r="R1340" s="20"/>
      <c r="S1340" s="20"/>
      <c r="T1340" s="20"/>
      <c r="U1340" s="20"/>
      <c r="V1340" s="20"/>
      <c r="W1340" s="20"/>
    </row>
    <row r="1341" spans="1:23" x14ac:dyDescent="0.2">
      <c r="A1341" s="20"/>
      <c r="B1341" s="21"/>
      <c r="C1341" s="20"/>
      <c r="D1341" s="20"/>
      <c r="E1341" s="20"/>
      <c r="F1341" s="20"/>
      <c r="G1341" s="20"/>
      <c r="H1341" s="20"/>
      <c r="I1341" s="20"/>
      <c r="J1341" s="20"/>
      <c r="K1341" s="20"/>
      <c r="L1341" s="20"/>
      <c r="M1341" s="20"/>
      <c r="N1341" s="20"/>
      <c r="O1341" s="565"/>
      <c r="P1341" s="528"/>
      <c r="Q1341" s="528"/>
      <c r="R1341" s="20"/>
      <c r="S1341" s="20"/>
      <c r="T1341" s="20"/>
      <c r="U1341" s="20"/>
      <c r="V1341" s="20"/>
      <c r="W1341" s="20"/>
    </row>
    <row r="1342" spans="1:23" x14ac:dyDescent="0.2">
      <c r="A1342" s="20"/>
      <c r="B1342" s="21"/>
      <c r="C1342" s="20"/>
      <c r="D1342" s="20"/>
      <c r="E1342" s="20"/>
      <c r="F1342" s="20"/>
      <c r="G1342" s="20"/>
      <c r="H1342" s="20"/>
      <c r="I1342" s="20"/>
      <c r="J1342" s="20"/>
      <c r="K1342" s="20"/>
      <c r="L1342" s="20"/>
      <c r="M1342" s="20"/>
      <c r="N1342" s="20"/>
      <c r="O1342" s="565"/>
      <c r="P1342" s="528"/>
      <c r="Q1342" s="528"/>
      <c r="R1342" s="20"/>
      <c r="S1342" s="20"/>
      <c r="T1342" s="20"/>
      <c r="U1342" s="20"/>
      <c r="V1342" s="20"/>
      <c r="W1342" s="20"/>
    </row>
    <row r="1343" spans="1:23" x14ac:dyDescent="0.2">
      <c r="A1343" s="20"/>
      <c r="B1343" s="21"/>
      <c r="C1343" s="20"/>
      <c r="D1343" s="20"/>
      <c r="E1343" s="20"/>
      <c r="F1343" s="20"/>
      <c r="G1343" s="20"/>
      <c r="H1343" s="20"/>
      <c r="I1343" s="20"/>
      <c r="J1343" s="20"/>
      <c r="K1343" s="20"/>
      <c r="L1343" s="20"/>
      <c r="M1343" s="20"/>
      <c r="N1343" s="20"/>
      <c r="O1343" s="565"/>
      <c r="P1343" s="528"/>
      <c r="Q1343" s="528"/>
      <c r="R1343" s="20"/>
      <c r="S1343" s="20"/>
      <c r="T1343" s="20"/>
      <c r="U1343" s="20"/>
      <c r="V1343" s="20"/>
      <c r="W1343" s="20"/>
    </row>
    <row r="1344" spans="1:23" x14ac:dyDescent="0.2">
      <c r="A1344" s="20"/>
      <c r="B1344" s="21"/>
      <c r="C1344" s="20"/>
      <c r="D1344" s="20"/>
      <c r="E1344" s="20"/>
      <c r="F1344" s="20"/>
      <c r="G1344" s="20"/>
      <c r="H1344" s="20"/>
      <c r="I1344" s="20"/>
      <c r="J1344" s="20"/>
      <c r="K1344" s="20"/>
      <c r="L1344" s="20"/>
      <c r="M1344" s="20"/>
      <c r="N1344" s="20"/>
      <c r="O1344" s="565"/>
      <c r="P1344" s="528"/>
      <c r="Q1344" s="528"/>
      <c r="R1344" s="20"/>
      <c r="S1344" s="20"/>
      <c r="T1344" s="20"/>
      <c r="U1344" s="20"/>
      <c r="V1344" s="20"/>
      <c r="W1344" s="20"/>
    </row>
    <row r="1345" spans="1:23" x14ac:dyDescent="0.2">
      <c r="A1345" s="20"/>
      <c r="B1345" s="21"/>
      <c r="C1345" s="20"/>
      <c r="D1345" s="20"/>
      <c r="E1345" s="20"/>
      <c r="F1345" s="20"/>
      <c r="G1345" s="20"/>
      <c r="H1345" s="20"/>
      <c r="I1345" s="20"/>
      <c r="J1345" s="20"/>
      <c r="K1345" s="20"/>
      <c r="L1345" s="20"/>
      <c r="M1345" s="20"/>
      <c r="N1345" s="20"/>
      <c r="O1345" s="565"/>
      <c r="P1345" s="528"/>
      <c r="Q1345" s="528"/>
      <c r="R1345" s="20"/>
      <c r="S1345" s="20"/>
      <c r="T1345" s="20"/>
      <c r="U1345" s="20"/>
      <c r="V1345" s="20"/>
      <c r="W1345" s="20"/>
    </row>
    <row r="1346" spans="1:23" x14ac:dyDescent="0.2">
      <c r="A1346" s="20"/>
      <c r="B1346" s="21"/>
      <c r="C1346" s="20"/>
      <c r="D1346" s="20"/>
      <c r="E1346" s="20"/>
      <c r="F1346" s="20"/>
      <c r="G1346" s="20"/>
      <c r="H1346" s="20"/>
      <c r="I1346" s="20"/>
      <c r="J1346" s="20"/>
      <c r="K1346" s="20"/>
      <c r="L1346" s="20"/>
      <c r="M1346" s="20"/>
      <c r="N1346" s="20"/>
      <c r="O1346" s="565"/>
      <c r="P1346" s="528"/>
      <c r="Q1346" s="528"/>
      <c r="R1346" s="20"/>
      <c r="S1346" s="20"/>
      <c r="T1346" s="20"/>
      <c r="U1346" s="20"/>
      <c r="V1346" s="20"/>
      <c r="W1346" s="20"/>
    </row>
    <row r="1347" spans="1:23" x14ac:dyDescent="0.2">
      <c r="A1347" s="20"/>
      <c r="B1347" s="21"/>
      <c r="C1347" s="20"/>
      <c r="D1347" s="20"/>
      <c r="E1347" s="20"/>
      <c r="F1347" s="20"/>
      <c r="G1347" s="20"/>
      <c r="H1347" s="20"/>
      <c r="I1347" s="20"/>
      <c r="J1347" s="20"/>
      <c r="K1347" s="20"/>
      <c r="L1347" s="20"/>
      <c r="M1347" s="20"/>
      <c r="N1347" s="20"/>
      <c r="O1347" s="565"/>
      <c r="P1347" s="528"/>
      <c r="Q1347" s="528"/>
      <c r="R1347" s="20"/>
      <c r="S1347" s="20"/>
      <c r="T1347" s="20"/>
      <c r="U1347" s="20"/>
      <c r="V1347" s="20"/>
      <c r="W1347" s="20"/>
    </row>
    <row r="1348" spans="1:23" x14ac:dyDescent="0.2">
      <c r="A1348" s="20"/>
      <c r="B1348" s="21"/>
      <c r="C1348" s="20"/>
      <c r="D1348" s="20"/>
      <c r="E1348" s="20"/>
      <c r="F1348" s="20"/>
      <c r="G1348" s="20"/>
      <c r="H1348" s="20"/>
      <c r="I1348" s="20"/>
      <c r="J1348" s="20"/>
      <c r="K1348" s="20"/>
      <c r="L1348" s="20"/>
      <c r="M1348" s="20"/>
      <c r="N1348" s="20"/>
      <c r="O1348" s="565"/>
      <c r="P1348" s="528"/>
      <c r="Q1348" s="528"/>
      <c r="R1348" s="20"/>
      <c r="S1348" s="20"/>
      <c r="T1348" s="20"/>
      <c r="U1348" s="20"/>
      <c r="V1348" s="20"/>
      <c r="W1348" s="20"/>
    </row>
    <row r="1349" spans="1:23" x14ac:dyDescent="0.2">
      <c r="A1349" s="20"/>
      <c r="B1349" s="21"/>
      <c r="C1349" s="20"/>
      <c r="D1349" s="20"/>
      <c r="E1349" s="20"/>
      <c r="F1349" s="20"/>
      <c r="G1349" s="20"/>
      <c r="H1349" s="20"/>
      <c r="I1349" s="20"/>
      <c r="J1349" s="20"/>
      <c r="K1349" s="20"/>
      <c r="L1349" s="20"/>
      <c r="M1349" s="20"/>
      <c r="N1349" s="20"/>
      <c r="O1349" s="565"/>
      <c r="P1349" s="528"/>
      <c r="Q1349" s="528"/>
      <c r="R1349" s="20"/>
      <c r="S1349" s="20"/>
      <c r="T1349" s="20"/>
      <c r="U1349" s="20"/>
      <c r="V1349" s="20"/>
      <c r="W1349" s="20"/>
    </row>
    <row r="1350" spans="1:23" x14ac:dyDescent="0.2">
      <c r="A1350" s="20"/>
      <c r="B1350" s="21"/>
      <c r="C1350" s="20"/>
      <c r="D1350" s="20"/>
      <c r="E1350" s="20"/>
      <c r="F1350" s="20"/>
      <c r="G1350" s="20"/>
      <c r="H1350" s="20"/>
      <c r="I1350" s="20"/>
      <c r="J1350" s="20"/>
      <c r="K1350" s="20"/>
      <c r="L1350" s="20"/>
      <c r="M1350" s="20"/>
      <c r="N1350" s="20"/>
      <c r="O1350" s="565"/>
      <c r="P1350" s="528"/>
      <c r="Q1350" s="528"/>
      <c r="R1350" s="20"/>
      <c r="S1350" s="20"/>
      <c r="T1350" s="20"/>
      <c r="U1350" s="20"/>
      <c r="V1350" s="20"/>
      <c r="W1350" s="20"/>
    </row>
    <row r="1351" spans="1:23" x14ac:dyDescent="0.2">
      <c r="A1351" s="20"/>
      <c r="B1351" s="21"/>
      <c r="C1351" s="20"/>
      <c r="D1351" s="20"/>
      <c r="E1351" s="20"/>
      <c r="F1351" s="20"/>
      <c r="G1351" s="20"/>
      <c r="H1351" s="20"/>
      <c r="I1351" s="20"/>
      <c r="J1351" s="20"/>
      <c r="K1351" s="20"/>
      <c r="L1351" s="20"/>
      <c r="M1351" s="20"/>
      <c r="N1351" s="20"/>
      <c r="O1351" s="565"/>
      <c r="P1351" s="528"/>
      <c r="Q1351" s="528"/>
      <c r="R1351" s="20"/>
      <c r="S1351" s="20"/>
      <c r="T1351" s="20"/>
      <c r="U1351" s="20"/>
      <c r="V1351" s="20"/>
      <c r="W1351" s="20"/>
    </row>
    <row r="1352" spans="1:23" x14ac:dyDescent="0.2">
      <c r="A1352" s="20"/>
      <c r="B1352" s="21"/>
      <c r="C1352" s="20"/>
      <c r="D1352" s="20"/>
      <c r="E1352" s="20"/>
      <c r="F1352" s="20"/>
      <c r="G1352" s="20"/>
      <c r="H1352" s="20"/>
      <c r="I1352" s="20"/>
      <c r="J1352" s="20"/>
      <c r="K1352" s="20"/>
      <c r="L1352" s="20"/>
      <c r="M1352" s="20"/>
      <c r="N1352" s="20"/>
      <c r="O1352" s="565"/>
      <c r="P1352" s="528"/>
      <c r="Q1352" s="528"/>
      <c r="R1352" s="20"/>
      <c r="S1352" s="20"/>
      <c r="T1352" s="20"/>
      <c r="U1352" s="20"/>
      <c r="V1352" s="20"/>
      <c r="W1352" s="20"/>
    </row>
    <row r="1353" spans="1:23" x14ac:dyDescent="0.2">
      <c r="A1353" s="20"/>
      <c r="B1353" s="21"/>
      <c r="C1353" s="20"/>
      <c r="D1353" s="20"/>
      <c r="E1353" s="20"/>
      <c r="F1353" s="20"/>
      <c r="G1353" s="20"/>
      <c r="H1353" s="20"/>
      <c r="I1353" s="20"/>
      <c r="J1353" s="20"/>
      <c r="K1353" s="20"/>
      <c r="L1353" s="20"/>
      <c r="M1353" s="20"/>
      <c r="N1353" s="20"/>
      <c r="O1353" s="565"/>
      <c r="P1353" s="528"/>
      <c r="Q1353" s="528"/>
      <c r="R1353" s="20"/>
      <c r="S1353" s="20"/>
      <c r="T1353" s="20"/>
      <c r="U1353" s="20"/>
      <c r="V1353" s="20"/>
      <c r="W1353" s="20"/>
    </row>
    <row r="1354" spans="1:23" x14ac:dyDescent="0.2">
      <c r="A1354" s="20"/>
      <c r="B1354" s="21"/>
      <c r="C1354" s="20"/>
      <c r="D1354" s="20"/>
      <c r="E1354" s="20"/>
      <c r="F1354" s="20"/>
      <c r="G1354" s="20"/>
      <c r="H1354" s="20"/>
      <c r="I1354" s="20"/>
      <c r="J1354" s="20"/>
      <c r="K1354" s="20"/>
      <c r="L1354" s="20"/>
      <c r="M1354" s="20"/>
      <c r="N1354" s="20"/>
      <c r="O1354" s="565"/>
      <c r="P1354" s="528"/>
      <c r="Q1354" s="528"/>
      <c r="R1354" s="20"/>
      <c r="S1354" s="20"/>
      <c r="T1354" s="20"/>
      <c r="U1354" s="20"/>
      <c r="V1354" s="20"/>
      <c r="W1354" s="20"/>
    </row>
    <row r="1355" spans="1:23" x14ac:dyDescent="0.2">
      <c r="A1355" s="20"/>
      <c r="B1355" s="21"/>
      <c r="C1355" s="20"/>
      <c r="D1355" s="20"/>
      <c r="E1355" s="20"/>
      <c r="F1355" s="20"/>
      <c r="G1355" s="20"/>
      <c r="H1355" s="20"/>
      <c r="I1355" s="20"/>
      <c r="J1355" s="20"/>
      <c r="K1355" s="20"/>
      <c r="L1355" s="20"/>
      <c r="M1355" s="20"/>
      <c r="N1355" s="20"/>
      <c r="O1355" s="565"/>
      <c r="P1355" s="528"/>
      <c r="Q1355" s="528"/>
      <c r="R1355" s="20"/>
      <c r="S1355" s="20"/>
      <c r="T1355" s="20"/>
      <c r="U1355" s="20"/>
      <c r="V1355" s="20"/>
      <c r="W1355" s="20"/>
    </row>
    <row r="1356" spans="1:23" x14ac:dyDescent="0.2">
      <c r="A1356" s="20"/>
      <c r="B1356" s="21"/>
      <c r="C1356" s="20"/>
      <c r="D1356" s="20"/>
      <c r="E1356" s="20"/>
      <c r="F1356" s="20"/>
      <c r="G1356" s="20"/>
      <c r="H1356" s="20"/>
      <c r="I1356" s="20"/>
      <c r="J1356" s="20"/>
      <c r="K1356" s="20"/>
      <c r="L1356" s="20"/>
      <c r="M1356" s="20"/>
      <c r="N1356" s="20"/>
      <c r="O1356" s="565"/>
      <c r="P1356" s="528"/>
      <c r="Q1356" s="528"/>
      <c r="R1356" s="20"/>
      <c r="S1356" s="20"/>
      <c r="T1356" s="20"/>
      <c r="U1356" s="20"/>
      <c r="V1356" s="20"/>
      <c r="W1356" s="20"/>
    </row>
    <row r="1357" spans="1:23" x14ac:dyDescent="0.2">
      <c r="A1357" s="20"/>
      <c r="B1357" s="21"/>
      <c r="C1357" s="20"/>
      <c r="D1357" s="20"/>
      <c r="E1357" s="20"/>
      <c r="F1357" s="20"/>
      <c r="G1357" s="20"/>
      <c r="H1357" s="20"/>
      <c r="I1357" s="20"/>
      <c r="J1357" s="20"/>
      <c r="K1357" s="20"/>
      <c r="L1357" s="20"/>
      <c r="M1357" s="20"/>
      <c r="N1357" s="20"/>
      <c r="O1357" s="565"/>
      <c r="P1357" s="528"/>
      <c r="Q1357" s="528"/>
      <c r="R1357" s="20"/>
      <c r="S1357" s="20"/>
      <c r="T1357" s="20"/>
      <c r="U1357" s="20"/>
      <c r="V1357" s="20"/>
      <c r="W1357" s="20"/>
    </row>
    <row r="1358" spans="1:23" x14ac:dyDescent="0.2">
      <c r="A1358" s="20"/>
      <c r="B1358" s="21"/>
      <c r="C1358" s="20"/>
      <c r="D1358" s="20"/>
      <c r="E1358" s="20"/>
      <c r="F1358" s="20"/>
      <c r="G1358" s="20"/>
      <c r="H1358" s="20"/>
      <c r="I1358" s="20"/>
      <c r="J1358" s="20"/>
      <c r="K1358" s="20"/>
      <c r="L1358" s="20"/>
      <c r="M1358" s="20"/>
      <c r="N1358" s="20"/>
      <c r="O1358" s="565"/>
      <c r="P1358" s="528"/>
      <c r="Q1358" s="528"/>
      <c r="R1358" s="20"/>
      <c r="S1358" s="20"/>
      <c r="T1358" s="20"/>
      <c r="U1358" s="20"/>
      <c r="V1358" s="20"/>
      <c r="W1358" s="20"/>
    </row>
    <row r="1359" spans="1:23" x14ac:dyDescent="0.2">
      <c r="A1359" s="20"/>
      <c r="B1359" s="21"/>
      <c r="C1359" s="20"/>
      <c r="D1359" s="20"/>
      <c r="E1359" s="20"/>
      <c r="F1359" s="20"/>
      <c r="G1359" s="20"/>
      <c r="H1359" s="20"/>
      <c r="I1359" s="20"/>
      <c r="J1359" s="20"/>
      <c r="K1359" s="20"/>
      <c r="L1359" s="20"/>
      <c r="M1359" s="20"/>
      <c r="N1359" s="20"/>
      <c r="O1359" s="565"/>
      <c r="P1359" s="528"/>
      <c r="Q1359" s="528"/>
      <c r="R1359" s="20"/>
      <c r="S1359" s="20"/>
      <c r="T1359" s="20"/>
      <c r="U1359" s="20"/>
      <c r="V1359" s="20"/>
      <c r="W1359" s="20"/>
    </row>
    <row r="1360" spans="1:23" x14ac:dyDescent="0.2">
      <c r="A1360" s="20"/>
      <c r="B1360" s="21"/>
      <c r="C1360" s="20"/>
      <c r="D1360" s="20"/>
      <c r="E1360" s="20"/>
      <c r="F1360" s="20"/>
      <c r="G1360" s="20"/>
      <c r="H1360" s="20"/>
      <c r="I1360" s="20"/>
      <c r="J1360" s="20"/>
      <c r="K1360" s="20"/>
      <c r="L1360" s="20"/>
      <c r="M1360" s="20"/>
      <c r="N1360" s="20"/>
      <c r="O1360" s="565"/>
      <c r="P1360" s="528"/>
      <c r="Q1360" s="528"/>
      <c r="R1360" s="20"/>
      <c r="S1360" s="20"/>
      <c r="T1360" s="20"/>
      <c r="U1360" s="20"/>
      <c r="V1360" s="20"/>
      <c r="W1360" s="20"/>
    </row>
    <row r="1361" spans="1:23" x14ac:dyDescent="0.2">
      <c r="A1361" s="20"/>
      <c r="B1361" s="21"/>
      <c r="C1361" s="20"/>
      <c r="D1361" s="20"/>
      <c r="E1361" s="20"/>
      <c r="F1361" s="20"/>
      <c r="G1361" s="20"/>
      <c r="H1361" s="20"/>
      <c r="I1361" s="20"/>
      <c r="J1361" s="20"/>
      <c r="K1361" s="20"/>
      <c r="L1361" s="20"/>
      <c r="M1361" s="20"/>
      <c r="N1361" s="20"/>
      <c r="O1361" s="565"/>
      <c r="P1361" s="528"/>
      <c r="Q1361" s="528"/>
      <c r="R1361" s="20"/>
      <c r="S1361" s="20"/>
      <c r="T1361" s="20"/>
      <c r="U1361" s="20"/>
      <c r="V1361" s="20"/>
      <c r="W1361" s="20"/>
    </row>
    <row r="1362" spans="1:23" x14ac:dyDescent="0.2">
      <c r="A1362" s="20"/>
      <c r="B1362" s="21"/>
      <c r="C1362" s="20"/>
      <c r="D1362" s="20"/>
      <c r="E1362" s="20"/>
      <c r="F1362" s="20"/>
      <c r="G1362" s="20"/>
      <c r="H1362" s="20"/>
      <c r="I1362" s="20"/>
      <c r="J1362" s="20"/>
      <c r="K1362" s="20"/>
      <c r="L1362" s="20"/>
      <c r="M1362" s="20"/>
      <c r="N1362" s="20"/>
      <c r="O1362" s="565"/>
      <c r="P1362" s="528"/>
      <c r="Q1362" s="528"/>
      <c r="R1362" s="20"/>
      <c r="S1362" s="20"/>
      <c r="T1362" s="20"/>
      <c r="U1362" s="20"/>
      <c r="V1362" s="20"/>
      <c r="W1362" s="20"/>
    </row>
    <row r="1363" spans="1:23" x14ac:dyDescent="0.2">
      <c r="A1363" s="20"/>
      <c r="B1363" s="21"/>
      <c r="C1363" s="20"/>
      <c r="D1363" s="20"/>
      <c r="E1363" s="20"/>
      <c r="F1363" s="20"/>
      <c r="G1363" s="20"/>
      <c r="H1363" s="20"/>
      <c r="I1363" s="20"/>
      <c r="J1363" s="20"/>
      <c r="K1363" s="20"/>
      <c r="L1363" s="20"/>
      <c r="M1363" s="20"/>
      <c r="N1363" s="20"/>
      <c r="O1363" s="565"/>
      <c r="P1363" s="528"/>
      <c r="Q1363" s="528"/>
      <c r="R1363" s="20"/>
      <c r="S1363" s="20"/>
      <c r="T1363" s="20"/>
      <c r="U1363" s="20"/>
      <c r="V1363" s="20"/>
      <c r="W1363" s="20"/>
    </row>
    <row r="1364" spans="1:23" x14ac:dyDescent="0.2">
      <c r="A1364" s="20"/>
      <c r="B1364" s="21"/>
      <c r="C1364" s="20"/>
      <c r="D1364" s="20"/>
      <c r="E1364" s="20"/>
      <c r="F1364" s="20"/>
      <c r="G1364" s="20"/>
      <c r="H1364" s="20"/>
      <c r="I1364" s="20"/>
      <c r="J1364" s="20"/>
      <c r="K1364" s="20"/>
      <c r="L1364" s="20"/>
      <c r="M1364" s="20"/>
      <c r="N1364" s="20"/>
      <c r="O1364" s="565"/>
      <c r="P1364" s="528"/>
      <c r="Q1364" s="528"/>
      <c r="R1364" s="20"/>
      <c r="S1364" s="20"/>
      <c r="T1364" s="20"/>
      <c r="U1364" s="20"/>
      <c r="V1364" s="20"/>
      <c r="W1364" s="20"/>
    </row>
    <row r="1365" spans="1:23" x14ac:dyDescent="0.2">
      <c r="A1365" s="20"/>
      <c r="B1365" s="21"/>
      <c r="C1365" s="20"/>
      <c r="D1365" s="20"/>
      <c r="E1365" s="20"/>
      <c r="F1365" s="20"/>
      <c r="G1365" s="20"/>
      <c r="H1365" s="20"/>
      <c r="I1365" s="20"/>
      <c r="J1365" s="20"/>
      <c r="K1365" s="20"/>
      <c r="L1365" s="20"/>
      <c r="M1365" s="20"/>
      <c r="N1365" s="20"/>
      <c r="O1365" s="565"/>
      <c r="P1365" s="528"/>
      <c r="Q1365" s="528"/>
      <c r="R1365" s="20"/>
      <c r="S1365" s="20"/>
      <c r="T1365" s="20"/>
      <c r="U1365" s="20"/>
      <c r="V1365" s="20"/>
      <c r="W1365" s="20"/>
    </row>
    <row r="1366" spans="1:23" x14ac:dyDescent="0.2">
      <c r="A1366" s="20"/>
      <c r="B1366" s="21"/>
      <c r="C1366" s="20"/>
      <c r="D1366" s="20"/>
      <c r="E1366" s="20"/>
      <c r="F1366" s="20"/>
      <c r="G1366" s="20"/>
      <c r="H1366" s="20"/>
      <c r="I1366" s="20"/>
      <c r="J1366" s="20"/>
      <c r="K1366" s="20"/>
      <c r="L1366" s="20"/>
      <c r="M1366" s="20"/>
      <c r="N1366" s="20"/>
      <c r="O1366" s="565"/>
      <c r="P1366" s="528"/>
      <c r="Q1366" s="528"/>
      <c r="R1366" s="20"/>
      <c r="S1366" s="20"/>
      <c r="T1366" s="20"/>
      <c r="U1366" s="20"/>
      <c r="V1366" s="20"/>
      <c r="W1366" s="20"/>
    </row>
    <row r="1367" spans="1:23" x14ac:dyDescent="0.2">
      <c r="A1367" s="20"/>
      <c r="B1367" s="21"/>
      <c r="C1367" s="20"/>
      <c r="D1367" s="20"/>
      <c r="E1367" s="20"/>
      <c r="F1367" s="20"/>
      <c r="G1367" s="20"/>
      <c r="H1367" s="20"/>
      <c r="I1367" s="20"/>
      <c r="J1367" s="20"/>
      <c r="K1367" s="20"/>
      <c r="L1367" s="20"/>
      <c r="M1367" s="20"/>
      <c r="N1367" s="20"/>
      <c r="O1367" s="565"/>
      <c r="P1367" s="528"/>
      <c r="Q1367" s="528"/>
      <c r="R1367" s="20"/>
      <c r="S1367" s="20"/>
      <c r="T1367" s="20"/>
      <c r="U1367" s="20"/>
      <c r="V1367" s="20"/>
      <c r="W1367" s="20"/>
    </row>
    <row r="1368" spans="1:23" x14ac:dyDescent="0.2">
      <c r="A1368" s="20"/>
      <c r="B1368" s="21"/>
      <c r="C1368" s="20"/>
      <c r="D1368" s="20"/>
      <c r="E1368" s="20"/>
      <c r="F1368" s="20"/>
      <c r="G1368" s="20"/>
      <c r="H1368" s="20"/>
      <c r="I1368" s="20"/>
      <c r="J1368" s="20"/>
      <c r="K1368" s="20"/>
      <c r="L1368" s="20"/>
      <c r="M1368" s="20"/>
      <c r="N1368" s="20"/>
      <c r="O1368" s="565"/>
      <c r="P1368" s="528"/>
      <c r="Q1368" s="528"/>
      <c r="R1368" s="20"/>
      <c r="S1368" s="20"/>
      <c r="T1368" s="20"/>
      <c r="U1368" s="20"/>
      <c r="V1368" s="20"/>
      <c r="W1368" s="20"/>
    </row>
    <row r="1369" spans="1:23" x14ac:dyDescent="0.2">
      <c r="A1369" s="20"/>
      <c r="B1369" s="21"/>
      <c r="C1369" s="20"/>
      <c r="D1369" s="20"/>
      <c r="E1369" s="20"/>
      <c r="F1369" s="20"/>
      <c r="G1369" s="20"/>
      <c r="H1369" s="20"/>
      <c r="I1369" s="20"/>
      <c r="J1369" s="20"/>
      <c r="K1369" s="20"/>
      <c r="L1369" s="20"/>
      <c r="M1369" s="20"/>
      <c r="N1369" s="20"/>
      <c r="O1369" s="565"/>
      <c r="P1369" s="528"/>
      <c r="Q1369" s="528"/>
      <c r="R1369" s="20"/>
      <c r="S1369" s="20"/>
      <c r="T1369" s="20"/>
      <c r="U1369" s="20"/>
      <c r="V1369" s="20"/>
      <c r="W1369" s="20"/>
    </row>
    <row r="1370" spans="1:23" x14ac:dyDescent="0.2">
      <c r="A1370" s="20"/>
      <c r="B1370" s="21"/>
      <c r="C1370" s="20"/>
      <c r="D1370" s="20"/>
      <c r="E1370" s="20"/>
      <c r="F1370" s="20"/>
      <c r="G1370" s="20"/>
      <c r="H1370" s="20"/>
      <c r="I1370" s="20"/>
      <c r="J1370" s="20"/>
      <c r="K1370" s="20"/>
      <c r="L1370" s="20"/>
      <c r="M1370" s="20"/>
      <c r="N1370" s="20"/>
      <c r="O1370" s="565"/>
      <c r="P1370" s="528"/>
      <c r="Q1370" s="528"/>
      <c r="R1370" s="20"/>
      <c r="S1370" s="20"/>
      <c r="T1370" s="20"/>
      <c r="U1370" s="20"/>
      <c r="V1370" s="20"/>
      <c r="W1370" s="20"/>
    </row>
    <row r="1371" spans="1:23" x14ac:dyDescent="0.2">
      <c r="A1371" s="20"/>
      <c r="B1371" s="21"/>
      <c r="C1371" s="20"/>
      <c r="D1371" s="20"/>
      <c r="E1371" s="20"/>
      <c r="F1371" s="20"/>
      <c r="G1371" s="20"/>
      <c r="H1371" s="20"/>
      <c r="I1371" s="20"/>
      <c r="J1371" s="20"/>
      <c r="K1371" s="20"/>
      <c r="L1371" s="20"/>
      <c r="M1371" s="20"/>
      <c r="N1371" s="20"/>
      <c r="O1371" s="565"/>
      <c r="P1371" s="528"/>
      <c r="Q1371" s="528"/>
      <c r="R1371" s="20"/>
      <c r="S1371" s="20"/>
      <c r="T1371" s="20"/>
      <c r="U1371" s="20"/>
      <c r="V1371" s="20"/>
      <c r="W1371" s="20"/>
    </row>
    <row r="1372" spans="1:23" x14ac:dyDescent="0.2">
      <c r="A1372" s="20"/>
      <c r="B1372" s="21"/>
      <c r="C1372" s="20"/>
      <c r="D1372" s="20"/>
      <c r="E1372" s="20"/>
      <c r="F1372" s="20"/>
      <c r="G1372" s="20"/>
      <c r="H1372" s="20"/>
      <c r="I1372" s="20"/>
      <c r="J1372" s="20"/>
      <c r="K1372" s="20"/>
      <c r="L1372" s="20"/>
      <c r="M1372" s="20"/>
      <c r="N1372" s="20"/>
      <c r="O1372" s="565"/>
      <c r="P1372" s="528"/>
      <c r="Q1372" s="528"/>
      <c r="R1372" s="20"/>
      <c r="S1372" s="20"/>
      <c r="T1372" s="20"/>
      <c r="U1372" s="20"/>
      <c r="V1372" s="20"/>
      <c r="W1372" s="20"/>
    </row>
    <row r="1373" spans="1:23" x14ac:dyDescent="0.2">
      <c r="A1373" s="20"/>
      <c r="B1373" s="21"/>
      <c r="C1373" s="20"/>
      <c r="D1373" s="20"/>
      <c r="E1373" s="20"/>
      <c r="F1373" s="20"/>
      <c r="G1373" s="20"/>
      <c r="H1373" s="20"/>
      <c r="I1373" s="20"/>
      <c r="J1373" s="20"/>
      <c r="K1373" s="20"/>
      <c r="L1373" s="20"/>
      <c r="M1373" s="20"/>
      <c r="N1373" s="20"/>
      <c r="O1373" s="565"/>
      <c r="P1373" s="528"/>
      <c r="Q1373" s="528"/>
      <c r="R1373" s="20"/>
      <c r="S1373" s="20"/>
      <c r="T1373" s="20"/>
      <c r="U1373" s="20"/>
      <c r="V1373" s="20"/>
      <c r="W1373" s="20"/>
    </row>
    <row r="1374" spans="1:23" x14ac:dyDescent="0.2">
      <c r="A1374" s="20"/>
      <c r="B1374" s="21"/>
      <c r="C1374" s="20"/>
      <c r="D1374" s="20"/>
      <c r="E1374" s="20"/>
      <c r="F1374" s="20"/>
      <c r="G1374" s="20"/>
      <c r="H1374" s="20"/>
      <c r="I1374" s="20"/>
      <c r="J1374" s="20"/>
      <c r="K1374" s="20"/>
      <c r="L1374" s="20"/>
      <c r="M1374" s="20"/>
      <c r="N1374" s="20"/>
      <c r="O1374" s="565"/>
      <c r="P1374" s="528"/>
      <c r="Q1374" s="528"/>
      <c r="R1374" s="20"/>
      <c r="S1374" s="20"/>
      <c r="T1374" s="20"/>
      <c r="U1374" s="20"/>
      <c r="V1374" s="20"/>
      <c r="W1374" s="20"/>
    </row>
    <row r="1375" spans="1:23" x14ac:dyDescent="0.2">
      <c r="A1375" s="20"/>
      <c r="B1375" s="21"/>
      <c r="C1375" s="20"/>
      <c r="D1375" s="20"/>
      <c r="E1375" s="20"/>
      <c r="F1375" s="20"/>
      <c r="G1375" s="20"/>
      <c r="H1375" s="20"/>
      <c r="I1375" s="20"/>
      <c r="J1375" s="20"/>
      <c r="K1375" s="20"/>
      <c r="L1375" s="20"/>
      <c r="M1375" s="20"/>
      <c r="N1375" s="20"/>
      <c r="O1375" s="565"/>
      <c r="P1375" s="528"/>
      <c r="Q1375" s="528"/>
      <c r="R1375" s="20"/>
      <c r="S1375" s="20"/>
      <c r="T1375" s="20"/>
      <c r="U1375" s="20"/>
      <c r="V1375" s="20"/>
      <c r="W1375" s="20"/>
    </row>
    <row r="1376" spans="1:23" x14ac:dyDescent="0.2">
      <c r="A1376" s="20"/>
      <c r="B1376" s="21"/>
      <c r="C1376" s="20"/>
      <c r="D1376" s="20"/>
      <c r="E1376" s="20"/>
      <c r="F1376" s="20"/>
      <c r="G1376" s="20"/>
      <c r="H1376" s="20"/>
      <c r="I1376" s="20"/>
      <c r="J1376" s="20"/>
      <c r="K1376" s="20"/>
      <c r="L1376" s="20"/>
      <c r="M1376" s="20"/>
      <c r="N1376" s="20"/>
      <c r="O1376" s="565"/>
      <c r="P1376" s="528"/>
      <c r="Q1376" s="528"/>
      <c r="R1376" s="20"/>
      <c r="S1376" s="20"/>
      <c r="T1376" s="20"/>
      <c r="U1376" s="20"/>
      <c r="V1376" s="20"/>
      <c r="W1376" s="20"/>
    </row>
    <row r="1377" spans="1:23" x14ac:dyDescent="0.2">
      <c r="A1377" s="20"/>
      <c r="B1377" s="21"/>
      <c r="C1377" s="20"/>
      <c r="D1377" s="20"/>
      <c r="E1377" s="20"/>
      <c r="F1377" s="20"/>
      <c r="G1377" s="20"/>
      <c r="H1377" s="20"/>
      <c r="I1377" s="20"/>
      <c r="J1377" s="20"/>
      <c r="K1377" s="20"/>
      <c r="L1377" s="20"/>
      <c r="M1377" s="20"/>
      <c r="N1377" s="20"/>
      <c r="O1377" s="565"/>
      <c r="P1377" s="528"/>
      <c r="Q1377" s="528"/>
      <c r="R1377" s="20"/>
      <c r="S1377" s="20"/>
      <c r="T1377" s="20"/>
      <c r="U1377" s="20"/>
      <c r="V1377" s="20"/>
      <c r="W1377" s="20"/>
    </row>
    <row r="1378" spans="1:23" x14ac:dyDescent="0.2">
      <c r="A1378" s="20"/>
      <c r="B1378" s="21"/>
      <c r="C1378" s="20"/>
      <c r="D1378" s="20"/>
      <c r="E1378" s="20"/>
      <c r="F1378" s="20"/>
      <c r="G1378" s="20"/>
      <c r="H1378" s="20"/>
      <c r="I1378" s="20"/>
      <c r="J1378" s="20"/>
      <c r="K1378" s="20"/>
      <c r="L1378" s="20"/>
      <c r="M1378" s="20"/>
      <c r="N1378" s="20"/>
      <c r="O1378" s="565"/>
      <c r="P1378" s="528"/>
      <c r="Q1378" s="528"/>
      <c r="R1378" s="20"/>
      <c r="S1378" s="20"/>
      <c r="T1378" s="20"/>
      <c r="U1378" s="20"/>
      <c r="V1378" s="20"/>
      <c r="W1378" s="20"/>
    </row>
    <row r="1379" spans="1:23" x14ac:dyDescent="0.2">
      <c r="A1379" s="20"/>
      <c r="B1379" s="21"/>
      <c r="C1379" s="20"/>
      <c r="D1379" s="20"/>
      <c r="E1379" s="20"/>
      <c r="F1379" s="20"/>
      <c r="G1379" s="20"/>
      <c r="H1379" s="20"/>
      <c r="I1379" s="20"/>
      <c r="J1379" s="20"/>
      <c r="K1379" s="20"/>
      <c r="L1379" s="20"/>
      <c r="M1379" s="20"/>
      <c r="N1379" s="20"/>
      <c r="O1379" s="565"/>
      <c r="P1379" s="528"/>
      <c r="Q1379" s="528"/>
      <c r="R1379" s="20"/>
      <c r="S1379" s="20"/>
      <c r="T1379" s="20"/>
      <c r="U1379" s="20"/>
      <c r="V1379" s="20"/>
      <c r="W1379" s="20"/>
    </row>
    <row r="1380" spans="1:23" x14ac:dyDescent="0.2">
      <c r="A1380" s="20"/>
      <c r="B1380" s="21"/>
      <c r="C1380" s="20"/>
      <c r="D1380" s="20"/>
      <c r="E1380" s="20"/>
      <c r="F1380" s="20"/>
      <c r="G1380" s="20"/>
      <c r="H1380" s="20"/>
      <c r="I1380" s="20"/>
      <c r="J1380" s="20"/>
      <c r="K1380" s="20"/>
      <c r="L1380" s="20"/>
      <c r="M1380" s="20"/>
      <c r="N1380" s="20"/>
      <c r="O1380" s="565"/>
      <c r="P1380" s="528"/>
      <c r="Q1380" s="528"/>
      <c r="R1380" s="20"/>
      <c r="S1380" s="20"/>
      <c r="T1380" s="20"/>
      <c r="U1380" s="20"/>
      <c r="V1380" s="20"/>
      <c r="W1380" s="20"/>
    </row>
    <row r="1381" spans="1:23" x14ac:dyDescent="0.2">
      <c r="A1381" s="20"/>
      <c r="B1381" s="21"/>
      <c r="C1381" s="20"/>
      <c r="D1381" s="20"/>
      <c r="E1381" s="20"/>
      <c r="F1381" s="20"/>
      <c r="G1381" s="20"/>
      <c r="H1381" s="20"/>
      <c r="I1381" s="20"/>
      <c r="J1381" s="20"/>
      <c r="K1381" s="20"/>
      <c r="L1381" s="20"/>
      <c r="M1381" s="20"/>
      <c r="N1381" s="20"/>
      <c r="O1381" s="565"/>
      <c r="P1381" s="528"/>
      <c r="Q1381" s="528"/>
      <c r="R1381" s="20"/>
      <c r="S1381" s="20"/>
      <c r="T1381" s="20"/>
      <c r="U1381" s="20"/>
      <c r="V1381" s="20"/>
      <c r="W1381" s="20"/>
    </row>
    <row r="1382" spans="1:23" x14ac:dyDescent="0.2">
      <c r="A1382" s="20"/>
      <c r="B1382" s="21"/>
      <c r="C1382" s="20"/>
      <c r="D1382" s="20"/>
      <c r="E1382" s="20"/>
      <c r="F1382" s="20"/>
      <c r="G1382" s="20"/>
      <c r="H1382" s="20"/>
      <c r="I1382" s="20"/>
      <c r="J1382" s="20"/>
      <c r="K1382" s="20"/>
      <c r="L1382" s="20"/>
      <c r="M1382" s="20"/>
      <c r="N1382" s="20"/>
      <c r="O1382" s="565"/>
      <c r="P1382" s="528"/>
      <c r="Q1382" s="528"/>
      <c r="R1382" s="20"/>
      <c r="S1382" s="20"/>
      <c r="T1382" s="20"/>
      <c r="U1382" s="20"/>
      <c r="V1382" s="20"/>
      <c r="W1382" s="20"/>
    </row>
    <row r="1383" spans="1:23" x14ac:dyDescent="0.2">
      <c r="A1383" s="20"/>
      <c r="B1383" s="21"/>
      <c r="C1383" s="20"/>
      <c r="D1383" s="20"/>
      <c r="E1383" s="20"/>
      <c r="F1383" s="20"/>
      <c r="G1383" s="20"/>
      <c r="H1383" s="20"/>
      <c r="I1383" s="20"/>
      <c r="J1383" s="20"/>
      <c r="K1383" s="20"/>
      <c r="L1383" s="20"/>
      <c r="M1383" s="20"/>
      <c r="N1383" s="20"/>
      <c r="O1383" s="565"/>
      <c r="P1383" s="528"/>
      <c r="Q1383" s="528"/>
      <c r="R1383" s="20"/>
      <c r="S1383" s="20"/>
      <c r="T1383" s="20"/>
      <c r="U1383" s="20"/>
      <c r="V1383" s="20"/>
      <c r="W1383" s="20"/>
    </row>
    <row r="1384" spans="1:23" x14ac:dyDescent="0.2">
      <c r="A1384" s="20"/>
      <c r="B1384" s="21"/>
      <c r="C1384" s="20"/>
      <c r="D1384" s="20"/>
      <c r="E1384" s="20"/>
      <c r="F1384" s="20"/>
      <c r="G1384" s="20"/>
      <c r="H1384" s="20"/>
      <c r="I1384" s="20"/>
      <c r="J1384" s="20"/>
      <c r="K1384" s="20"/>
      <c r="L1384" s="20"/>
      <c r="M1384" s="20"/>
      <c r="N1384" s="20"/>
      <c r="O1384" s="565"/>
      <c r="P1384" s="528"/>
      <c r="Q1384" s="528"/>
      <c r="R1384" s="20"/>
      <c r="S1384" s="20"/>
      <c r="T1384" s="20"/>
      <c r="U1384" s="20"/>
      <c r="V1384" s="20"/>
      <c r="W1384" s="20"/>
    </row>
    <row r="1385" spans="1:23" x14ac:dyDescent="0.2">
      <c r="A1385" s="20"/>
      <c r="B1385" s="21"/>
      <c r="C1385" s="20"/>
      <c r="D1385" s="20"/>
      <c r="E1385" s="20"/>
      <c r="F1385" s="20"/>
      <c r="G1385" s="20"/>
      <c r="H1385" s="20"/>
      <c r="I1385" s="20"/>
      <c r="J1385" s="20"/>
      <c r="K1385" s="20"/>
      <c r="L1385" s="20"/>
      <c r="M1385" s="20"/>
      <c r="N1385" s="20"/>
      <c r="O1385" s="565"/>
      <c r="P1385" s="528"/>
      <c r="Q1385" s="528"/>
      <c r="R1385" s="20"/>
      <c r="S1385" s="20"/>
      <c r="T1385" s="20"/>
      <c r="U1385" s="20"/>
      <c r="V1385" s="20"/>
      <c r="W1385" s="20"/>
    </row>
    <row r="1386" spans="1:23" x14ac:dyDescent="0.2">
      <c r="A1386" s="20"/>
      <c r="B1386" s="21"/>
      <c r="C1386" s="20"/>
      <c r="D1386" s="20"/>
      <c r="E1386" s="20"/>
      <c r="F1386" s="20"/>
      <c r="G1386" s="20"/>
      <c r="H1386" s="20"/>
      <c r="I1386" s="20"/>
      <c r="J1386" s="20"/>
      <c r="K1386" s="20"/>
      <c r="L1386" s="20"/>
      <c r="M1386" s="20"/>
      <c r="N1386" s="20"/>
      <c r="O1386" s="565"/>
      <c r="P1386" s="528"/>
      <c r="Q1386" s="528"/>
      <c r="R1386" s="20"/>
      <c r="S1386" s="20"/>
      <c r="T1386" s="20"/>
      <c r="U1386" s="20"/>
      <c r="V1386" s="20"/>
      <c r="W1386" s="20"/>
    </row>
    <row r="1387" spans="1:23" x14ac:dyDescent="0.2">
      <c r="A1387" s="20"/>
      <c r="B1387" s="21"/>
      <c r="C1387" s="20"/>
      <c r="D1387" s="20"/>
      <c r="E1387" s="20"/>
      <c r="F1387" s="20"/>
      <c r="G1387" s="20"/>
      <c r="H1387" s="20"/>
      <c r="I1387" s="20"/>
      <c r="J1387" s="20"/>
      <c r="K1387" s="20"/>
      <c r="L1387" s="20"/>
      <c r="M1387" s="20"/>
      <c r="N1387" s="20"/>
      <c r="O1387" s="565"/>
      <c r="P1387" s="528"/>
      <c r="Q1387" s="528"/>
      <c r="R1387" s="20"/>
      <c r="S1387" s="20"/>
      <c r="T1387" s="20"/>
      <c r="U1387" s="20"/>
      <c r="V1387" s="20"/>
      <c r="W1387" s="20"/>
    </row>
    <row r="1388" spans="1:23" x14ac:dyDescent="0.2">
      <c r="A1388" s="20"/>
      <c r="B1388" s="21"/>
      <c r="C1388" s="20"/>
      <c r="D1388" s="20"/>
      <c r="E1388" s="20"/>
      <c r="F1388" s="20"/>
      <c r="G1388" s="20"/>
      <c r="H1388" s="20"/>
      <c r="I1388" s="20"/>
      <c r="J1388" s="20"/>
      <c r="K1388" s="20"/>
      <c r="L1388" s="20"/>
      <c r="M1388" s="20"/>
      <c r="N1388" s="20"/>
      <c r="O1388" s="565"/>
      <c r="P1388" s="528"/>
      <c r="Q1388" s="528"/>
      <c r="R1388" s="20"/>
      <c r="S1388" s="20"/>
      <c r="T1388" s="20"/>
      <c r="U1388" s="20"/>
      <c r="V1388" s="20"/>
      <c r="W1388" s="20"/>
    </row>
    <row r="1389" spans="1:23" x14ac:dyDescent="0.2">
      <c r="A1389" s="20"/>
      <c r="B1389" s="21"/>
      <c r="C1389" s="20"/>
      <c r="D1389" s="20"/>
      <c r="E1389" s="20"/>
      <c r="F1389" s="20"/>
      <c r="G1389" s="20"/>
      <c r="H1389" s="20"/>
      <c r="I1389" s="20"/>
      <c r="J1389" s="20"/>
      <c r="K1389" s="20"/>
      <c r="L1389" s="20"/>
      <c r="M1389" s="20"/>
      <c r="N1389" s="20"/>
      <c r="O1389" s="565"/>
      <c r="P1389" s="528"/>
      <c r="Q1389" s="528"/>
      <c r="R1389" s="20"/>
      <c r="S1389" s="20"/>
      <c r="T1389" s="20"/>
      <c r="U1389" s="20"/>
      <c r="V1389" s="20"/>
      <c r="W1389" s="20"/>
    </row>
    <row r="1390" spans="1:23" x14ac:dyDescent="0.2">
      <c r="A1390" s="20"/>
      <c r="B1390" s="21"/>
      <c r="C1390" s="20"/>
      <c r="D1390" s="20"/>
      <c r="E1390" s="20"/>
      <c r="F1390" s="20"/>
      <c r="G1390" s="20"/>
      <c r="H1390" s="20"/>
      <c r="I1390" s="20"/>
      <c r="J1390" s="20"/>
      <c r="K1390" s="20"/>
      <c r="L1390" s="20"/>
      <c r="M1390" s="20"/>
      <c r="N1390" s="20"/>
      <c r="O1390" s="565"/>
      <c r="P1390" s="528"/>
      <c r="Q1390" s="528"/>
      <c r="R1390" s="20"/>
      <c r="S1390" s="20"/>
      <c r="T1390" s="20"/>
      <c r="U1390" s="20"/>
      <c r="V1390" s="20"/>
      <c r="W1390" s="20"/>
    </row>
    <row r="1391" spans="1:23" x14ac:dyDescent="0.2">
      <c r="A1391" s="20"/>
      <c r="B1391" s="21"/>
      <c r="C1391" s="20"/>
      <c r="D1391" s="20"/>
      <c r="E1391" s="20"/>
      <c r="F1391" s="20"/>
      <c r="G1391" s="20"/>
      <c r="H1391" s="20"/>
      <c r="I1391" s="20"/>
      <c r="J1391" s="20"/>
      <c r="K1391" s="20"/>
      <c r="L1391" s="20"/>
      <c r="M1391" s="20"/>
      <c r="N1391" s="20"/>
      <c r="O1391" s="565"/>
      <c r="P1391" s="528"/>
      <c r="Q1391" s="528"/>
      <c r="R1391" s="20"/>
      <c r="S1391" s="20"/>
      <c r="T1391" s="20"/>
      <c r="U1391" s="20"/>
      <c r="V1391" s="20"/>
      <c r="W1391" s="20"/>
    </row>
    <row r="1392" spans="1:23" x14ac:dyDescent="0.2">
      <c r="A1392" s="20"/>
      <c r="B1392" s="21"/>
      <c r="C1392" s="20"/>
      <c r="D1392" s="20"/>
      <c r="E1392" s="20"/>
      <c r="F1392" s="20"/>
      <c r="G1392" s="20"/>
      <c r="H1392" s="20"/>
      <c r="I1392" s="20"/>
      <c r="J1392" s="20"/>
      <c r="K1392" s="20"/>
      <c r="L1392" s="20"/>
      <c r="M1392" s="20"/>
      <c r="N1392" s="20"/>
      <c r="O1392" s="565"/>
      <c r="P1392" s="528"/>
      <c r="Q1392" s="528"/>
      <c r="R1392" s="20"/>
      <c r="S1392" s="20"/>
      <c r="T1392" s="20"/>
      <c r="U1392" s="20"/>
      <c r="V1392" s="20"/>
      <c r="W1392" s="20"/>
    </row>
    <row r="1393" spans="1:23" x14ac:dyDescent="0.2">
      <c r="A1393" s="20"/>
      <c r="B1393" s="21"/>
      <c r="C1393" s="20"/>
      <c r="D1393" s="20"/>
      <c r="E1393" s="20"/>
      <c r="F1393" s="20"/>
      <c r="G1393" s="20"/>
      <c r="H1393" s="20"/>
      <c r="I1393" s="20"/>
      <c r="J1393" s="20"/>
      <c r="K1393" s="20"/>
      <c r="L1393" s="20"/>
      <c r="M1393" s="20"/>
      <c r="N1393" s="20"/>
      <c r="O1393" s="565"/>
      <c r="P1393" s="528"/>
      <c r="Q1393" s="528"/>
      <c r="R1393" s="20"/>
      <c r="S1393" s="20"/>
      <c r="T1393" s="20"/>
      <c r="U1393" s="20"/>
      <c r="V1393" s="20"/>
      <c r="W1393" s="20"/>
    </row>
    <row r="1394" spans="1:23" x14ac:dyDescent="0.2">
      <c r="A1394" s="20"/>
      <c r="B1394" s="21"/>
      <c r="C1394" s="20"/>
      <c r="D1394" s="20"/>
      <c r="E1394" s="20"/>
      <c r="F1394" s="20"/>
      <c r="G1394" s="20"/>
      <c r="H1394" s="20"/>
      <c r="I1394" s="20"/>
      <c r="J1394" s="20"/>
      <c r="K1394" s="20"/>
      <c r="L1394" s="20"/>
      <c r="M1394" s="20"/>
      <c r="N1394" s="20"/>
      <c r="O1394" s="565"/>
      <c r="P1394" s="528"/>
      <c r="Q1394" s="528"/>
      <c r="R1394" s="20"/>
      <c r="S1394" s="20"/>
      <c r="T1394" s="20"/>
      <c r="U1394" s="20"/>
      <c r="V1394" s="20"/>
      <c r="W1394" s="20"/>
    </row>
    <row r="1395" spans="1:23" x14ac:dyDescent="0.2">
      <c r="A1395" s="20"/>
      <c r="B1395" s="21"/>
      <c r="C1395" s="20"/>
      <c r="D1395" s="20"/>
      <c r="E1395" s="20"/>
      <c r="F1395" s="20"/>
      <c r="G1395" s="20"/>
      <c r="H1395" s="20"/>
      <c r="I1395" s="20"/>
      <c r="J1395" s="20"/>
      <c r="K1395" s="20"/>
      <c r="L1395" s="20"/>
      <c r="M1395" s="20"/>
      <c r="N1395" s="20"/>
      <c r="O1395" s="565"/>
      <c r="P1395" s="528"/>
      <c r="Q1395" s="528"/>
      <c r="R1395" s="20"/>
      <c r="S1395" s="20"/>
      <c r="T1395" s="20"/>
      <c r="U1395" s="20"/>
      <c r="V1395" s="20"/>
      <c r="W1395" s="20"/>
    </row>
    <row r="1396" spans="1:23" x14ac:dyDescent="0.2">
      <c r="A1396" s="20"/>
      <c r="B1396" s="21"/>
      <c r="C1396" s="20"/>
      <c r="D1396" s="20"/>
      <c r="E1396" s="20"/>
      <c r="F1396" s="20"/>
      <c r="G1396" s="20"/>
      <c r="H1396" s="20"/>
      <c r="I1396" s="20"/>
      <c r="J1396" s="20"/>
      <c r="K1396" s="20"/>
      <c r="L1396" s="20"/>
      <c r="M1396" s="20"/>
      <c r="N1396" s="20"/>
      <c r="O1396" s="565"/>
      <c r="P1396" s="528"/>
      <c r="Q1396" s="528"/>
      <c r="R1396" s="20"/>
      <c r="S1396" s="20"/>
      <c r="T1396" s="20"/>
      <c r="U1396" s="20"/>
      <c r="V1396" s="20"/>
      <c r="W1396" s="20"/>
    </row>
    <row r="1397" spans="1:23" x14ac:dyDescent="0.2">
      <c r="A1397" s="20"/>
      <c r="B1397" s="21"/>
      <c r="C1397" s="20"/>
      <c r="D1397" s="20"/>
      <c r="E1397" s="20"/>
      <c r="F1397" s="20"/>
      <c r="G1397" s="20"/>
      <c r="H1397" s="20"/>
      <c r="I1397" s="20"/>
      <c r="J1397" s="20"/>
      <c r="K1397" s="20"/>
      <c r="L1397" s="20"/>
      <c r="M1397" s="20"/>
      <c r="N1397" s="20"/>
      <c r="O1397" s="565"/>
      <c r="P1397" s="528"/>
      <c r="Q1397" s="528"/>
      <c r="R1397" s="20"/>
      <c r="S1397" s="20"/>
      <c r="T1397" s="20"/>
      <c r="U1397" s="20"/>
      <c r="V1397" s="20"/>
      <c r="W1397" s="20"/>
    </row>
    <row r="1398" spans="1:23" x14ac:dyDescent="0.2">
      <c r="A1398" s="20"/>
      <c r="B1398" s="21"/>
      <c r="C1398" s="20"/>
      <c r="D1398" s="20"/>
      <c r="E1398" s="20"/>
      <c r="F1398" s="20"/>
      <c r="G1398" s="20"/>
      <c r="H1398" s="20"/>
      <c r="I1398" s="20"/>
      <c r="J1398" s="20"/>
      <c r="K1398" s="20"/>
      <c r="L1398" s="20"/>
      <c r="M1398" s="20"/>
      <c r="N1398" s="20"/>
      <c r="O1398" s="565"/>
      <c r="P1398" s="528"/>
      <c r="Q1398" s="528"/>
      <c r="R1398" s="20"/>
      <c r="S1398" s="20"/>
      <c r="T1398" s="20"/>
      <c r="U1398" s="20"/>
      <c r="V1398" s="20"/>
      <c r="W1398" s="20"/>
    </row>
    <row r="1399" spans="1:23" x14ac:dyDescent="0.2">
      <c r="A1399" s="20"/>
      <c r="B1399" s="21"/>
      <c r="C1399" s="20"/>
      <c r="D1399" s="20"/>
      <c r="E1399" s="20"/>
      <c r="F1399" s="20"/>
      <c r="G1399" s="20"/>
      <c r="H1399" s="20"/>
      <c r="I1399" s="20"/>
      <c r="J1399" s="20"/>
      <c r="K1399" s="20"/>
      <c r="L1399" s="20"/>
      <c r="M1399" s="20"/>
      <c r="N1399" s="20"/>
      <c r="O1399" s="565"/>
      <c r="P1399" s="528"/>
      <c r="Q1399" s="528"/>
      <c r="R1399" s="20"/>
      <c r="S1399" s="20"/>
      <c r="T1399" s="20"/>
      <c r="U1399" s="20"/>
      <c r="V1399" s="20"/>
      <c r="W1399" s="20"/>
    </row>
    <row r="1400" spans="1:23" x14ac:dyDescent="0.2">
      <c r="A1400" s="20"/>
      <c r="B1400" s="21"/>
      <c r="C1400" s="20"/>
      <c r="D1400" s="20"/>
      <c r="E1400" s="20"/>
      <c r="F1400" s="20"/>
      <c r="G1400" s="20"/>
      <c r="H1400" s="20"/>
      <c r="I1400" s="20"/>
      <c r="J1400" s="20"/>
      <c r="K1400" s="20"/>
      <c r="L1400" s="20"/>
      <c r="M1400" s="20"/>
      <c r="N1400" s="20"/>
      <c r="O1400" s="565"/>
      <c r="P1400" s="528"/>
      <c r="Q1400" s="528"/>
      <c r="R1400" s="20"/>
      <c r="S1400" s="20"/>
      <c r="T1400" s="20"/>
      <c r="U1400" s="20"/>
      <c r="V1400" s="20"/>
      <c r="W1400" s="20"/>
    </row>
    <row r="1401" spans="1:23" x14ac:dyDescent="0.2">
      <c r="A1401" s="20"/>
      <c r="B1401" s="21"/>
      <c r="C1401" s="20"/>
      <c r="D1401" s="20"/>
      <c r="E1401" s="20"/>
      <c r="F1401" s="20"/>
      <c r="G1401" s="20"/>
      <c r="H1401" s="20"/>
      <c r="I1401" s="20"/>
      <c r="J1401" s="20"/>
      <c r="K1401" s="20"/>
      <c r="L1401" s="20"/>
      <c r="M1401" s="20"/>
      <c r="N1401" s="20"/>
      <c r="O1401" s="565"/>
      <c r="P1401" s="528"/>
      <c r="Q1401" s="528"/>
      <c r="R1401" s="20"/>
      <c r="S1401" s="20"/>
      <c r="T1401" s="20"/>
      <c r="U1401" s="20"/>
      <c r="V1401" s="20"/>
      <c r="W1401" s="20"/>
    </row>
    <row r="1402" spans="1:23" x14ac:dyDescent="0.2">
      <c r="A1402" s="20"/>
      <c r="B1402" s="21"/>
      <c r="C1402" s="20"/>
      <c r="D1402" s="20"/>
      <c r="E1402" s="20"/>
      <c r="F1402" s="20"/>
      <c r="G1402" s="20"/>
      <c r="H1402" s="20"/>
      <c r="I1402" s="20"/>
      <c r="J1402" s="20"/>
      <c r="K1402" s="20"/>
      <c r="L1402" s="20"/>
      <c r="M1402" s="20"/>
      <c r="N1402" s="20"/>
      <c r="O1402" s="565"/>
      <c r="P1402" s="528"/>
      <c r="Q1402" s="528"/>
      <c r="R1402" s="20"/>
      <c r="S1402" s="20"/>
      <c r="T1402" s="20"/>
      <c r="U1402" s="20"/>
      <c r="V1402" s="20"/>
      <c r="W1402" s="20"/>
    </row>
    <row r="1403" spans="1:23" x14ac:dyDescent="0.2">
      <c r="A1403" s="20"/>
      <c r="B1403" s="21"/>
      <c r="C1403" s="20"/>
      <c r="D1403" s="20"/>
      <c r="E1403" s="20"/>
      <c r="F1403" s="20"/>
      <c r="G1403" s="20"/>
      <c r="H1403" s="20"/>
      <c r="I1403" s="20"/>
      <c r="J1403" s="20"/>
      <c r="K1403" s="20"/>
      <c r="L1403" s="20"/>
      <c r="M1403" s="20"/>
      <c r="N1403" s="20"/>
      <c r="O1403" s="565"/>
      <c r="P1403" s="528"/>
      <c r="Q1403" s="528"/>
      <c r="R1403" s="20"/>
      <c r="S1403" s="20"/>
      <c r="T1403" s="20"/>
      <c r="U1403" s="20"/>
      <c r="V1403" s="20"/>
      <c r="W1403" s="20"/>
    </row>
    <row r="1404" spans="1:23" x14ac:dyDescent="0.2">
      <c r="A1404" s="20"/>
      <c r="B1404" s="21"/>
      <c r="C1404" s="20"/>
      <c r="D1404" s="20"/>
      <c r="E1404" s="20"/>
      <c r="F1404" s="20"/>
      <c r="G1404" s="20"/>
      <c r="H1404" s="20"/>
      <c r="I1404" s="20"/>
      <c r="J1404" s="20"/>
      <c r="K1404" s="20"/>
      <c r="L1404" s="20"/>
      <c r="M1404" s="20"/>
      <c r="N1404" s="20"/>
      <c r="O1404" s="565"/>
      <c r="P1404" s="528"/>
      <c r="Q1404" s="528"/>
      <c r="R1404" s="20"/>
      <c r="S1404" s="20"/>
      <c r="T1404" s="20"/>
      <c r="U1404" s="20"/>
      <c r="V1404" s="20"/>
      <c r="W1404" s="20"/>
    </row>
    <row r="1405" spans="1:23" x14ac:dyDescent="0.2">
      <c r="A1405" s="20"/>
      <c r="B1405" s="21"/>
      <c r="C1405" s="20"/>
      <c r="D1405" s="20"/>
      <c r="E1405" s="20"/>
      <c r="F1405" s="20"/>
      <c r="G1405" s="20"/>
      <c r="H1405" s="20"/>
      <c r="I1405" s="20"/>
      <c r="J1405" s="20"/>
      <c r="K1405" s="20"/>
      <c r="L1405" s="20"/>
      <c r="M1405" s="20"/>
      <c r="N1405" s="20"/>
      <c r="O1405" s="565"/>
      <c r="P1405" s="528"/>
      <c r="Q1405" s="528"/>
      <c r="R1405" s="20"/>
      <c r="S1405" s="20"/>
      <c r="T1405" s="20"/>
      <c r="U1405" s="20"/>
      <c r="V1405" s="20"/>
      <c r="W1405" s="20"/>
    </row>
    <row r="1406" spans="1:23" x14ac:dyDescent="0.2">
      <c r="A1406" s="20"/>
      <c r="B1406" s="21"/>
      <c r="C1406" s="20"/>
      <c r="D1406" s="20"/>
      <c r="E1406" s="20"/>
      <c r="F1406" s="20"/>
      <c r="G1406" s="20"/>
      <c r="H1406" s="20"/>
      <c r="I1406" s="20"/>
      <c r="J1406" s="20"/>
      <c r="K1406" s="20"/>
      <c r="L1406" s="20"/>
      <c r="M1406" s="20"/>
      <c r="N1406" s="20"/>
      <c r="O1406" s="565"/>
      <c r="P1406" s="528"/>
      <c r="Q1406" s="528"/>
      <c r="R1406" s="20"/>
      <c r="S1406" s="20"/>
      <c r="T1406" s="20"/>
      <c r="U1406" s="20"/>
      <c r="V1406" s="20"/>
      <c r="W1406" s="20"/>
    </row>
    <row r="1407" spans="1:23" x14ac:dyDescent="0.2">
      <c r="A1407" s="20"/>
      <c r="B1407" s="21"/>
      <c r="C1407" s="20"/>
      <c r="D1407" s="20"/>
      <c r="E1407" s="20"/>
      <c r="F1407" s="20"/>
      <c r="G1407" s="20"/>
      <c r="H1407" s="20"/>
      <c r="I1407" s="20"/>
      <c r="J1407" s="20"/>
      <c r="K1407" s="20"/>
      <c r="L1407" s="20"/>
      <c r="M1407" s="20"/>
      <c r="N1407" s="20"/>
      <c r="O1407" s="565"/>
      <c r="P1407" s="528"/>
      <c r="Q1407" s="528"/>
      <c r="R1407" s="20"/>
      <c r="S1407" s="20"/>
      <c r="T1407" s="20"/>
      <c r="U1407" s="20"/>
      <c r="V1407" s="20"/>
      <c r="W1407" s="20"/>
    </row>
    <row r="1408" spans="1:23" x14ac:dyDescent="0.2">
      <c r="A1408" s="20"/>
      <c r="B1408" s="21"/>
      <c r="C1408" s="20"/>
      <c r="D1408" s="20"/>
      <c r="E1408" s="20"/>
      <c r="F1408" s="20"/>
      <c r="G1408" s="20"/>
      <c r="H1408" s="20"/>
      <c r="I1408" s="20"/>
      <c r="J1408" s="20"/>
      <c r="K1408" s="20"/>
      <c r="L1408" s="20"/>
      <c r="M1408" s="20"/>
      <c r="N1408" s="20"/>
      <c r="O1408" s="565"/>
      <c r="P1408" s="528"/>
      <c r="Q1408" s="528"/>
      <c r="R1408" s="20"/>
      <c r="S1408" s="20"/>
      <c r="T1408" s="20"/>
      <c r="U1408" s="20"/>
      <c r="V1408" s="20"/>
      <c r="W1408" s="20"/>
    </row>
    <row r="1409" spans="1:23" x14ac:dyDescent="0.2">
      <c r="A1409" s="20"/>
      <c r="B1409" s="21"/>
      <c r="C1409" s="20"/>
      <c r="D1409" s="20"/>
      <c r="E1409" s="20"/>
      <c r="F1409" s="20"/>
      <c r="G1409" s="20"/>
      <c r="H1409" s="20"/>
      <c r="I1409" s="20"/>
      <c r="J1409" s="20"/>
      <c r="K1409" s="20"/>
      <c r="L1409" s="20"/>
      <c r="M1409" s="20"/>
      <c r="N1409" s="20"/>
      <c r="O1409" s="565"/>
      <c r="P1409" s="528"/>
      <c r="Q1409" s="528"/>
      <c r="R1409" s="20"/>
      <c r="S1409" s="20"/>
      <c r="T1409" s="20"/>
      <c r="U1409" s="20"/>
      <c r="V1409" s="20"/>
      <c r="W1409" s="20"/>
    </row>
    <row r="1410" spans="1:23" x14ac:dyDescent="0.2">
      <c r="A1410" s="20"/>
      <c r="B1410" s="21"/>
      <c r="C1410" s="20"/>
      <c r="D1410" s="20"/>
      <c r="E1410" s="20"/>
      <c r="F1410" s="20"/>
      <c r="G1410" s="20"/>
      <c r="H1410" s="20"/>
      <c r="I1410" s="20"/>
      <c r="J1410" s="20"/>
      <c r="K1410" s="20"/>
      <c r="L1410" s="20"/>
      <c r="M1410" s="20"/>
      <c r="N1410" s="20"/>
      <c r="O1410" s="565"/>
      <c r="P1410" s="528"/>
      <c r="Q1410" s="528"/>
      <c r="R1410" s="20"/>
      <c r="S1410" s="20"/>
      <c r="T1410" s="20"/>
      <c r="U1410" s="20"/>
      <c r="V1410" s="20"/>
      <c r="W1410" s="20"/>
    </row>
    <row r="1411" spans="1:23" x14ac:dyDescent="0.2">
      <c r="A1411" s="20"/>
      <c r="B1411" s="21"/>
      <c r="C1411" s="20"/>
      <c r="D1411" s="20"/>
      <c r="E1411" s="20"/>
      <c r="F1411" s="20"/>
      <c r="G1411" s="20"/>
      <c r="H1411" s="20"/>
      <c r="I1411" s="20"/>
      <c r="J1411" s="20"/>
      <c r="K1411" s="20"/>
      <c r="L1411" s="20"/>
      <c r="M1411" s="20"/>
      <c r="N1411" s="20"/>
      <c r="O1411" s="565"/>
      <c r="P1411" s="528"/>
      <c r="Q1411" s="528"/>
      <c r="R1411" s="20"/>
      <c r="S1411" s="20"/>
      <c r="T1411" s="20"/>
      <c r="U1411" s="20"/>
      <c r="V1411" s="20"/>
      <c r="W1411" s="20"/>
    </row>
    <row r="1412" spans="1:23" x14ac:dyDescent="0.2">
      <c r="A1412" s="20"/>
      <c r="B1412" s="21"/>
      <c r="C1412" s="20"/>
      <c r="D1412" s="20"/>
      <c r="E1412" s="20"/>
      <c r="F1412" s="20"/>
      <c r="G1412" s="20"/>
      <c r="H1412" s="20"/>
      <c r="I1412" s="20"/>
      <c r="J1412" s="20"/>
      <c r="K1412" s="20"/>
      <c r="L1412" s="20"/>
      <c r="M1412" s="20"/>
      <c r="N1412" s="20"/>
      <c r="O1412" s="565"/>
      <c r="P1412" s="528"/>
      <c r="Q1412" s="528"/>
      <c r="R1412" s="20"/>
      <c r="S1412" s="20"/>
      <c r="T1412" s="20"/>
      <c r="U1412" s="20"/>
      <c r="V1412" s="20"/>
      <c r="W1412" s="20"/>
    </row>
    <row r="1413" spans="1:23" x14ac:dyDescent="0.2">
      <c r="A1413" s="20"/>
      <c r="B1413" s="21"/>
      <c r="C1413" s="20"/>
      <c r="D1413" s="20"/>
      <c r="E1413" s="20"/>
      <c r="F1413" s="20"/>
      <c r="G1413" s="20"/>
      <c r="H1413" s="20"/>
      <c r="I1413" s="20"/>
      <c r="J1413" s="20"/>
      <c r="K1413" s="20"/>
      <c r="L1413" s="20"/>
      <c r="M1413" s="20"/>
      <c r="N1413" s="20"/>
      <c r="O1413" s="565"/>
      <c r="P1413" s="528"/>
      <c r="Q1413" s="528"/>
      <c r="R1413" s="20"/>
      <c r="S1413" s="20"/>
      <c r="T1413" s="20"/>
      <c r="U1413" s="20"/>
      <c r="V1413" s="20"/>
      <c r="W1413" s="20"/>
    </row>
    <row r="1414" spans="1:23" x14ac:dyDescent="0.2">
      <c r="A1414" s="20"/>
      <c r="B1414" s="21"/>
      <c r="C1414" s="20"/>
      <c r="D1414" s="20"/>
      <c r="E1414" s="20"/>
      <c r="F1414" s="20"/>
      <c r="G1414" s="20"/>
      <c r="H1414" s="20"/>
      <c r="I1414" s="20"/>
      <c r="J1414" s="20"/>
      <c r="K1414" s="20"/>
      <c r="L1414" s="20"/>
      <c r="M1414" s="20"/>
      <c r="N1414" s="20"/>
      <c r="O1414" s="565"/>
      <c r="P1414" s="528"/>
      <c r="Q1414" s="528"/>
      <c r="R1414" s="20"/>
      <c r="S1414" s="20"/>
      <c r="T1414" s="20"/>
      <c r="U1414" s="20"/>
      <c r="V1414" s="20"/>
      <c r="W1414" s="20"/>
    </row>
    <row r="1415" spans="1:23" x14ac:dyDescent="0.2">
      <c r="A1415" s="20"/>
      <c r="B1415" s="21"/>
      <c r="C1415" s="20"/>
      <c r="D1415" s="20"/>
      <c r="E1415" s="20"/>
      <c r="F1415" s="20"/>
      <c r="G1415" s="20"/>
      <c r="H1415" s="20"/>
      <c r="I1415" s="20"/>
      <c r="J1415" s="20"/>
      <c r="K1415" s="20"/>
      <c r="L1415" s="20"/>
      <c r="M1415" s="20"/>
      <c r="N1415" s="20"/>
      <c r="O1415" s="565"/>
      <c r="P1415" s="528"/>
      <c r="Q1415" s="528"/>
      <c r="R1415" s="20"/>
      <c r="S1415" s="20"/>
      <c r="T1415" s="20"/>
      <c r="U1415" s="20"/>
      <c r="V1415" s="20"/>
      <c r="W1415" s="20"/>
    </row>
    <row r="1416" spans="1:23" x14ac:dyDescent="0.2">
      <c r="A1416" s="20"/>
      <c r="B1416" s="21"/>
      <c r="C1416" s="20"/>
      <c r="D1416" s="20"/>
      <c r="E1416" s="20"/>
      <c r="F1416" s="20"/>
      <c r="G1416" s="20"/>
      <c r="H1416" s="20"/>
      <c r="I1416" s="20"/>
      <c r="J1416" s="20"/>
      <c r="K1416" s="20"/>
      <c r="L1416" s="20"/>
      <c r="M1416" s="20"/>
      <c r="N1416" s="20"/>
      <c r="O1416" s="565"/>
      <c r="P1416" s="528"/>
      <c r="Q1416" s="528"/>
      <c r="R1416" s="20"/>
      <c r="S1416" s="20"/>
      <c r="T1416" s="20"/>
      <c r="U1416" s="20"/>
      <c r="V1416" s="20"/>
      <c r="W1416" s="20"/>
    </row>
    <row r="1417" spans="1:23" x14ac:dyDescent="0.2">
      <c r="A1417" s="20"/>
      <c r="B1417" s="21"/>
      <c r="C1417" s="20"/>
      <c r="D1417" s="20"/>
      <c r="E1417" s="20"/>
      <c r="F1417" s="20"/>
      <c r="G1417" s="20"/>
      <c r="H1417" s="20"/>
      <c r="I1417" s="20"/>
      <c r="J1417" s="20"/>
      <c r="K1417" s="20"/>
      <c r="L1417" s="20"/>
      <c r="M1417" s="20"/>
      <c r="N1417" s="20"/>
      <c r="O1417" s="565"/>
      <c r="P1417" s="528"/>
      <c r="Q1417" s="528"/>
      <c r="R1417" s="20"/>
      <c r="S1417" s="20"/>
      <c r="T1417" s="20"/>
      <c r="U1417" s="20"/>
      <c r="V1417" s="20"/>
      <c r="W1417" s="20"/>
    </row>
    <row r="1418" spans="1:23" x14ac:dyDescent="0.2">
      <c r="A1418" s="20"/>
      <c r="B1418" s="21"/>
      <c r="C1418" s="20"/>
      <c r="D1418" s="20"/>
      <c r="E1418" s="20"/>
      <c r="F1418" s="20"/>
      <c r="G1418" s="20"/>
      <c r="H1418" s="20"/>
      <c r="I1418" s="20"/>
      <c r="J1418" s="20"/>
      <c r="K1418" s="20"/>
      <c r="L1418" s="20"/>
      <c r="M1418" s="20"/>
      <c r="N1418" s="20"/>
      <c r="O1418" s="565"/>
      <c r="P1418" s="528"/>
      <c r="Q1418" s="528"/>
      <c r="R1418" s="20"/>
      <c r="S1418" s="20"/>
      <c r="T1418" s="20"/>
      <c r="U1418" s="20"/>
      <c r="V1418" s="20"/>
      <c r="W1418" s="20"/>
    </row>
    <row r="1419" spans="1:23" x14ac:dyDescent="0.2">
      <c r="A1419" s="20"/>
      <c r="B1419" s="21"/>
      <c r="C1419" s="20"/>
      <c r="D1419" s="20"/>
      <c r="E1419" s="20"/>
      <c r="F1419" s="20"/>
      <c r="G1419" s="20"/>
      <c r="H1419" s="20"/>
      <c r="I1419" s="20"/>
      <c r="J1419" s="20"/>
      <c r="K1419" s="20"/>
      <c r="L1419" s="20"/>
      <c r="M1419" s="20"/>
      <c r="N1419" s="20"/>
      <c r="O1419" s="565"/>
      <c r="P1419" s="528"/>
      <c r="Q1419" s="528"/>
      <c r="R1419" s="20"/>
      <c r="S1419" s="20"/>
      <c r="T1419" s="20"/>
      <c r="U1419" s="20"/>
      <c r="V1419" s="20"/>
      <c r="W1419" s="20"/>
    </row>
    <row r="1420" spans="1:23" x14ac:dyDescent="0.2">
      <c r="A1420" s="20"/>
      <c r="B1420" s="21"/>
      <c r="C1420" s="20"/>
      <c r="D1420" s="20"/>
      <c r="E1420" s="20"/>
      <c r="F1420" s="20"/>
      <c r="G1420" s="20"/>
      <c r="H1420" s="20"/>
      <c r="I1420" s="20"/>
      <c r="J1420" s="20"/>
      <c r="K1420" s="20"/>
      <c r="L1420" s="20"/>
      <c r="M1420" s="20"/>
      <c r="N1420" s="20"/>
      <c r="O1420" s="565"/>
      <c r="P1420" s="528"/>
      <c r="Q1420" s="528"/>
      <c r="R1420" s="20"/>
      <c r="S1420" s="20"/>
      <c r="T1420" s="20"/>
      <c r="U1420" s="20"/>
      <c r="V1420" s="20"/>
      <c r="W1420" s="20"/>
    </row>
    <row r="1421" spans="1:23" x14ac:dyDescent="0.2">
      <c r="A1421" s="20"/>
      <c r="B1421" s="21"/>
      <c r="C1421" s="20"/>
      <c r="D1421" s="20"/>
      <c r="E1421" s="20"/>
      <c r="F1421" s="20"/>
      <c r="G1421" s="20"/>
      <c r="H1421" s="20"/>
      <c r="I1421" s="20"/>
      <c r="J1421" s="20"/>
      <c r="K1421" s="20"/>
      <c r="L1421" s="20"/>
      <c r="M1421" s="20"/>
      <c r="N1421" s="20"/>
      <c r="O1421" s="565"/>
      <c r="P1421" s="528"/>
      <c r="Q1421" s="528"/>
      <c r="R1421" s="20"/>
      <c r="S1421" s="20"/>
      <c r="T1421" s="20"/>
      <c r="U1421" s="20"/>
      <c r="V1421" s="20"/>
      <c r="W1421" s="20"/>
    </row>
    <row r="1422" spans="1:23" x14ac:dyDescent="0.2">
      <c r="A1422" s="20"/>
      <c r="B1422" s="21"/>
      <c r="C1422" s="20"/>
      <c r="D1422" s="20"/>
      <c r="E1422" s="20"/>
      <c r="F1422" s="20"/>
      <c r="G1422" s="20"/>
      <c r="H1422" s="20"/>
      <c r="I1422" s="20"/>
      <c r="J1422" s="20"/>
      <c r="K1422" s="20"/>
      <c r="L1422" s="20"/>
      <c r="M1422" s="20"/>
      <c r="N1422" s="20"/>
      <c r="O1422" s="565"/>
      <c r="P1422" s="528"/>
      <c r="Q1422" s="528"/>
      <c r="R1422" s="20"/>
      <c r="S1422" s="20"/>
      <c r="T1422" s="20"/>
      <c r="U1422" s="20"/>
      <c r="V1422" s="20"/>
      <c r="W1422" s="20"/>
    </row>
    <row r="1423" spans="1:23" x14ac:dyDescent="0.2">
      <c r="A1423" s="20"/>
      <c r="B1423" s="21"/>
      <c r="C1423" s="20"/>
      <c r="D1423" s="20"/>
      <c r="E1423" s="20"/>
      <c r="F1423" s="20"/>
      <c r="G1423" s="20"/>
      <c r="H1423" s="20"/>
      <c r="I1423" s="20"/>
      <c r="J1423" s="20"/>
      <c r="K1423" s="20"/>
      <c r="L1423" s="20"/>
      <c r="M1423" s="20"/>
      <c r="N1423" s="20"/>
      <c r="O1423" s="565"/>
      <c r="P1423" s="528"/>
      <c r="Q1423" s="528"/>
      <c r="R1423" s="20"/>
      <c r="S1423" s="20"/>
      <c r="T1423" s="20"/>
      <c r="U1423" s="20"/>
      <c r="V1423" s="20"/>
      <c r="W1423" s="20"/>
    </row>
    <row r="1424" spans="1:23" x14ac:dyDescent="0.2">
      <c r="A1424" s="20"/>
      <c r="B1424" s="21"/>
      <c r="C1424" s="20"/>
      <c r="D1424" s="20"/>
      <c r="E1424" s="20"/>
      <c r="F1424" s="20"/>
      <c r="G1424" s="20"/>
      <c r="H1424" s="20"/>
      <c r="I1424" s="20"/>
      <c r="J1424" s="20"/>
      <c r="K1424" s="20"/>
      <c r="L1424" s="20"/>
      <c r="M1424" s="20"/>
      <c r="N1424" s="20"/>
      <c r="O1424" s="565"/>
      <c r="P1424" s="528"/>
      <c r="Q1424" s="528"/>
      <c r="R1424" s="20"/>
      <c r="S1424" s="20"/>
      <c r="T1424" s="20"/>
      <c r="U1424" s="20"/>
      <c r="V1424" s="20"/>
      <c r="W1424" s="20"/>
    </row>
    <row r="1425" spans="1:23" x14ac:dyDescent="0.2">
      <c r="A1425" s="20"/>
      <c r="B1425" s="21"/>
      <c r="C1425" s="20"/>
      <c r="D1425" s="20"/>
      <c r="E1425" s="20"/>
      <c r="F1425" s="20"/>
      <c r="G1425" s="20"/>
      <c r="H1425" s="20"/>
      <c r="I1425" s="20"/>
      <c r="J1425" s="20"/>
      <c r="K1425" s="20"/>
      <c r="L1425" s="20"/>
      <c r="M1425" s="20"/>
      <c r="N1425" s="20"/>
      <c r="O1425" s="565"/>
      <c r="P1425" s="528"/>
      <c r="Q1425" s="528"/>
      <c r="R1425" s="20"/>
      <c r="S1425" s="20"/>
      <c r="T1425" s="20"/>
      <c r="U1425" s="20"/>
      <c r="V1425" s="20"/>
      <c r="W1425" s="20"/>
    </row>
    <row r="1426" spans="1:23" x14ac:dyDescent="0.2">
      <c r="A1426" s="20"/>
      <c r="B1426" s="21"/>
      <c r="C1426" s="20"/>
      <c r="D1426" s="20"/>
      <c r="E1426" s="20"/>
      <c r="F1426" s="20"/>
      <c r="G1426" s="20"/>
      <c r="H1426" s="20"/>
      <c r="I1426" s="20"/>
      <c r="J1426" s="20"/>
      <c r="K1426" s="20"/>
      <c r="L1426" s="20"/>
      <c r="M1426" s="20"/>
      <c r="N1426" s="20"/>
      <c r="O1426" s="565"/>
      <c r="P1426" s="528"/>
      <c r="Q1426" s="528"/>
      <c r="R1426" s="20"/>
      <c r="S1426" s="20"/>
      <c r="T1426" s="20"/>
      <c r="U1426" s="20"/>
      <c r="V1426" s="20"/>
      <c r="W1426" s="20"/>
    </row>
    <row r="1427" spans="1:23" x14ac:dyDescent="0.2">
      <c r="A1427" s="20"/>
      <c r="B1427" s="21"/>
      <c r="C1427" s="20"/>
      <c r="D1427" s="20"/>
      <c r="E1427" s="20"/>
      <c r="F1427" s="20"/>
      <c r="G1427" s="20"/>
      <c r="H1427" s="20"/>
      <c r="I1427" s="20"/>
      <c r="J1427" s="20"/>
      <c r="K1427" s="20"/>
      <c r="L1427" s="20"/>
      <c r="M1427" s="20"/>
      <c r="N1427" s="20"/>
      <c r="O1427" s="565"/>
      <c r="P1427" s="528"/>
      <c r="Q1427" s="528"/>
      <c r="R1427" s="20"/>
      <c r="S1427" s="20"/>
      <c r="T1427" s="20"/>
      <c r="U1427" s="20"/>
      <c r="V1427" s="20"/>
      <c r="W1427" s="20"/>
    </row>
    <row r="1428" spans="1:23" x14ac:dyDescent="0.2">
      <c r="A1428" s="20"/>
      <c r="B1428" s="21"/>
      <c r="C1428" s="20"/>
      <c r="D1428" s="20"/>
      <c r="E1428" s="20"/>
      <c r="F1428" s="20"/>
      <c r="G1428" s="20"/>
      <c r="H1428" s="20"/>
      <c r="I1428" s="20"/>
      <c r="J1428" s="20"/>
      <c r="K1428" s="20"/>
      <c r="L1428" s="20"/>
      <c r="M1428" s="20"/>
      <c r="N1428" s="20"/>
      <c r="O1428" s="565"/>
      <c r="P1428" s="528"/>
      <c r="Q1428" s="528"/>
      <c r="R1428" s="20"/>
      <c r="S1428" s="20"/>
      <c r="T1428" s="20"/>
      <c r="U1428" s="20"/>
      <c r="V1428" s="20"/>
      <c r="W1428" s="20"/>
    </row>
    <row r="1429" spans="1:23" x14ac:dyDescent="0.2">
      <c r="A1429" s="20"/>
      <c r="B1429" s="21"/>
      <c r="C1429" s="20"/>
      <c r="D1429" s="20"/>
      <c r="E1429" s="20"/>
      <c r="F1429" s="20"/>
      <c r="G1429" s="20"/>
      <c r="H1429" s="20"/>
      <c r="I1429" s="20"/>
      <c r="J1429" s="20"/>
      <c r="K1429" s="20"/>
      <c r="L1429" s="20"/>
      <c r="M1429" s="20"/>
      <c r="N1429" s="20"/>
      <c r="O1429" s="565"/>
      <c r="P1429" s="528"/>
      <c r="Q1429" s="528"/>
      <c r="R1429" s="20"/>
      <c r="S1429" s="20"/>
      <c r="T1429" s="20"/>
      <c r="U1429" s="20"/>
      <c r="V1429" s="20"/>
      <c r="W1429" s="20"/>
    </row>
    <row r="1430" spans="1:23" x14ac:dyDescent="0.2">
      <c r="A1430" s="20"/>
      <c r="B1430" s="21"/>
      <c r="C1430" s="20"/>
      <c r="D1430" s="20"/>
      <c r="E1430" s="20"/>
      <c r="F1430" s="20"/>
      <c r="G1430" s="20"/>
      <c r="H1430" s="20"/>
      <c r="I1430" s="20"/>
      <c r="J1430" s="20"/>
      <c r="K1430" s="20"/>
      <c r="L1430" s="20"/>
      <c r="M1430" s="20"/>
      <c r="N1430" s="20"/>
      <c r="O1430" s="565"/>
      <c r="P1430" s="528"/>
      <c r="Q1430" s="528"/>
      <c r="R1430" s="20"/>
      <c r="S1430" s="20"/>
      <c r="T1430" s="20"/>
      <c r="U1430" s="20"/>
      <c r="V1430" s="20"/>
      <c r="W1430" s="20"/>
    </row>
    <row r="1431" spans="1:23" x14ac:dyDescent="0.2">
      <c r="A1431" s="20"/>
      <c r="B1431" s="21"/>
      <c r="C1431" s="20"/>
      <c r="D1431" s="20"/>
      <c r="E1431" s="20"/>
      <c r="F1431" s="20"/>
      <c r="G1431" s="20"/>
      <c r="H1431" s="20"/>
      <c r="I1431" s="20"/>
      <c r="J1431" s="20"/>
      <c r="K1431" s="20"/>
      <c r="L1431" s="20"/>
      <c r="M1431" s="20"/>
      <c r="N1431" s="20"/>
      <c r="O1431" s="565"/>
      <c r="P1431" s="528"/>
      <c r="Q1431" s="528"/>
      <c r="R1431" s="20"/>
      <c r="S1431" s="20"/>
      <c r="T1431" s="20"/>
      <c r="U1431" s="20"/>
      <c r="V1431" s="20"/>
      <c r="W1431" s="20"/>
    </row>
    <row r="1432" spans="1:23" x14ac:dyDescent="0.2">
      <c r="A1432" s="20"/>
      <c r="B1432" s="21"/>
      <c r="C1432" s="20"/>
      <c r="D1432" s="20"/>
      <c r="E1432" s="20"/>
      <c r="F1432" s="20"/>
      <c r="G1432" s="20"/>
      <c r="H1432" s="20"/>
      <c r="I1432" s="20"/>
      <c r="J1432" s="20"/>
      <c r="K1432" s="20"/>
      <c r="L1432" s="20"/>
      <c r="M1432" s="20"/>
      <c r="N1432" s="20"/>
      <c r="O1432" s="565"/>
      <c r="P1432" s="528"/>
      <c r="Q1432" s="528"/>
      <c r="R1432" s="20"/>
      <c r="S1432" s="20"/>
      <c r="T1432" s="20"/>
      <c r="U1432" s="20"/>
      <c r="V1432" s="20"/>
      <c r="W1432" s="20"/>
    </row>
    <row r="1433" spans="1:23" x14ac:dyDescent="0.2">
      <c r="A1433" s="20"/>
      <c r="B1433" s="21"/>
      <c r="C1433" s="20"/>
      <c r="D1433" s="20"/>
      <c r="E1433" s="20"/>
      <c r="F1433" s="20"/>
      <c r="G1433" s="20"/>
      <c r="H1433" s="20"/>
      <c r="I1433" s="20"/>
      <c r="J1433" s="20"/>
      <c r="K1433" s="20"/>
      <c r="L1433" s="20"/>
      <c r="M1433" s="20"/>
      <c r="N1433" s="20"/>
      <c r="O1433" s="565"/>
      <c r="P1433" s="528"/>
      <c r="Q1433" s="528"/>
      <c r="R1433" s="20"/>
      <c r="S1433" s="20"/>
      <c r="T1433" s="20"/>
      <c r="U1433" s="20"/>
      <c r="V1433" s="20"/>
      <c r="W1433" s="20"/>
    </row>
    <row r="1434" spans="1:23" x14ac:dyDescent="0.2">
      <c r="A1434" s="20"/>
      <c r="B1434" s="21"/>
      <c r="C1434" s="20"/>
      <c r="D1434" s="20"/>
      <c r="E1434" s="20"/>
      <c r="F1434" s="20"/>
      <c r="G1434" s="20"/>
      <c r="H1434" s="20"/>
      <c r="I1434" s="20"/>
      <c r="J1434" s="20"/>
      <c r="K1434" s="20"/>
      <c r="L1434" s="20"/>
      <c r="M1434" s="20"/>
      <c r="N1434" s="20"/>
      <c r="O1434" s="565"/>
      <c r="P1434" s="528"/>
      <c r="Q1434" s="528"/>
      <c r="R1434" s="20"/>
      <c r="S1434" s="20"/>
      <c r="T1434" s="20"/>
      <c r="U1434" s="20"/>
      <c r="V1434" s="20"/>
      <c r="W1434" s="20"/>
    </row>
    <row r="1435" spans="1:23" x14ac:dyDescent="0.2">
      <c r="A1435" s="20"/>
      <c r="B1435" s="21"/>
      <c r="C1435" s="20"/>
      <c r="D1435" s="20"/>
      <c r="E1435" s="20"/>
      <c r="F1435" s="20"/>
      <c r="G1435" s="20"/>
      <c r="H1435" s="20"/>
      <c r="I1435" s="20"/>
      <c r="J1435" s="20"/>
      <c r="K1435" s="20"/>
      <c r="L1435" s="20"/>
      <c r="M1435" s="20"/>
      <c r="N1435" s="20"/>
      <c r="O1435" s="565"/>
      <c r="P1435" s="528"/>
      <c r="Q1435" s="528"/>
      <c r="R1435" s="20"/>
      <c r="S1435" s="20"/>
      <c r="T1435" s="20"/>
      <c r="U1435" s="20"/>
      <c r="V1435" s="20"/>
      <c r="W1435" s="20"/>
    </row>
    <row r="1436" spans="1:23" x14ac:dyDescent="0.2">
      <c r="A1436" s="20"/>
      <c r="B1436" s="21"/>
      <c r="C1436" s="20"/>
      <c r="D1436" s="20"/>
      <c r="E1436" s="20"/>
      <c r="F1436" s="20"/>
      <c r="G1436" s="20"/>
      <c r="H1436" s="20"/>
      <c r="I1436" s="20"/>
      <c r="J1436" s="20"/>
      <c r="K1436" s="20"/>
      <c r="L1436" s="20"/>
      <c r="M1436" s="20"/>
      <c r="N1436" s="20"/>
      <c r="O1436" s="565"/>
      <c r="P1436" s="528"/>
      <c r="Q1436" s="528"/>
      <c r="R1436" s="20"/>
      <c r="S1436" s="20"/>
      <c r="T1436" s="20"/>
      <c r="U1436" s="20"/>
      <c r="V1436" s="20"/>
      <c r="W1436" s="20"/>
    </row>
    <row r="1437" spans="1:23" x14ac:dyDescent="0.2">
      <c r="A1437" s="20"/>
      <c r="B1437" s="21"/>
      <c r="C1437" s="20"/>
      <c r="D1437" s="20"/>
      <c r="E1437" s="20"/>
      <c r="F1437" s="20"/>
      <c r="G1437" s="20"/>
      <c r="H1437" s="20"/>
      <c r="I1437" s="20"/>
      <c r="J1437" s="20"/>
      <c r="K1437" s="20"/>
      <c r="L1437" s="20"/>
      <c r="M1437" s="20"/>
      <c r="N1437" s="20"/>
      <c r="O1437" s="565"/>
      <c r="P1437" s="528"/>
      <c r="Q1437" s="528"/>
      <c r="R1437" s="20"/>
      <c r="S1437" s="20"/>
      <c r="T1437" s="20"/>
      <c r="U1437" s="20"/>
      <c r="V1437" s="20"/>
      <c r="W1437" s="20"/>
    </row>
    <row r="1438" spans="1:23" x14ac:dyDescent="0.2">
      <c r="A1438" s="20"/>
      <c r="B1438" s="21"/>
      <c r="C1438" s="20"/>
      <c r="D1438" s="20"/>
      <c r="E1438" s="20"/>
      <c r="F1438" s="20"/>
      <c r="G1438" s="20"/>
      <c r="H1438" s="20"/>
      <c r="I1438" s="20"/>
      <c r="J1438" s="20"/>
      <c r="K1438" s="20"/>
      <c r="L1438" s="20"/>
      <c r="M1438" s="20"/>
      <c r="N1438" s="20"/>
      <c r="O1438" s="565"/>
      <c r="P1438" s="528"/>
      <c r="Q1438" s="528"/>
      <c r="R1438" s="20"/>
      <c r="S1438" s="20"/>
      <c r="T1438" s="20"/>
      <c r="U1438" s="20"/>
      <c r="V1438" s="20"/>
      <c r="W1438" s="20"/>
    </row>
    <row r="1439" spans="1:23" x14ac:dyDescent="0.2">
      <c r="A1439" s="20"/>
      <c r="B1439" s="21"/>
      <c r="C1439" s="20"/>
      <c r="D1439" s="20"/>
      <c r="E1439" s="20"/>
      <c r="F1439" s="20"/>
      <c r="G1439" s="20"/>
      <c r="H1439" s="20"/>
      <c r="I1439" s="20"/>
      <c r="J1439" s="20"/>
      <c r="K1439" s="20"/>
      <c r="L1439" s="20"/>
      <c r="M1439" s="20"/>
      <c r="N1439" s="20"/>
      <c r="O1439" s="565"/>
      <c r="P1439" s="528"/>
      <c r="Q1439" s="528"/>
      <c r="R1439" s="20"/>
      <c r="S1439" s="20"/>
      <c r="T1439" s="20"/>
      <c r="U1439" s="20"/>
      <c r="V1439" s="20"/>
      <c r="W1439" s="20"/>
    </row>
    <row r="1440" spans="1:23" x14ac:dyDescent="0.2">
      <c r="A1440" s="20"/>
      <c r="B1440" s="21"/>
      <c r="C1440" s="20"/>
      <c r="D1440" s="20"/>
      <c r="E1440" s="20"/>
      <c r="F1440" s="20"/>
      <c r="G1440" s="20"/>
      <c r="H1440" s="20"/>
      <c r="I1440" s="20"/>
      <c r="J1440" s="20"/>
      <c r="K1440" s="20"/>
      <c r="L1440" s="20"/>
      <c r="M1440" s="20"/>
      <c r="N1440" s="20"/>
      <c r="O1440" s="565"/>
      <c r="P1440" s="528"/>
      <c r="Q1440" s="528"/>
      <c r="R1440" s="20"/>
      <c r="S1440" s="20"/>
      <c r="T1440" s="20"/>
      <c r="U1440" s="20"/>
      <c r="V1440" s="20"/>
      <c r="W1440" s="20"/>
    </row>
    <row r="1441" spans="1:23" x14ac:dyDescent="0.2">
      <c r="A1441" s="20"/>
      <c r="B1441" s="21"/>
      <c r="C1441" s="20"/>
      <c r="D1441" s="20"/>
      <c r="E1441" s="20"/>
      <c r="F1441" s="20"/>
      <c r="G1441" s="20"/>
      <c r="H1441" s="20"/>
      <c r="I1441" s="20"/>
      <c r="J1441" s="20"/>
      <c r="K1441" s="20"/>
      <c r="L1441" s="20"/>
      <c r="M1441" s="20"/>
      <c r="N1441" s="20"/>
      <c r="O1441" s="565"/>
      <c r="P1441" s="528"/>
      <c r="Q1441" s="528"/>
      <c r="R1441" s="20"/>
      <c r="S1441" s="20"/>
      <c r="T1441" s="20"/>
      <c r="U1441" s="20"/>
      <c r="V1441" s="20"/>
      <c r="W1441" s="20"/>
    </row>
    <row r="1442" spans="1:23" x14ac:dyDescent="0.2">
      <c r="A1442" s="20"/>
      <c r="B1442" s="21"/>
      <c r="C1442" s="20"/>
      <c r="D1442" s="20"/>
      <c r="E1442" s="20"/>
      <c r="F1442" s="20"/>
      <c r="G1442" s="20"/>
      <c r="H1442" s="20"/>
      <c r="I1442" s="20"/>
      <c r="J1442" s="20"/>
      <c r="K1442" s="20"/>
      <c r="L1442" s="20"/>
      <c r="M1442" s="20"/>
      <c r="N1442" s="20"/>
      <c r="O1442" s="565"/>
      <c r="P1442" s="528"/>
      <c r="Q1442" s="528"/>
      <c r="R1442" s="20"/>
      <c r="S1442" s="20"/>
      <c r="T1442" s="20"/>
      <c r="U1442" s="20"/>
      <c r="V1442" s="20"/>
      <c r="W1442" s="20"/>
    </row>
    <row r="1443" spans="1:23" x14ac:dyDescent="0.2">
      <c r="A1443" s="20"/>
      <c r="B1443" s="21"/>
      <c r="C1443" s="20"/>
      <c r="D1443" s="20"/>
      <c r="E1443" s="20"/>
      <c r="F1443" s="20"/>
      <c r="G1443" s="20"/>
      <c r="H1443" s="20"/>
      <c r="I1443" s="20"/>
      <c r="J1443" s="20"/>
      <c r="K1443" s="20"/>
      <c r="L1443" s="20"/>
      <c r="M1443" s="20"/>
      <c r="N1443" s="20"/>
      <c r="O1443" s="565"/>
      <c r="P1443" s="528"/>
      <c r="Q1443" s="528"/>
      <c r="R1443" s="20"/>
      <c r="S1443" s="20"/>
      <c r="T1443" s="20"/>
      <c r="U1443" s="20"/>
      <c r="V1443" s="20"/>
      <c r="W1443" s="20"/>
    </row>
    <row r="1444" spans="1:23" x14ac:dyDescent="0.2">
      <c r="A1444" s="20"/>
      <c r="B1444" s="21"/>
      <c r="C1444" s="20"/>
      <c r="D1444" s="20"/>
      <c r="E1444" s="20"/>
      <c r="F1444" s="20"/>
      <c r="G1444" s="20"/>
      <c r="H1444" s="20"/>
      <c r="I1444" s="20"/>
      <c r="J1444" s="20"/>
      <c r="K1444" s="20"/>
      <c r="L1444" s="20"/>
      <c r="M1444" s="20"/>
      <c r="N1444" s="20"/>
      <c r="O1444" s="565"/>
      <c r="P1444" s="528"/>
      <c r="Q1444" s="528"/>
      <c r="R1444" s="20"/>
      <c r="S1444" s="20"/>
      <c r="T1444" s="20"/>
      <c r="U1444" s="20"/>
      <c r="V1444" s="20"/>
      <c r="W1444" s="20"/>
    </row>
    <row r="1445" spans="1:23" x14ac:dyDescent="0.2">
      <c r="A1445" s="20"/>
      <c r="B1445" s="21"/>
      <c r="C1445" s="20"/>
      <c r="D1445" s="20"/>
      <c r="E1445" s="20"/>
      <c r="F1445" s="20"/>
      <c r="G1445" s="20"/>
      <c r="H1445" s="20"/>
      <c r="I1445" s="20"/>
      <c r="J1445" s="20"/>
      <c r="K1445" s="20"/>
      <c r="L1445" s="20"/>
      <c r="M1445" s="20"/>
      <c r="N1445" s="20"/>
      <c r="O1445" s="565"/>
      <c r="P1445" s="528"/>
      <c r="Q1445" s="528"/>
      <c r="R1445" s="20"/>
      <c r="S1445" s="20"/>
      <c r="T1445" s="20"/>
      <c r="U1445" s="20"/>
      <c r="V1445" s="20"/>
      <c r="W1445" s="20"/>
    </row>
    <row r="1446" spans="1:23" x14ac:dyDescent="0.2">
      <c r="A1446" s="20"/>
      <c r="B1446" s="21"/>
      <c r="C1446" s="20"/>
      <c r="D1446" s="20"/>
      <c r="E1446" s="20"/>
      <c r="F1446" s="20"/>
      <c r="G1446" s="20"/>
      <c r="H1446" s="20"/>
      <c r="I1446" s="20"/>
      <c r="J1446" s="20"/>
      <c r="K1446" s="20"/>
      <c r="L1446" s="20"/>
      <c r="M1446" s="20"/>
      <c r="N1446" s="20"/>
      <c r="O1446" s="565"/>
      <c r="P1446" s="528"/>
      <c r="Q1446" s="528"/>
      <c r="R1446" s="20"/>
      <c r="S1446" s="20"/>
      <c r="T1446" s="20"/>
      <c r="U1446" s="20"/>
      <c r="V1446" s="20"/>
      <c r="W1446" s="20"/>
    </row>
    <row r="1447" spans="1:23" x14ac:dyDescent="0.2">
      <c r="A1447" s="20"/>
      <c r="B1447" s="21"/>
      <c r="C1447" s="20"/>
      <c r="D1447" s="20"/>
      <c r="E1447" s="20"/>
      <c r="F1447" s="20"/>
      <c r="G1447" s="20"/>
      <c r="H1447" s="20"/>
      <c r="I1447" s="20"/>
      <c r="J1447" s="20"/>
      <c r="K1447" s="20"/>
      <c r="L1447" s="20"/>
      <c r="M1447" s="20"/>
      <c r="N1447" s="20"/>
      <c r="O1447" s="565"/>
      <c r="P1447" s="528"/>
      <c r="Q1447" s="528"/>
      <c r="R1447" s="20"/>
      <c r="S1447" s="20"/>
      <c r="T1447" s="20"/>
      <c r="U1447" s="20"/>
      <c r="V1447" s="20"/>
      <c r="W1447" s="20"/>
    </row>
    <row r="1448" spans="1:23" x14ac:dyDescent="0.2">
      <c r="A1448" s="20"/>
      <c r="B1448" s="21"/>
      <c r="C1448" s="20"/>
      <c r="D1448" s="20"/>
      <c r="E1448" s="20"/>
      <c r="F1448" s="20"/>
      <c r="G1448" s="20"/>
      <c r="H1448" s="20"/>
      <c r="I1448" s="20"/>
      <c r="J1448" s="20"/>
      <c r="K1448" s="20"/>
      <c r="L1448" s="20"/>
      <c r="M1448" s="20"/>
      <c r="N1448" s="20"/>
      <c r="O1448" s="565"/>
      <c r="P1448" s="528"/>
      <c r="Q1448" s="528"/>
      <c r="R1448" s="20"/>
      <c r="S1448" s="20"/>
      <c r="T1448" s="20"/>
      <c r="U1448" s="20"/>
      <c r="V1448" s="20"/>
      <c r="W1448" s="20"/>
    </row>
    <row r="1449" spans="1:23" x14ac:dyDescent="0.2">
      <c r="A1449" s="20"/>
      <c r="B1449" s="21"/>
      <c r="C1449" s="20"/>
      <c r="D1449" s="20"/>
      <c r="E1449" s="20"/>
      <c r="F1449" s="20"/>
      <c r="G1449" s="20"/>
      <c r="H1449" s="20"/>
      <c r="I1449" s="20"/>
      <c r="J1449" s="20"/>
      <c r="K1449" s="20"/>
      <c r="L1449" s="20"/>
      <c r="M1449" s="20"/>
      <c r="N1449" s="20"/>
      <c r="O1449" s="565"/>
      <c r="P1449" s="528"/>
      <c r="Q1449" s="528"/>
      <c r="R1449" s="20"/>
      <c r="S1449" s="20"/>
      <c r="T1449" s="20"/>
      <c r="U1449" s="20"/>
      <c r="V1449" s="20"/>
      <c r="W1449" s="20"/>
    </row>
    <row r="1450" spans="1:23" x14ac:dyDescent="0.2">
      <c r="A1450" s="20"/>
      <c r="B1450" s="21"/>
      <c r="C1450" s="20"/>
      <c r="D1450" s="20"/>
      <c r="E1450" s="20"/>
      <c r="F1450" s="20"/>
      <c r="G1450" s="20"/>
      <c r="H1450" s="20"/>
      <c r="I1450" s="20"/>
      <c r="J1450" s="20"/>
      <c r="K1450" s="20"/>
      <c r="L1450" s="20"/>
      <c r="M1450" s="20"/>
      <c r="N1450" s="20"/>
      <c r="O1450" s="565"/>
      <c r="P1450" s="528"/>
      <c r="Q1450" s="528"/>
      <c r="R1450" s="20"/>
      <c r="S1450" s="20"/>
      <c r="T1450" s="20"/>
      <c r="U1450" s="20"/>
      <c r="V1450" s="20"/>
      <c r="W1450" s="20"/>
    </row>
    <row r="1451" spans="1:23" x14ac:dyDescent="0.2">
      <c r="A1451" s="20"/>
      <c r="B1451" s="21"/>
      <c r="C1451" s="20"/>
      <c r="D1451" s="20"/>
      <c r="E1451" s="20"/>
      <c r="F1451" s="20"/>
      <c r="G1451" s="20"/>
      <c r="H1451" s="20"/>
      <c r="I1451" s="20"/>
      <c r="J1451" s="20"/>
      <c r="K1451" s="20"/>
      <c r="L1451" s="20"/>
      <c r="M1451" s="20"/>
      <c r="N1451" s="20"/>
      <c r="O1451" s="565"/>
      <c r="P1451" s="528"/>
      <c r="Q1451" s="528"/>
      <c r="R1451" s="20"/>
      <c r="S1451" s="20"/>
      <c r="T1451" s="20"/>
      <c r="U1451" s="20"/>
      <c r="V1451" s="20"/>
      <c r="W1451" s="20"/>
    </row>
    <row r="1452" spans="1:23" x14ac:dyDescent="0.2">
      <c r="A1452" s="20"/>
      <c r="B1452" s="21"/>
      <c r="C1452" s="20"/>
      <c r="D1452" s="20"/>
      <c r="E1452" s="20"/>
      <c r="F1452" s="20"/>
      <c r="G1452" s="20"/>
      <c r="H1452" s="20"/>
      <c r="I1452" s="20"/>
      <c r="J1452" s="20"/>
      <c r="K1452" s="20"/>
      <c r="L1452" s="20"/>
      <c r="M1452" s="20"/>
      <c r="N1452" s="20"/>
      <c r="O1452" s="565"/>
      <c r="P1452" s="528"/>
      <c r="Q1452" s="528"/>
      <c r="R1452" s="20"/>
      <c r="S1452" s="20"/>
      <c r="T1452" s="20"/>
      <c r="U1452" s="20"/>
      <c r="V1452" s="20"/>
      <c r="W1452" s="20"/>
    </row>
    <row r="1453" spans="1:23" x14ac:dyDescent="0.2">
      <c r="A1453" s="20"/>
      <c r="B1453" s="21"/>
      <c r="C1453" s="20"/>
      <c r="D1453" s="20"/>
      <c r="E1453" s="20"/>
      <c r="F1453" s="20"/>
      <c r="G1453" s="20"/>
      <c r="H1453" s="20"/>
      <c r="I1453" s="20"/>
      <c r="J1453" s="20"/>
      <c r="K1453" s="20"/>
      <c r="L1453" s="20"/>
      <c r="M1453" s="20"/>
      <c r="N1453" s="20"/>
      <c r="O1453" s="565"/>
      <c r="P1453" s="528"/>
      <c r="Q1453" s="528"/>
      <c r="R1453" s="20"/>
      <c r="S1453" s="20"/>
      <c r="T1453" s="20"/>
      <c r="U1453" s="20"/>
      <c r="V1453" s="20"/>
      <c r="W1453" s="20"/>
    </row>
    <row r="1454" spans="1:23" x14ac:dyDescent="0.2">
      <c r="A1454" s="20"/>
      <c r="B1454" s="21"/>
      <c r="C1454" s="20"/>
      <c r="D1454" s="20"/>
      <c r="E1454" s="20"/>
      <c r="F1454" s="20"/>
      <c r="G1454" s="20"/>
      <c r="H1454" s="20"/>
      <c r="I1454" s="20"/>
      <c r="J1454" s="20"/>
      <c r="K1454" s="20"/>
      <c r="L1454" s="20"/>
      <c r="M1454" s="20"/>
      <c r="N1454" s="20"/>
      <c r="O1454" s="565"/>
      <c r="P1454" s="528"/>
      <c r="Q1454" s="528"/>
      <c r="R1454" s="20"/>
      <c r="S1454" s="20"/>
      <c r="T1454" s="20"/>
      <c r="U1454" s="20"/>
      <c r="V1454" s="20"/>
      <c r="W1454" s="20"/>
    </row>
    <row r="1455" spans="1:23" x14ac:dyDescent="0.2">
      <c r="A1455" s="20"/>
      <c r="B1455" s="21"/>
      <c r="C1455" s="20"/>
      <c r="D1455" s="20"/>
      <c r="E1455" s="20"/>
      <c r="F1455" s="20"/>
      <c r="G1455" s="20"/>
      <c r="H1455" s="20"/>
      <c r="I1455" s="20"/>
      <c r="J1455" s="20"/>
      <c r="K1455" s="20"/>
      <c r="L1455" s="20"/>
      <c r="M1455" s="20"/>
      <c r="N1455" s="20"/>
      <c r="O1455" s="565"/>
      <c r="P1455" s="528"/>
      <c r="Q1455" s="528"/>
      <c r="R1455" s="20"/>
      <c r="S1455" s="20"/>
      <c r="T1455" s="20"/>
      <c r="U1455" s="20"/>
      <c r="V1455" s="20"/>
      <c r="W1455" s="20"/>
    </row>
    <row r="1456" spans="1:23" x14ac:dyDescent="0.2">
      <c r="A1456" s="20"/>
      <c r="B1456" s="21"/>
      <c r="C1456" s="20"/>
      <c r="D1456" s="20"/>
      <c r="E1456" s="20"/>
      <c r="F1456" s="20"/>
      <c r="G1456" s="20"/>
      <c r="H1456" s="20"/>
      <c r="I1456" s="20"/>
      <c r="J1456" s="20"/>
      <c r="K1456" s="20"/>
      <c r="L1456" s="20"/>
      <c r="M1456" s="20"/>
      <c r="N1456" s="20"/>
      <c r="O1456" s="565"/>
      <c r="P1456" s="528"/>
      <c r="Q1456" s="528"/>
      <c r="R1456" s="20"/>
      <c r="S1456" s="20"/>
      <c r="T1456" s="20"/>
      <c r="U1456" s="20"/>
      <c r="V1456" s="20"/>
      <c r="W1456" s="20"/>
    </row>
    <row r="1457" spans="1:23" x14ac:dyDescent="0.2">
      <c r="A1457" s="20"/>
      <c r="B1457" s="21"/>
      <c r="C1457" s="20"/>
      <c r="D1457" s="20"/>
      <c r="E1457" s="20"/>
      <c r="F1457" s="20"/>
      <c r="G1457" s="20"/>
      <c r="H1457" s="20"/>
      <c r="I1457" s="20"/>
      <c r="J1457" s="20"/>
      <c r="K1457" s="20"/>
      <c r="L1457" s="20"/>
      <c r="M1457" s="20"/>
      <c r="N1457" s="20"/>
      <c r="O1457" s="565"/>
      <c r="P1457" s="528"/>
      <c r="Q1457" s="528"/>
      <c r="R1457" s="20"/>
      <c r="S1457" s="20"/>
      <c r="T1457" s="20"/>
      <c r="U1457" s="20"/>
      <c r="V1457" s="20"/>
      <c r="W1457" s="20"/>
    </row>
    <row r="1458" spans="1:23" x14ac:dyDescent="0.2">
      <c r="A1458" s="20"/>
      <c r="B1458" s="21"/>
      <c r="C1458" s="20"/>
      <c r="D1458" s="20"/>
      <c r="E1458" s="20"/>
      <c r="F1458" s="20"/>
      <c r="G1458" s="20"/>
      <c r="H1458" s="20"/>
      <c r="I1458" s="20"/>
      <c r="J1458" s="20"/>
      <c r="K1458" s="20"/>
      <c r="L1458" s="20"/>
      <c r="M1458" s="20"/>
      <c r="N1458" s="20"/>
      <c r="O1458" s="565"/>
      <c r="P1458" s="528"/>
      <c r="Q1458" s="528"/>
      <c r="R1458" s="20"/>
      <c r="S1458" s="20"/>
      <c r="T1458" s="20"/>
      <c r="U1458" s="20"/>
      <c r="V1458" s="20"/>
      <c r="W1458" s="20"/>
    </row>
    <row r="1459" spans="1:23" x14ac:dyDescent="0.2">
      <c r="A1459" s="20"/>
      <c r="B1459" s="21"/>
      <c r="C1459" s="20"/>
      <c r="D1459" s="20"/>
      <c r="E1459" s="20"/>
      <c r="F1459" s="20"/>
      <c r="G1459" s="20"/>
      <c r="H1459" s="20"/>
      <c r="I1459" s="20"/>
      <c r="J1459" s="20"/>
      <c r="K1459" s="20"/>
      <c r="L1459" s="20"/>
      <c r="M1459" s="20"/>
      <c r="N1459" s="20"/>
      <c r="O1459" s="565"/>
      <c r="P1459" s="528"/>
      <c r="Q1459" s="528"/>
      <c r="R1459" s="20"/>
      <c r="S1459" s="20"/>
      <c r="T1459" s="20"/>
      <c r="U1459" s="20"/>
      <c r="V1459" s="20"/>
      <c r="W1459" s="20"/>
    </row>
    <row r="1460" spans="1:23" x14ac:dyDescent="0.2">
      <c r="A1460" s="20"/>
      <c r="B1460" s="21"/>
      <c r="C1460" s="20"/>
      <c r="D1460" s="20"/>
      <c r="E1460" s="20"/>
      <c r="F1460" s="20"/>
      <c r="G1460" s="20"/>
      <c r="H1460" s="20"/>
      <c r="I1460" s="20"/>
      <c r="J1460" s="20"/>
      <c r="K1460" s="20"/>
      <c r="L1460" s="20"/>
      <c r="M1460" s="20"/>
      <c r="N1460" s="20"/>
      <c r="O1460" s="565"/>
      <c r="P1460" s="528"/>
      <c r="Q1460" s="528"/>
      <c r="R1460" s="20"/>
      <c r="S1460" s="20"/>
      <c r="T1460" s="20"/>
      <c r="U1460" s="20"/>
      <c r="V1460" s="20"/>
      <c r="W1460" s="20"/>
    </row>
    <row r="1461" spans="1:23" x14ac:dyDescent="0.2">
      <c r="A1461" s="20"/>
      <c r="B1461" s="21"/>
      <c r="C1461" s="20"/>
      <c r="D1461" s="20"/>
      <c r="E1461" s="20"/>
      <c r="F1461" s="20"/>
      <c r="G1461" s="20"/>
      <c r="H1461" s="20"/>
      <c r="I1461" s="20"/>
      <c r="J1461" s="20"/>
      <c r="K1461" s="20"/>
      <c r="L1461" s="20"/>
      <c r="M1461" s="20"/>
      <c r="N1461" s="20"/>
      <c r="O1461" s="565"/>
      <c r="P1461" s="528"/>
      <c r="Q1461" s="528"/>
      <c r="R1461" s="20"/>
      <c r="S1461" s="20"/>
      <c r="T1461" s="20"/>
      <c r="U1461" s="20"/>
      <c r="V1461" s="20"/>
      <c r="W1461" s="20"/>
    </row>
    <row r="1462" spans="1:23" x14ac:dyDescent="0.2">
      <c r="A1462" s="20"/>
      <c r="B1462" s="21"/>
      <c r="C1462" s="20"/>
      <c r="D1462" s="20"/>
      <c r="E1462" s="20"/>
      <c r="F1462" s="20"/>
      <c r="G1462" s="20"/>
      <c r="H1462" s="20"/>
      <c r="I1462" s="20"/>
      <c r="J1462" s="20"/>
      <c r="K1462" s="20"/>
      <c r="L1462" s="20"/>
      <c r="M1462" s="20"/>
      <c r="N1462" s="20"/>
      <c r="O1462" s="565"/>
      <c r="P1462" s="528"/>
      <c r="Q1462" s="528"/>
      <c r="R1462" s="20"/>
      <c r="S1462" s="20"/>
      <c r="T1462" s="20"/>
      <c r="U1462" s="20"/>
      <c r="V1462" s="20"/>
      <c r="W1462" s="20"/>
    </row>
    <row r="1463" spans="1:23" x14ac:dyDescent="0.2">
      <c r="A1463" s="20"/>
      <c r="B1463" s="21"/>
      <c r="C1463" s="20"/>
      <c r="D1463" s="20"/>
      <c r="E1463" s="20"/>
      <c r="F1463" s="20"/>
      <c r="G1463" s="20"/>
      <c r="H1463" s="20"/>
      <c r="I1463" s="20"/>
      <c r="J1463" s="20"/>
      <c r="K1463" s="20"/>
      <c r="L1463" s="20"/>
      <c r="M1463" s="20"/>
      <c r="N1463" s="20"/>
      <c r="O1463" s="565"/>
      <c r="P1463" s="528"/>
      <c r="Q1463" s="528"/>
      <c r="R1463" s="20"/>
      <c r="S1463" s="20"/>
      <c r="T1463" s="20"/>
      <c r="U1463" s="20"/>
      <c r="V1463" s="20"/>
      <c r="W1463" s="20"/>
    </row>
    <row r="1464" spans="1:23" x14ac:dyDescent="0.2">
      <c r="A1464" s="20"/>
      <c r="B1464" s="21"/>
      <c r="C1464" s="20"/>
      <c r="D1464" s="20"/>
      <c r="E1464" s="20"/>
      <c r="F1464" s="20"/>
      <c r="G1464" s="20"/>
      <c r="H1464" s="20"/>
      <c r="I1464" s="20"/>
      <c r="J1464" s="20"/>
      <c r="K1464" s="20"/>
      <c r="L1464" s="20"/>
      <c r="M1464" s="20"/>
      <c r="N1464" s="20"/>
      <c r="O1464" s="565"/>
      <c r="P1464" s="528"/>
      <c r="Q1464" s="528"/>
      <c r="R1464" s="20"/>
      <c r="S1464" s="20"/>
      <c r="T1464" s="20"/>
      <c r="U1464" s="20"/>
      <c r="V1464" s="20"/>
      <c r="W1464" s="20"/>
    </row>
    <row r="1465" spans="1:23" x14ac:dyDescent="0.2">
      <c r="A1465" s="20"/>
      <c r="B1465" s="21"/>
      <c r="C1465" s="20"/>
      <c r="D1465" s="20"/>
      <c r="E1465" s="20"/>
      <c r="F1465" s="20"/>
      <c r="G1465" s="20"/>
      <c r="H1465" s="20"/>
      <c r="I1465" s="20"/>
      <c r="J1465" s="20"/>
      <c r="K1465" s="20"/>
      <c r="L1465" s="20"/>
      <c r="M1465" s="20"/>
      <c r="N1465" s="20"/>
      <c r="O1465" s="565"/>
      <c r="P1465" s="528"/>
      <c r="Q1465" s="528"/>
      <c r="R1465" s="20"/>
      <c r="S1465" s="20"/>
      <c r="T1465" s="20"/>
      <c r="U1465" s="20"/>
      <c r="V1465" s="20"/>
      <c r="W1465" s="20"/>
    </row>
    <row r="1466" spans="1:23" x14ac:dyDescent="0.2">
      <c r="A1466" s="20"/>
      <c r="B1466" s="21"/>
      <c r="C1466" s="20"/>
      <c r="D1466" s="20"/>
      <c r="E1466" s="20"/>
      <c r="F1466" s="20"/>
      <c r="G1466" s="20"/>
      <c r="H1466" s="20"/>
      <c r="I1466" s="20"/>
      <c r="J1466" s="20"/>
      <c r="K1466" s="20"/>
      <c r="L1466" s="20"/>
      <c r="M1466" s="20"/>
      <c r="N1466" s="20"/>
      <c r="O1466" s="565"/>
      <c r="P1466" s="528"/>
      <c r="Q1466" s="528"/>
      <c r="R1466" s="20"/>
      <c r="S1466" s="20"/>
      <c r="T1466" s="20"/>
      <c r="U1466" s="20"/>
      <c r="V1466" s="20"/>
      <c r="W1466" s="20"/>
    </row>
    <row r="1467" spans="1:23" x14ac:dyDescent="0.2">
      <c r="A1467" s="20"/>
      <c r="B1467" s="21"/>
      <c r="C1467" s="20"/>
      <c r="D1467" s="20"/>
      <c r="E1467" s="20"/>
      <c r="F1467" s="20"/>
      <c r="G1467" s="20"/>
      <c r="H1467" s="20"/>
      <c r="I1467" s="20"/>
      <c r="J1467" s="20"/>
      <c r="K1467" s="20"/>
      <c r="L1467" s="20"/>
      <c r="M1467" s="20"/>
      <c r="N1467" s="20"/>
      <c r="O1467" s="565"/>
      <c r="P1467" s="528"/>
      <c r="Q1467" s="528"/>
      <c r="R1467" s="20"/>
      <c r="S1467" s="20"/>
      <c r="T1467" s="20"/>
      <c r="U1467" s="20"/>
      <c r="V1467" s="20"/>
      <c r="W1467" s="20"/>
    </row>
    <row r="1468" spans="1:23" x14ac:dyDescent="0.2">
      <c r="A1468" s="20"/>
      <c r="B1468" s="21"/>
      <c r="C1468" s="20"/>
      <c r="D1468" s="20"/>
      <c r="E1468" s="20"/>
      <c r="F1468" s="20"/>
      <c r="G1468" s="20"/>
      <c r="H1468" s="20"/>
      <c r="I1468" s="20"/>
      <c r="J1468" s="20"/>
      <c r="K1468" s="20"/>
      <c r="L1468" s="20"/>
      <c r="M1468" s="20"/>
      <c r="N1468" s="20"/>
      <c r="O1468" s="565"/>
      <c r="P1468" s="528"/>
      <c r="Q1468" s="528"/>
      <c r="R1468" s="20"/>
      <c r="S1468" s="20"/>
      <c r="T1468" s="20"/>
      <c r="U1468" s="20"/>
      <c r="V1468" s="20"/>
      <c r="W1468" s="20"/>
    </row>
    <row r="1469" spans="1:23" x14ac:dyDescent="0.2">
      <c r="A1469" s="20"/>
      <c r="B1469" s="21"/>
      <c r="C1469" s="20"/>
      <c r="D1469" s="20"/>
      <c r="E1469" s="20"/>
      <c r="F1469" s="20"/>
      <c r="G1469" s="20"/>
      <c r="H1469" s="20"/>
      <c r="I1469" s="20"/>
      <c r="J1469" s="20"/>
      <c r="K1469" s="20"/>
      <c r="L1469" s="20"/>
      <c r="M1469" s="20"/>
      <c r="N1469" s="20"/>
      <c r="O1469" s="565"/>
      <c r="P1469" s="528"/>
      <c r="Q1469" s="528"/>
      <c r="R1469" s="20"/>
      <c r="S1469" s="20"/>
      <c r="T1469" s="20"/>
      <c r="U1469" s="20"/>
      <c r="V1469" s="20"/>
      <c r="W1469" s="20"/>
    </row>
    <row r="1470" spans="1:23" x14ac:dyDescent="0.2">
      <c r="A1470" s="20"/>
      <c r="B1470" s="21"/>
      <c r="C1470" s="20"/>
      <c r="D1470" s="20"/>
      <c r="E1470" s="20"/>
      <c r="F1470" s="20"/>
      <c r="G1470" s="20"/>
      <c r="H1470" s="20"/>
      <c r="I1470" s="20"/>
      <c r="J1470" s="20"/>
      <c r="K1470" s="20"/>
      <c r="L1470" s="20"/>
      <c r="M1470" s="20"/>
      <c r="N1470" s="20"/>
      <c r="O1470" s="565"/>
      <c r="P1470" s="528"/>
      <c r="Q1470" s="528"/>
      <c r="R1470" s="20"/>
      <c r="S1470" s="20"/>
      <c r="T1470" s="20"/>
      <c r="U1470" s="20"/>
      <c r="V1470" s="20"/>
      <c r="W1470" s="20"/>
    </row>
    <row r="1471" spans="1:23" x14ac:dyDescent="0.2">
      <c r="A1471" s="20"/>
      <c r="B1471" s="21"/>
      <c r="C1471" s="20"/>
      <c r="D1471" s="20"/>
      <c r="E1471" s="20"/>
      <c r="F1471" s="20"/>
      <c r="G1471" s="20"/>
      <c r="H1471" s="20"/>
      <c r="I1471" s="20"/>
      <c r="J1471" s="20"/>
      <c r="K1471" s="20"/>
      <c r="L1471" s="20"/>
      <c r="M1471" s="20"/>
      <c r="N1471" s="20"/>
      <c r="O1471" s="565"/>
      <c r="P1471" s="528"/>
      <c r="Q1471" s="528"/>
      <c r="R1471" s="20"/>
      <c r="S1471" s="20"/>
      <c r="T1471" s="20"/>
      <c r="U1471" s="20"/>
      <c r="V1471" s="20"/>
      <c r="W1471" s="20"/>
    </row>
    <row r="1472" spans="1:23" x14ac:dyDescent="0.2">
      <c r="A1472" s="20"/>
      <c r="B1472" s="21"/>
      <c r="C1472" s="20"/>
      <c r="D1472" s="20"/>
      <c r="E1472" s="20"/>
      <c r="F1472" s="20"/>
      <c r="G1472" s="20"/>
      <c r="H1472" s="20"/>
      <c r="I1472" s="20"/>
      <c r="J1472" s="20"/>
      <c r="K1472" s="20"/>
      <c r="L1472" s="20"/>
      <c r="M1472" s="20"/>
      <c r="N1472" s="20"/>
      <c r="O1472" s="565"/>
      <c r="P1472" s="528"/>
      <c r="Q1472" s="528"/>
      <c r="R1472" s="20"/>
      <c r="S1472" s="20"/>
      <c r="T1472" s="20"/>
      <c r="U1472" s="20"/>
      <c r="V1472" s="20"/>
      <c r="W1472" s="20"/>
    </row>
    <row r="1473" spans="1:23" x14ac:dyDescent="0.2">
      <c r="A1473" s="20"/>
      <c r="B1473" s="21"/>
      <c r="C1473" s="20"/>
      <c r="D1473" s="20"/>
      <c r="E1473" s="20"/>
      <c r="F1473" s="20"/>
      <c r="G1473" s="20"/>
      <c r="H1473" s="20"/>
      <c r="I1473" s="20"/>
      <c r="J1473" s="20"/>
      <c r="K1473" s="20"/>
      <c r="L1473" s="20"/>
      <c r="M1473" s="20"/>
      <c r="N1473" s="20"/>
      <c r="O1473" s="565"/>
      <c r="P1473" s="528"/>
      <c r="Q1473" s="528"/>
      <c r="R1473" s="20"/>
      <c r="S1473" s="20"/>
      <c r="T1473" s="20"/>
      <c r="U1473" s="20"/>
      <c r="V1473" s="20"/>
      <c r="W1473" s="20"/>
    </row>
    <row r="1474" spans="1:23" x14ac:dyDescent="0.2">
      <c r="A1474" s="20"/>
      <c r="B1474" s="21"/>
      <c r="C1474" s="20"/>
      <c r="D1474" s="20"/>
      <c r="E1474" s="20"/>
      <c r="F1474" s="20"/>
      <c r="G1474" s="20"/>
      <c r="H1474" s="20"/>
      <c r="I1474" s="20"/>
      <c r="J1474" s="20"/>
      <c r="K1474" s="20"/>
      <c r="L1474" s="20"/>
      <c r="M1474" s="20"/>
      <c r="N1474" s="20"/>
      <c r="O1474" s="565"/>
      <c r="P1474" s="528"/>
      <c r="Q1474" s="528"/>
      <c r="R1474" s="20"/>
      <c r="S1474" s="20"/>
      <c r="T1474" s="20"/>
      <c r="U1474" s="20"/>
      <c r="V1474" s="20"/>
      <c r="W1474" s="20"/>
    </row>
    <row r="1475" spans="1:23" x14ac:dyDescent="0.2">
      <c r="A1475" s="20"/>
      <c r="B1475" s="21"/>
      <c r="C1475" s="20"/>
      <c r="D1475" s="20"/>
      <c r="E1475" s="20"/>
      <c r="F1475" s="20"/>
      <c r="G1475" s="20"/>
      <c r="H1475" s="20"/>
      <c r="I1475" s="20"/>
      <c r="J1475" s="20"/>
      <c r="K1475" s="20"/>
      <c r="L1475" s="20"/>
      <c r="M1475" s="20"/>
      <c r="N1475" s="20"/>
      <c r="O1475" s="565"/>
      <c r="P1475" s="528"/>
      <c r="Q1475" s="528"/>
      <c r="R1475" s="20"/>
      <c r="S1475" s="20"/>
      <c r="T1475" s="20"/>
      <c r="U1475" s="20"/>
      <c r="V1475" s="20"/>
      <c r="W1475" s="20"/>
    </row>
    <row r="1476" spans="1:23" x14ac:dyDescent="0.2">
      <c r="A1476" s="20"/>
      <c r="B1476" s="21"/>
      <c r="C1476" s="20"/>
      <c r="D1476" s="20"/>
      <c r="E1476" s="20"/>
      <c r="F1476" s="20"/>
      <c r="G1476" s="20"/>
      <c r="H1476" s="20"/>
      <c r="I1476" s="20"/>
      <c r="J1476" s="20"/>
      <c r="K1476" s="20"/>
      <c r="L1476" s="20"/>
      <c r="M1476" s="20"/>
      <c r="N1476" s="20"/>
      <c r="O1476" s="565"/>
      <c r="P1476" s="528"/>
      <c r="Q1476" s="528"/>
      <c r="R1476" s="20"/>
      <c r="S1476" s="20"/>
      <c r="T1476" s="20"/>
      <c r="U1476" s="20"/>
      <c r="V1476" s="20"/>
      <c r="W1476" s="20"/>
    </row>
    <row r="1477" spans="1:23" x14ac:dyDescent="0.2">
      <c r="A1477" s="20"/>
      <c r="B1477" s="21"/>
      <c r="C1477" s="20"/>
      <c r="D1477" s="20"/>
      <c r="E1477" s="20"/>
      <c r="F1477" s="20"/>
      <c r="G1477" s="20"/>
      <c r="H1477" s="20"/>
      <c r="I1477" s="20"/>
      <c r="J1477" s="20"/>
      <c r="K1477" s="20"/>
      <c r="L1477" s="20"/>
      <c r="M1477" s="20"/>
      <c r="N1477" s="20"/>
      <c r="O1477" s="565"/>
      <c r="P1477" s="528"/>
      <c r="Q1477" s="528"/>
      <c r="R1477" s="20"/>
      <c r="S1477" s="20"/>
      <c r="T1477" s="20"/>
      <c r="U1477" s="20"/>
      <c r="V1477" s="20"/>
      <c r="W1477" s="20"/>
    </row>
    <row r="1478" spans="1:23" x14ac:dyDescent="0.2">
      <c r="A1478" s="20"/>
      <c r="B1478" s="21"/>
      <c r="C1478" s="20"/>
      <c r="D1478" s="20"/>
      <c r="E1478" s="20"/>
      <c r="F1478" s="20"/>
      <c r="G1478" s="20"/>
      <c r="H1478" s="20"/>
      <c r="I1478" s="20"/>
      <c r="J1478" s="20"/>
      <c r="K1478" s="20"/>
      <c r="L1478" s="20"/>
      <c r="M1478" s="20"/>
      <c r="N1478" s="20"/>
      <c r="O1478" s="565"/>
      <c r="P1478" s="528"/>
      <c r="Q1478" s="528"/>
      <c r="R1478" s="20"/>
      <c r="S1478" s="20"/>
      <c r="T1478" s="20"/>
      <c r="U1478" s="20"/>
      <c r="V1478" s="20"/>
      <c r="W1478" s="20"/>
    </row>
    <row r="1479" spans="1:23" x14ac:dyDescent="0.2">
      <c r="A1479" s="20"/>
      <c r="B1479" s="21"/>
      <c r="C1479" s="20"/>
      <c r="D1479" s="20"/>
      <c r="E1479" s="20"/>
      <c r="F1479" s="20"/>
      <c r="G1479" s="20"/>
      <c r="H1479" s="20"/>
      <c r="I1479" s="20"/>
      <c r="J1479" s="20"/>
      <c r="K1479" s="20"/>
      <c r="L1479" s="20"/>
      <c r="M1479" s="20"/>
      <c r="N1479" s="20"/>
      <c r="O1479" s="565"/>
      <c r="P1479" s="528"/>
      <c r="Q1479" s="528"/>
      <c r="R1479" s="20"/>
      <c r="S1479" s="20"/>
      <c r="T1479" s="20"/>
      <c r="U1479" s="20"/>
      <c r="V1479" s="20"/>
      <c r="W1479" s="20"/>
    </row>
    <row r="1480" spans="1:23" x14ac:dyDescent="0.2">
      <c r="A1480" s="20"/>
      <c r="B1480" s="21"/>
      <c r="C1480" s="20"/>
      <c r="D1480" s="20"/>
      <c r="E1480" s="20"/>
      <c r="F1480" s="20"/>
      <c r="G1480" s="20"/>
      <c r="H1480" s="20"/>
      <c r="I1480" s="20"/>
      <c r="J1480" s="20"/>
      <c r="K1480" s="20"/>
      <c r="L1480" s="20"/>
      <c r="M1480" s="20"/>
      <c r="N1480" s="20"/>
      <c r="O1480" s="565"/>
      <c r="P1480" s="528"/>
      <c r="Q1480" s="528"/>
      <c r="R1480" s="20"/>
      <c r="S1480" s="20"/>
      <c r="T1480" s="20"/>
      <c r="U1480" s="20"/>
      <c r="V1480" s="20"/>
      <c r="W1480" s="20"/>
    </row>
    <row r="1481" spans="1:23" x14ac:dyDescent="0.2">
      <c r="A1481" s="20"/>
      <c r="B1481" s="21"/>
      <c r="C1481" s="20"/>
      <c r="D1481" s="20"/>
      <c r="E1481" s="20"/>
      <c r="F1481" s="20"/>
      <c r="G1481" s="20"/>
      <c r="H1481" s="20"/>
      <c r="I1481" s="20"/>
      <c r="J1481" s="20"/>
      <c r="K1481" s="20"/>
      <c r="L1481" s="20"/>
      <c r="M1481" s="20"/>
      <c r="N1481" s="20"/>
      <c r="O1481" s="565"/>
      <c r="P1481" s="528"/>
      <c r="Q1481" s="528"/>
      <c r="R1481" s="20"/>
      <c r="S1481" s="20"/>
      <c r="T1481" s="20"/>
      <c r="U1481" s="20"/>
      <c r="V1481" s="20"/>
      <c r="W1481" s="20"/>
    </row>
    <row r="1482" spans="1:23" x14ac:dyDescent="0.2">
      <c r="A1482" s="20"/>
      <c r="B1482" s="21"/>
      <c r="C1482" s="20"/>
      <c r="D1482" s="20"/>
      <c r="E1482" s="20"/>
      <c r="F1482" s="20"/>
      <c r="G1482" s="20"/>
      <c r="H1482" s="20"/>
      <c r="I1482" s="20"/>
      <c r="J1482" s="20"/>
      <c r="K1482" s="20"/>
      <c r="L1482" s="20"/>
      <c r="M1482" s="20"/>
      <c r="N1482" s="20"/>
      <c r="O1482" s="565"/>
      <c r="P1482" s="528"/>
      <c r="Q1482" s="528"/>
      <c r="R1482" s="20"/>
      <c r="S1482" s="20"/>
      <c r="T1482" s="20"/>
      <c r="U1482" s="20"/>
      <c r="V1482" s="20"/>
      <c r="W1482" s="20"/>
    </row>
    <row r="1483" spans="1:23" x14ac:dyDescent="0.2">
      <c r="A1483" s="20"/>
      <c r="B1483" s="21"/>
      <c r="C1483" s="20"/>
      <c r="D1483" s="20"/>
      <c r="E1483" s="20"/>
      <c r="F1483" s="20"/>
      <c r="G1483" s="20"/>
      <c r="H1483" s="20"/>
      <c r="I1483" s="20"/>
      <c r="J1483" s="20"/>
      <c r="K1483" s="20"/>
      <c r="L1483" s="20"/>
      <c r="M1483" s="20"/>
      <c r="N1483" s="20"/>
      <c r="O1483" s="565"/>
      <c r="P1483" s="528"/>
      <c r="Q1483" s="528"/>
      <c r="R1483" s="20"/>
      <c r="S1483" s="20"/>
      <c r="T1483" s="20"/>
      <c r="U1483" s="20"/>
      <c r="V1483" s="20"/>
      <c r="W1483" s="20"/>
    </row>
    <row r="1484" spans="1:23" x14ac:dyDescent="0.2">
      <c r="A1484" s="20"/>
      <c r="B1484" s="21"/>
      <c r="C1484" s="20"/>
      <c r="D1484" s="20"/>
      <c r="E1484" s="20"/>
      <c r="F1484" s="20"/>
      <c r="G1484" s="20"/>
      <c r="H1484" s="20"/>
      <c r="I1484" s="20"/>
      <c r="J1484" s="20"/>
      <c r="K1484" s="20"/>
      <c r="L1484" s="20"/>
      <c r="M1484" s="20"/>
      <c r="N1484" s="20"/>
      <c r="O1484" s="565"/>
      <c r="P1484" s="528"/>
      <c r="Q1484" s="528"/>
      <c r="R1484" s="20"/>
      <c r="S1484" s="20"/>
      <c r="T1484" s="20"/>
      <c r="U1484" s="20"/>
      <c r="V1484" s="20"/>
      <c r="W1484" s="20"/>
    </row>
    <row r="1485" spans="1:23" x14ac:dyDescent="0.2">
      <c r="A1485" s="20"/>
      <c r="B1485" s="21"/>
      <c r="C1485" s="20"/>
      <c r="D1485" s="20"/>
      <c r="E1485" s="20"/>
      <c r="F1485" s="20"/>
      <c r="G1485" s="20"/>
      <c r="H1485" s="20"/>
      <c r="I1485" s="20"/>
      <c r="J1485" s="20"/>
      <c r="K1485" s="20"/>
      <c r="L1485" s="20"/>
      <c r="M1485" s="20"/>
      <c r="N1485" s="20"/>
      <c r="O1485" s="565"/>
      <c r="P1485" s="528"/>
      <c r="Q1485" s="528"/>
      <c r="R1485" s="20"/>
      <c r="S1485" s="20"/>
      <c r="T1485" s="20"/>
      <c r="U1485" s="20"/>
      <c r="V1485" s="20"/>
      <c r="W1485" s="20"/>
    </row>
    <row r="1486" spans="1:23" x14ac:dyDescent="0.2">
      <c r="A1486" s="20"/>
      <c r="B1486" s="21"/>
      <c r="C1486" s="20"/>
      <c r="D1486" s="20"/>
      <c r="E1486" s="20"/>
      <c r="F1486" s="20"/>
      <c r="G1486" s="20"/>
      <c r="H1486" s="20"/>
      <c r="I1486" s="20"/>
      <c r="J1486" s="20"/>
      <c r="K1486" s="20"/>
      <c r="L1486" s="20"/>
      <c r="M1486" s="20"/>
      <c r="N1486" s="20"/>
      <c r="O1486" s="565"/>
      <c r="P1486" s="528"/>
      <c r="Q1486" s="528"/>
      <c r="R1486" s="20"/>
      <c r="S1486" s="20"/>
      <c r="T1486" s="20"/>
      <c r="U1486" s="20"/>
      <c r="V1486" s="20"/>
      <c r="W1486" s="20"/>
    </row>
    <row r="1487" spans="1:23" x14ac:dyDescent="0.2">
      <c r="A1487" s="20"/>
      <c r="B1487" s="21"/>
      <c r="C1487" s="20"/>
      <c r="D1487" s="20"/>
      <c r="E1487" s="20"/>
      <c r="F1487" s="20"/>
      <c r="G1487" s="20"/>
      <c r="H1487" s="20"/>
      <c r="I1487" s="20"/>
      <c r="J1487" s="20"/>
      <c r="K1487" s="20"/>
      <c r="L1487" s="20"/>
      <c r="M1487" s="20"/>
      <c r="N1487" s="20"/>
      <c r="O1487" s="565"/>
      <c r="P1487" s="528"/>
      <c r="Q1487" s="528"/>
      <c r="R1487" s="20"/>
      <c r="S1487" s="20"/>
      <c r="T1487" s="20"/>
      <c r="U1487" s="20"/>
      <c r="V1487" s="20"/>
      <c r="W1487" s="20"/>
    </row>
    <row r="1488" spans="1:23" x14ac:dyDescent="0.2">
      <c r="A1488" s="20"/>
      <c r="B1488" s="21"/>
      <c r="C1488" s="20"/>
      <c r="D1488" s="20"/>
      <c r="E1488" s="20"/>
      <c r="F1488" s="20"/>
      <c r="G1488" s="20"/>
      <c r="H1488" s="20"/>
      <c r="I1488" s="20"/>
      <c r="J1488" s="20"/>
      <c r="K1488" s="20"/>
      <c r="L1488" s="20"/>
      <c r="M1488" s="20"/>
      <c r="N1488" s="20"/>
      <c r="O1488" s="565"/>
      <c r="P1488" s="528"/>
      <c r="Q1488" s="528"/>
      <c r="R1488" s="20"/>
      <c r="S1488" s="20"/>
      <c r="T1488" s="20"/>
      <c r="U1488" s="20"/>
      <c r="V1488" s="20"/>
      <c r="W1488" s="20"/>
    </row>
    <row r="1489" spans="1:23" x14ac:dyDescent="0.2">
      <c r="A1489" s="20"/>
      <c r="B1489" s="21"/>
      <c r="C1489" s="20"/>
      <c r="D1489" s="20"/>
      <c r="E1489" s="20"/>
      <c r="F1489" s="20"/>
      <c r="G1489" s="20"/>
      <c r="H1489" s="20"/>
      <c r="I1489" s="20"/>
      <c r="J1489" s="20"/>
      <c r="K1489" s="20"/>
      <c r="L1489" s="20"/>
      <c r="M1489" s="20"/>
      <c r="N1489" s="20"/>
      <c r="O1489" s="565"/>
      <c r="P1489" s="528"/>
      <c r="Q1489" s="528"/>
      <c r="R1489" s="20"/>
      <c r="S1489" s="20"/>
      <c r="T1489" s="20"/>
      <c r="U1489" s="20"/>
      <c r="V1489" s="20"/>
      <c r="W1489" s="20"/>
    </row>
    <row r="1490" spans="1:23" x14ac:dyDescent="0.2">
      <c r="A1490" s="20"/>
      <c r="B1490" s="21"/>
      <c r="C1490" s="20"/>
      <c r="D1490" s="20"/>
      <c r="E1490" s="20"/>
      <c r="F1490" s="20"/>
      <c r="G1490" s="20"/>
      <c r="H1490" s="20"/>
      <c r="I1490" s="20"/>
      <c r="J1490" s="20"/>
      <c r="K1490" s="20"/>
      <c r="L1490" s="20"/>
      <c r="M1490" s="20"/>
      <c r="N1490" s="20"/>
      <c r="O1490" s="565"/>
      <c r="P1490" s="528"/>
      <c r="Q1490" s="528"/>
      <c r="R1490" s="20"/>
      <c r="S1490" s="20"/>
      <c r="T1490" s="20"/>
      <c r="U1490" s="20"/>
      <c r="V1490" s="20"/>
      <c r="W1490" s="20"/>
    </row>
    <row r="1491" spans="1:23" x14ac:dyDescent="0.2">
      <c r="A1491" s="20"/>
      <c r="B1491" s="21"/>
      <c r="C1491" s="20"/>
      <c r="D1491" s="20"/>
      <c r="E1491" s="20"/>
      <c r="F1491" s="20"/>
      <c r="G1491" s="20"/>
      <c r="H1491" s="20"/>
      <c r="I1491" s="20"/>
      <c r="J1491" s="20"/>
      <c r="K1491" s="20"/>
      <c r="L1491" s="20"/>
      <c r="M1491" s="20"/>
      <c r="N1491" s="20"/>
      <c r="O1491" s="565"/>
      <c r="P1491" s="528"/>
      <c r="Q1491" s="528"/>
      <c r="R1491" s="20"/>
      <c r="S1491" s="20"/>
      <c r="T1491" s="20"/>
      <c r="U1491" s="20"/>
      <c r="V1491" s="20"/>
      <c r="W1491" s="20"/>
    </row>
    <row r="1492" spans="1:23" x14ac:dyDescent="0.2">
      <c r="A1492" s="20"/>
      <c r="B1492" s="21"/>
      <c r="C1492" s="20"/>
      <c r="D1492" s="20"/>
      <c r="E1492" s="20"/>
      <c r="F1492" s="20"/>
      <c r="G1492" s="20"/>
      <c r="H1492" s="20"/>
      <c r="I1492" s="20"/>
      <c r="J1492" s="20"/>
      <c r="K1492" s="20"/>
      <c r="L1492" s="20"/>
      <c r="M1492" s="20"/>
      <c r="N1492" s="20"/>
      <c r="O1492" s="565"/>
      <c r="P1492" s="528"/>
      <c r="Q1492" s="528"/>
      <c r="R1492" s="20"/>
      <c r="S1492" s="20"/>
      <c r="T1492" s="20"/>
      <c r="U1492" s="20"/>
      <c r="V1492" s="20"/>
      <c r="W1492" s="20"/>
    </row>
    <row r="1493" spans="1:23" x14ac:dyDescent="0.2">
      <c r="A1493" s="20"/>
      <c r="B1493" s="21"/>
      <c r="C1493" s="20"/>
      <c r="D1493" s="20"/>
      <c r="E1493" s="20"/>
      <c r="F1493" s="20"/>
      <c r="G1493" s="20"/>
      <c r="H1493" s="20"/>
      <c r="I1493" s="20"/>
      <c r="J1493" s="20"/>
      <c r="K1493" s="20"/>
      <c r="L1493" s="20"/>
      <c r="M1493" s="20"/>
      <c r="N1493" s="20"/>
      <c r="O1493" s="565"/>
      <c r="P1493" s="528"/>
      <c r="Q1493" s="528"/>
      <c r="R1493" s="20"/>
      <c r="S1493" s="20"/>
      <c r="T1493" s="20"/>
      <c r="U1493" s="20"/>
      <c r="V1493" s="20"/>
      <c r="W1493" s="20"/>
    </row>
    <row r="1494" spans="1:23" x14ac:dyDescent="0.2">
      <c r="A1494" s="20"/>
      <c r="B1494" s="21"/>
      <c r="C1494" s="20"/>
      <c r="D1494" s="20"/>
      <c r="E1494" s="20"/>
      <c r="F1494" s="20"/>
      <c r="G1494" s="20"/>
      <c r="H1494" s="20"/>
      <c r="I1494" s="20"/>
      <c r="J1494" s="20"/>
      <c r="K1494" s="20"/>
      <c r="L1494" s="20"/>
      <c r="M1494" s="20"/>
      <c r="N1494" s="20"/>
      <c r="O1494" s="565"/>
      <c r="P1494" s="528"/>
      <c r="Q1494" s="528"/>
      <c r="R1494" s="20"/>
      <c r="S1494" s="20"/>
      <c r="T1494" s="20"/>
      <c r="U1494" s="20"/>
      <c r="V1494" s="20"/>
      <c r="W1494" s="20"/>
    </row>
    <row r="1495" spans="1:23" x14ac:dyDescent="0.2">
      <c r="A1495" s="20"/>
      <c r="B1495" s="21"/>
      <c r="C1495" s="20"/>
      <c r="D1495" s="20"/>
      <c r="E1495" s="20"/>
      <c r="F1495" s="20"/>
      <c r="G1495" s="20"/>
      <c r="H1495" s="20"/>
      <c r="I1495" s="20"/>
      <c r="J1495" s="20"/>
      <c r="K1495" s="20"/>
      <c r="L1495" s="20"/>
      <c r="M1495" s="20"/>
      <c r="N1495" s="20"/>
      <c r="O1495" s="565"/>
      <c r="P1495" s="528"/>
      <c r="Q1495" s="528"/>
      <c r="R1495" s="20"/>
      <c r="S1495" s="20"/>
      <c r="T1495" s="20"/>
      <c r="U1495" s="20"/>
      <c r="V1495" s="20"/>
      <c r="W1495" s="20"/>
    </row>
    <row r="1496" spans="1:23" x14ac:dyDescent="0.2">
      <c r="A1496" s="20"/>
      <c r="B1496" s="21"/>
      <c r="C1496" s="20"/>
      <c r="D1496" s="20"/>
      <c r="E1496" s="20"/>
      <c r="F1496" s="20"/>
      <c r="G1496" s="20"/>
      <c r="H1496" s="20"/>
      <c r="I1496" s="20"/>
      <c r="J1496" s="20"/>
      <c r="K1496" s="20"/>
      <c r="L1496" s="20"/>
      <c r="M1496" s="20"/>
      <c r="N1496" s="20"/>
      <c r="O1496" s="565"/>
      <c r="P1496" s="528"/>
      <c r="Q1496" s="528"/>
      <c r="R1496" s="20"/>
      <c r="S1496" s="20"/>
      <c r="T1496" s="20"/>
      <c r="U1496" s="20"/>
      <c r="V1496" s="20"/>
      <c r="W1496" s="20"/>
    </row>
    <row r="1497" spans="1:23" x14ac:dyDescent="0.2">
      <c r="A1497" s="20"/>
      <c r="B1497" s="21"/>
      <c r="C1497" s="20"/>
      <c r="D1497" s="20"/>
      <c r="E1497" s="20"/>
      <c r="F1497" s="20"/>
      <c r="G1497" s="20"/>
      <c r="H1497" s="20"/>
      <c r="I1497" s="20"/>
      <c r="J1497" s="20"/>
      <c r="K1497" s="20"/>
      <c r="L1497" s="20"/>
      <c r="M1497" s="20"/>
      <c r="N1497" s="20"/>
      <c r="O1497" s="565"/>
      <c r="P1497" s="528"/>
      <c r="Q1497" s="528"/>
      <c r="R1497" s="20"/>
      <c r="S1497" s="20"/>
      <c r="T1497" s="20"/>
      <c r="U1497" s="20"/>
      <c r="V1497" s="20"/>
      <c r="W1497" s="20"/>
    </row>
    <row r="1498" spans="1:23" x14ac:dyDescent="0.2">
      <c r="A1498" s="20"/>
      <c r="B1498" s="21"/>
      <c r="C1498" s="20"/>
      <c r="D1498" s="20"/>
      <c r="E1498" s="20"/>
      <c r="F1498" s="20"/>
      <c r="G1498" s="20"/>
      <c r="H1498" s="20"/>
      <c r="I1498" s="20"/>
      <c r="J1498" s="20"/>
      <c r="K1498" s="20"/>
      <c r="L1498" s="20"/>
      <c r="M1498" s="20"/>
      <c r="N1498" s="20"/>
      <c r="O1498" s="565"/>
      <c r="P1498" s="528"/>
      <c r="Q1498" s="528"/>
      <c r="R1498" s="20"/>
      <c r="S1498" s="20"/>
      <c r="T1498" s="20"/>
      <c r="U1498" s="20"/>
      <c r="V1498" s="20"/>
      <c r="W1498" s="20"/>
    </row>
    <row r="1499" spans="1:23" x14ac:dyDescent="0.2">
      <c r="A1499" s="20"/>
      <c r="B1499" s="21"/>
      <c r="C1499" s="20"/>
      <c r="D1499" s="20"/>
      <c r="E1499" s="20"/>
      <c r="F1499" s="20"/>
      <c r="G1499" s="20"/>
      <c r="H1499" s="20"/>
      <c r="I1499" s="20"/>
      <c r="J1499" s="20"/>
      <c r="K1499" s="20"/>
      <c r="L1499" s="20"/>
      <c r="M1499" s="20"/>
      <c r="N1499" s="20"/>
      <c r="O1499" s="565"/>
      <c r="P1499" s="528"/>
      <c r="Q1499" s="528"/>
      <c r="R1499" s="20"/>
      <c r="S1499" s="20"/>
      <c r="T1499" s="20"/>
      <c r="U1499" s="20"/>
      <c r="V1499" s="20"/>
      <c r="W1499" s="20"/>
    </row>
    <row r="1500" spans="1:23" x14ac:dyDescent="0.2">
      <c r="A1500" s="20"/>
      <c r="B1500" s="21"/>
      <c r="C1500" s="20"/>
      <c r="D1500" s="20"/>
      <c r="E1500" s="20"/>
      <c r="F1500" s="20"/>
      <c r="G1500" s="20"/>
      <c r="H1500" s="20"/>
      <c r="I1500" s="20"/>
      <c r="J1500" s="20"/>
      <c r="K1500" s="20"/>
      <c r="L1500" s="20"/>
      <c r="M1500" s="20"/>
      <c r="N1500" s="20"/>
      <c r="O1500" s="565"/>
      <c r="P1500" s="528"/>
      <c r="Q1500" s="528"/>
      <c r="R1500" s="20"/>
      <c r="S1500" s="20"/>
      <c r="T1500" s="20"/>
      <c r="U1500" s="20"/>
      <c r="V1500" s="20"/>
      <c r="W1500" s="20"/>
    </row>
    <row r="1501" spans="1:23" x14ac:dyDescent="0.2">
      <c r="A1501" s="20"/>
      <c r="B1501" s="21"/>
      <c r="C1501" s="20"/>
      <c r="D1501" s="20"/>
      <c r="E1501" s="20"/>
      <c r="F1501" s="20"/>
      <c r="G1501" s="20"/>
      <c r="H1501" s="20"/>
      <c r="I1501" s="20"/>
      <c r="J1501" s="20"/>
      <c r="K1501" s="20"/>
      <c r="L1501" s="20"/>
      <c r="M1501" s="20"/>
      <c r="N1501" s="20"/>
      <c r="O1501" s="565"/>
      <c r="P1501" s="528"/>
      <c r="Q1501" s="528"/>
      <c r="R1501" s="20"/>
      <c r="S1501" s="20"/>
      <c r="T1501" s="20"/>
      <c r="U1501" s="20"/>
      <c r="V1501" s="20"/>
      <c r="W1501" s="20"/>
    </row>
    <row r="1502" spans="1:23" x14ac:dyDescent="0.2">
      <c r="A1502" s="20"/>
      <c r="B1502" s="21"/>
      <c r="C1502" s="20"/>
      <c r="D1502" s="20"/>
      <c r="E1502" s="20"/>
      <c r="F1502" s="20"/>
      <c r="G1502" s="20"/>
      <c r="H1502" s="20"/>
      <c r="I1502" s="20"/>
      <c r="J1502" s="20"/>
      <c r="K1502" s="20"/>
      <c r="L1502" s="20"/>
      <c r="M1502" s="20"/>
      <c r="N1502" s="20"/>
      <c r="O1502" s="565"/>
      <c r="P1502" s="528"/>
      <c r="Q1502" s="528"/>
      <c r="R1502" s="20"/>
      <c r="S1502" s="20"/>
      <c r="T1502" s="20"/>
      <c r="U1502" s="20"/>
      <c r="V1502" s="20"/>
      <c r="W1502" s="20"/>
    </row>
    <row r="1503" spans="1:23" x14ac:dyDescent="0.2">
      <c r="A1503" s="20"/>
      <c r="B1503" s="21"/>
      <c r="C1503" s="20"/>
      <c r="D1503" s="20"/>
      <c r="E1503" s="20"/>
      <c r="F1503" s="20"/>
      <c r="G1503" s="20"/>
      <c r="H1503" s="20"/>
      <c r="I1503" s="20"/>
      <c r="J1503" s="20"/>
      <c r="K1503" s="20"/>
      <c r="L1503" s="20"/>
      <c r="M1503" s="20"/>
      <c r="N1503" s="20"/>
      <c r="O1503" s="565"/>
      <c r="P1503" s="528"/>
      <c r="Q1503" s="528"/>
      <c r="R1503" s="20"/>
      <c r="S1503" s="20"/>
      <c r="T1503" s="20"/>
      <c r="U1503" s="20"/>
      <c r="V1503" s="20"/>
      <c r="W1503" s="20"/>
    </row>
    <row r="1504" spans="1:23" x14ac:dyDescent="0.2">
      <c r="A1504" s="20"/>
      <c r="B1504" s="21"/>
      <c r="C1504" s="20"/>
      <c r="D1504" s="20"/>
      <c r="E1504" s="20"/>
      <c r="F1504" s="20"/>
      <c r="G1504" s="20"/>
      <c r="H1504" s="20"/>
      <c r="I1504" s="20"/>
      <c r="J1504" s="20"/>
      <c r="K1504" s="20"/>
      <c r="L1504" s="20"/>
      <c r="M1504" s="20"/>
      <c r="N1504" s="20"/>
      <c r="O1504" s="565"/>
      <c r="P1504" s="528"/>
      <c r="Q1504" s="528"/>
      <c r="R1504" s="20"/>
      <c r="S1504" s="20"/>
      <c r="T1504" s="20"/>
      <c r="U1504" s="20"/>
      <c r="V1504" s="20"/>
      <c r="W1504" s="20"/>
    </row>
    <row r="1505" spans="1:23" x14ac:dyDescent="0.2">
      <c r="A1505" s="20"/>
      <c r="B1505" s="21"/>
      <c r="C1505" s="20"/>
      <c r="D1505" s="20"/>
      <c r="E1505" s="20"/>
      <c r="F1505" s="20"/>
      <c r="G1505" s="20"/>
      <c r="H1505" s="20"/>
      <c r="I1505" s="20"/>
      <c r="J1505" s="20"/>
      <c r="K1505" s="20"/>
      <c r="L1505" s="20"/>
      <c r="M1505" s="20"/>
      <c r="N1505" s="20"/>
      <c r="O1505" s="565"/>
      <c r="P1505" s="528"/>
      <c r="Q1505" s="528"/>
      <c r="R1505" s="20"/>
      <c r="S1505" s="20"/>
      <c r="T1505" s="20"/>
      <c r="U1505" s="20"/>
      <c r="V1505" s="20"/>
      <c r="W1505" s="20"/>
    </row>
    <row r="1506" spans="1:23" x14ac:dyDescent="0.2">
      <c r="A1506" s="20"/>
      <c r="B1506" s="21"/>
      <c r="C1506" s="20"/>
      <c r="D1506" s="20"/>
      <c r="E1506" s="20"/>
      <c r="F1506" s="20"/>
      <c r="G1506" s="20"/>
      <c r="H1506" s="20"/>
      <c r="I1506" s="20"/>
      <c r="J1506" s="20"/>
      <c r="K1506" s="20"/>
      <c r="L1506" s="20"/>
      <c r="M1506" s="20"/>
      <c r="N1506" s="20"/>
      <c r="O1506" s="565"/>
      <c r="P1506" s="528"/>
      <c r="Q1506" s="528"/>
      <c r="R1506" s="20"/>
      <c r="S1506" s="20"/>
      <c r="T1506" s="20"/>
      <c r="U1506" s="20"/>
      <c r="V1506" s="20"/>
      <c r="W1506" s="20"/>
    </row>
    <row r="1507" spans="1:23" x14ac:dyDescent="0.2">
      <c r="A1507" s="20"/>
      <c r="B1507" s="21"/>
      <c r="C1507" s="20"/>
      <c r="D1507" s="20"/>
      <c r="E1507" s="20"/>
      <c r="F1507" s="20"/>
      <c r="G1507" s="20"/>
      <c r="H1507" s="20"/>
      <c r="I1507" s="20"/>
      <c r="J1507" s="20"/>
      <c r="K1507" s="20"/>
      <c r="L1507" s="20"/>
      <c r="M1507" s="20"/>
      <c r="N1507" s="20"/>
      <c r="O1507" s="565"/>
      <c r="P1507" s="528"/>
      <c r="Q1507" s="528"/>
      <c r="R1507" s="20"/>
      <c r="S1507" s="20"/>
      <c r="T1507" s="20"/>
      <c r="U1507" s="20"/>
      <c r="V1507" s="20"/>
      <c r="W1507" s="20"/>
    </row>
    <row r="1508" spans="1:23" x14ac:dyDescent="0.2">
      <c r="A1508" s="20"/>
      <c r="B1508" s="21"/>
      <c r="C1508" s="20"/>
      <c r="D1508" s="20"/>
      <c r="E1508" s="20"/>
      <c r="F1508" s="20"/>
      <c r="G1508" s="20"/>
      <c r="H1508" s="20"/>
      <c r="I1508" s="20"/>
      <c r="J1508" s="20"/>
      <c r="K1508" s="20"/>
      <c r="L1508" s="20"/>
      <c r="M1508" s="20"/>
      <c r="N1508" s="20"/>
      <c r="O1508" s="565"/>
      <c r="P1508" s="528"/>
      <c r="Q1508" s="528"/>
      <c r="R1508" s="20"/>
      <c r="S1508" s="20"/>
      <c r="T1508" s="20"/>
      <c r="U1508" s="20"/>
      <c r="V1508" s="20"/>
      <c r="W1508" s="20"/>
    </row>
    <row r="1509" spans="1:23" x14ac:dyDescent="0.2">
      <c r="A1509" s="20"/>
      <c r="B1509" s="21"/>
      <c r="C1509" s="20"/>
      <c r="D1509" s="20"/>
      <c r="E1509" s="20"/>
      <c r="F1509" s="20"/>
      <c r="G1509" s="20"/>
      <c r="H1509" s="20"/>
      <c r="I1509" s="20"/>
      <c r="J1509" s="20"/>
      <c r="K1509" s="20"/>
      <c r="L1509" s="20"/>
      <c r="M1509" s="20"/>
      <c r="N1509" s="20"/>
      <c r="O1509" s="565"/>
      <c r="P1509" s="528"/>
      <c r="Q1509" s="528"/>
      <c r="R1509" s="20"/>
      <c r="S1509" s="20"/>
      <c r="T1509" s="20"/>
      <c r="U1509" s="20"/>
      <c r="V1509" s="20"/>
      <c r="W1509" s="20"/>
    </row>
    <row r="1510" spans="1:23" x14ac:dyDescent="0.2">
      <c r="A1510" s="20"/>
      <c r="B1510" s="21"/>
      <c r="C1510" s="20"/>
      <c r="D1510" s="20"/>
      <c r="E1510" s="20"/>
      <c r="F1510" s="20"/>
      <c r="G1510" s="20"/>
      <c r="H1510" s="20"/>
      <c r="I1510" s="20"/>
      <c r="J1510" s="20"/>
      <c r="K1510" s="20"/>
      <c r="L1510" s="20"/>
      <c r="M1510" s="20"/>
      <c r="N1510" s="20"/>
      <c r="O1510" s="565"/>
      <c r="P1510" s="528"/>
      <c r="Q1510" s="528"/>
      <c r="R1510" s="20"/>
      <c r="S1510" s="20"/>
      <c r="T1510" s="20"/>
      <c r="U1510" s="20"/>
      <c r="V1510" s="20"/>
      <c r="W1510" s="20"/>
    </row>
    <row r="1511" spans="1:23" x14ac:dyDescent="0.2">
      <c r="A1511" s="20"/>
      <c r="B1511" s="21"/>
      <c r="C1511" s="20"/>
      <c r="D1511" s="20"/>
      <c r="E1511" s="20"/>
      <c r="F1511" s="20"/>
      <c r="G1511" s="20"/>
      <c r="H1511" s="20"/>
      <c r="I1511" s="20"/>
      <c r="J1511" s="20"/>
      <c r="K1511" s="20"/>
      <c r="L1511" s="20"/>
      <c r="M1511" s="20"/>
      <c r="N1511" s="20"/>
      <c r="O1511" s="565"/>
      <c r="P1511" s="528"/>
      <c r="Q1511" s="528"/>
      <c r="R1511" s="20"/>
      <c r="S1511" s="20"/>
      <c r="T1511" s="20"/>
      <c r="U1511" s="20"/>
      <c r="V1511" s="20"/>
      <c r="W1511" s="20"/>
    </row>
    <row r="1512" spans="1:23" x14ac:dyDescent="0.2">
      <c r="A1512" s="20"/>
      <c r="B1512" s="21"/>
      <c r="C1512" s="20"/>
      <c r="D1512" s="20"/>
      <c r="E1512" s="20"/>
      <c r="F1512" s="20"/>
      <c r="G1512" s="20"/>
      <c r="H1512" s="20"/>
      <c r="I1512" s="20"/>
      <c r="J1512" s="20"/>
      <c r="K1512" s="20"/>
      <c r="L1512" s="20"/>
      <c r="M1512" s="20"/>
      <c r="N1512" s="20"/>
      <c r="O1512" s="565"/>
      <c r="P1512" s="528"/>
      <c r="Q1512" s="528"/>
      <c r="R1512" s="20"/>
      <c r="S1512" s="20"/>
      <c r="T1512" s="20"/>
      <c r="U1512" s="20"/>
      <c r="V1512" s="20"/>
      <c r="W1512" s="20"/>
    </row>
    <row r="1513" spans="1:23" x14ac:dyDescent="0.2">
      <c r="A1513" s="20"/>
      <c r="B1513" s="21"/>
      <c r="C1513" s="20"/>
      <c r="D1513" s="20"/>
      <c r="E1513" s="20"/>
      <c r="F1513" s="20"/>
      <c r="G1513" s="20"/>
      <c r="H1513" s="20"/>
      <c r="I1513" s="20"/>
      <c r="J1513" s="20"/>
      <c r="K1513" s="20"/>
      <c r="L1513" s="20"/>
      <c r="M1513" s="20"/>
      <c r="N1513" s="20"/>
      <c r="O1513" s="565"/>
      <c r="P1513" s="528"/>
      <c r="Q1513" s="528"/>
      <c r="R1513" s="20"/>
      <c r="S1513" s="20"/>
      <c r="T1513" s="20"/>
      <c r="U1513" s="20"/>
      <c r="V1513" s="20"/>
      <c r="W1513" s="20"/>
    </row>
    <row r="1514" spans="1:23" x14ac:dyDescent="0.2">
      <c r="A1514" s="20"/>
      <c r="B1514" s="21"/>
      <c r="C1514" s="20"/>
      <c r="D1514" s="20"/>
      <c r="E1514" s="20"/>
      <c r="F1514" s="20"/>
      <c r="G1514" s="20"/>
      <c r="H1514" s="20"/>
      <c r="I1514" s="20"/>
      <c r="J1514" s="20"/>
      <c r="K1514" s="20"/>
      <c r="L1514" s="20"/>
      <c r="M1514" s="20"/>
      <c r="N1514" s="20"/>
      <c r="O1514" s="565"/>
      <c r="P1514" s="528"/>
      <c r="Q1514" s="528"/>
      <c r="R1514" s="20"/>
      <c r="S1514" s="20"/>
      <c r="T1514" s="20"/>
      <c r="U1514" s="20"/>
      <c r="V1514" s="20"/>
      <c r="W1514" s="20"/>
    </row>
    <row r="1515" spans="1:23" x14ac:dyDescent="0.2">
      <c r="A1515" s="20"/>
      <c r="B1515" s="21"/>
      <c r="C1515" s="20"/>
      <c r="D1515" s="20"/>
      <c r="E1515" s="20"/>
      <c r="F1515" s="20"/>
      <c r="G1515" s="20"/>
      <c r="H1515" s="20"/>
      <c r="I1515" s="20"/>
      <c r="J1515" s="20"/>
      <c r="K1515" s="20"/>
      <c r="L1515" s="20"/>
      <c r="M1515" s="20"/>
      <c r="N1515" s="20"/>
      <c r="O1515" s="565"/>
      <c r="P1515" s="528"/>
      <c r="Q1515" s="528"/>
      <c r="R1515" s="20"/>
      <c r="S1515" s="20"/>
      <c r="T1515" s="20"/>
      <c r="U1515" s="20"/>
      <c r="V1515" s="20"/>
      <c r="W1515" s="20"/>
    </row>
    <row r="1516" spans="1:23" x14ac:dyDescent="0.2">
      <c r="A1516" s="20"/>
      <c r="B1516" s="21"/>
      <c r="C1516" s="20"/>
      <c r="D1516" s="20"/>
      <c r="E1516" s="20"/>
      <c r="F1516" s="20"/>
      <c r="G1516" s="20"/>
      <c r="H1516" s="20"/>
      <c r="I1516" s="20"/>
      <c r="J1516" s="20"/>
      <c r="K1516" s="20"/>
      <c r="L1516" s="20"/>
      <c r="M1516" s="20"/>
      <c r="N1516" s="20"/>
      <c r="O1516" s="565"/>
      <c r="P1516" s="528"/>
      <c r="Q1516" s="528"/>
      <c r="R1516" s="20"/>
      <c r="S1516" s="20"/>
      <c r="T1516" s="20"/>
      <c r="U1516" s="20"/>
      <c r="V1516" s="20"/>
      <c r="W1516" s="20"/>
    </row>
    <row r="1517" spans="1:23" x14ac:dyDescent="0.2">
      <c r="A1517" s="20"/>
      <c r="B1517" s="21"/>
      <c r="C1517" s="20"/>
      <c r="D1517" s="20"/>
      <c r="E1517" s="20"/>
      <c r="F1517" s="20"/>
      <c r="G1517" s="20"/>
      <c r="H1517" s="20"/>
      <c r="I1517" s="20"/>
      <c r="J1517" s="20"/>
      <c r="K1517" s="20"/>
      <c r="L1517" s="20"/>
      <c r="M1517" s="20"/>
      <c r="N1517" s="20"/>
      <c r="O1517" s="565"/>
      <c r="P1517" s="528"/>
      <c r="Q1517" s="528"/>
      <c r="R1517" s="20"/>
      <c r="S1517" s="20"/>
      <c r="T1517" s="20"/>
      <c r="U1517" s="20"/>
      <c r="V1517" s="20"/>
      <c r="W1517" s="20"/>
    </row>
    <row r="1518" spans="1:23" x14ac:dyDescent="0.2">
      <c r="A1518" s="20"/>
      <c r="B1518" s="21"/>
      <c r="C1518" s="20"/>
      <c r="D1518" s="20"/>
      <c r="E1518" s="20"/>
      <c r="F1518" s="20"/>
      <c r="G1518" s="20"/>
      <c r="H1518" s="20"/>
      <c r="I1518" s="20"/>
      <c r="J1518" s="20"/>
      <c r="K1518" s="20"/>
      <c r="L1518" s="20"/>
      <c r="M1518" s="20"/>
      <c r="N1518" s="20"/>
      <c r="O1518" s="565"/>
      <c r="P1518" s="528"/>
      <c r="Q1518" s="528"/>
      <c r="R1518" s="20"/>
      <c r="S1518" s="20"/>
      <c r="T1518" s="20"/>
      <c r="U1518" s="20"/>
      <c r="V1518" s="20"/>
      <c r="W1518" s="20"/>
    </row>
    <row r="1519" spans="1:23" x14ac:dyDescent="0.2">
      <c r="A1519" s="20"/>
      <c r="B1519" s="21"/>
      <c r="C1519" s="20"/>
      <c r="D1519" s="20"/>
      <c r="E1519" s="20"/>
      <c r="F1519" s="20"/>
      <c r="G1519" s="20"/>
      <c r="H1519" s="20"/>
      <c r="I1519" s="20"/>
      <c r="J1519" s="20"/>
      <c r="K1519" s="20"/>
      <c r="L1519" s="20"/>
      <c r="M1519" s="20"/>
      <c r="N1519" s="20"/>
      <c r="O1519" s="565"/>
      <c r="P1519" s="528"/>
      <c r="Q1519" s="528"/>
      <c r="R1519" s="20"/>
      <c r="S1519" s="20"/>
      <c r="T1519" s="20"/>
      <c r="U1519" s="20"/>
      <c r="V1519" s="20"/>
      <c r="W1519" s="20"/>
    </row>
    <row r="1520" spans="1:23" x14ac:dyDescent="0.2">
      <c r="A1520" s="20"/>
      <c r="B1520" s="21"/>
      <c r="C1520" s="20"/>
      <c r="D1520" s="20"/>
      <c r="E1520" s="20"/>
      <c r="F1520" s="20"/>
      <c r="G1520" s="20"/>
      <c r="H1520" s="20"/>
      <c r="I1520" s="20"/>
      <c r="J1520" s="20"/>
      <c r="K1520" s="20"/>
      <c r="L1520" s="20"/>
      <c r="M1520" s="20"/>
      <c r="N1520" s="20"/>
      <c r="O1520" s="565"/>
      <c r="P1520" s="528"/>
      <c r="Q1520" s="528"/>
      <c r="R1520" s="20"/>
      <c r="S1520" s="20"/>
      <c r="T1520" s="20"/>
      <c r="U1520" s="20"/>
      <c r="V1520" s="20"/>
      <c r="W1520" s="20"/>
    </row>
    <row r="1521" spans="1:23" x14ac:dyDescent="0.2">
      <c r="A1521" s="20"/>
      <c r="B1521" s="21"/>
      <c r="C1521" s="20"/>
      <c r="D1521" s="20"/>
      <c r="E1521" s="20"/>
      <c r="F1521" s="20"/>
      <c r="G1521" s="20"/>
      <c r="H1521" s="20"/>
      <c r="I1521" s="20"/>
      <c r="J1521" s="20"/>
      <c r="K1521" s="20"/>
      <c r="L1521" s="20"/>
      <c r="M1521" s="20"/>
      <c r="N1521" s="20"/>
      <c r="O1521" s="565"/>
      <c r="P1521" s="528"/>
      <c r="Q1521" s="528"/>
      <c r="R1521" s="20"/>
      <c r="S1521" s="20"/>
      <c r="T1521" s="20"/>
      <c r="U1521" s="20"/>
      <c r="V1521" s="20"/>
      <c r="W1521" s="20"/>
    </row>
    <row r="1522" spans="1:23" x14ac:dyDescent="0.2">
      <c r="A1522" s="20"/>
      <c r="B1522" s="21"/>
      <c r="C1522" s="20"/>
      <c r="D1522" s="20"/>
      <c r="E1522" s="20"/>
      <c r="F1522" s="20"/>
      <c r="G1522" s="20"/>
      <c r="H1522" s="20"/>
      <c r="I1522" s="20"/>
      <c r="J1522" s="20"/>
      <c r="K1522" s="20"/>
      <c r="L1522" s="20"/>
      <c r="M1522" s="20"/>
      <c r="N1522" s="20"/>
      <c r="O1522" s="565"/>
      <c r="P1522" s="528"/>
      <c r="Q1522" s="528"/>
      <c r="R1522" s="20"/>
      <c r="S1522" s="20"/>
      <c r="T1522" s="20"/>
      <c r="U1522" s="20"/>
      <c r="V1522" s="20"/>
      <c r="W1522" s="20"/>
    </row>
    <row r="1523" spans="1:23" x14ac:dyDescent="0.2">
      <c r="A1523" s="20"/>
      <c r="B1523" s="21"/>
      <c r="C1523" s="20"/>
      <c r="D1523" s="20"/>
      <c r="E1523" s="20"/>
      <c r="F1523" s="20"/>
      <c r="G1523" s="20"/>
      <c r="H1523" s="20"/>
      <c r="I1523" s="20"/>
      <c r="J1523" s="20"/>
      <c r="K1523" s="20"/>
      <c r="L1523" s="20"/>
      <c r="M1523" s="20"/>
      <c r="N1523" s="20"/>
      <c r="O1523" s="565"/>
      <c r="P1523" s="528"/>
      <c r="Q1523" s="528"/>
      <c r="R1523" s="20"/>
      <c r="S1523" s="20"/>
      <c r="T1523" s="20"/>
      <c r="U1523" s="20"/>
      <c r="V1523" s="20"/>
      <c r="W1523" s="20"/>
    </row>
    <row r="1524" spans="1:23" x14ac:dyDescent="0.2">
      <c r="A1524" s="20"/>
      <c r="B1524" s="21"/>
      <c r="C1524" s="20"/>
      <c r="D1524" s="20"/>
      <c r="E1524" s="20"/>
      <c r="F1524" s="20"/>
      <c r="G1524" s="20"/>
      <c r="H1524" s="20"/>
      <c r="I1524" s="20"/>
      <c r="J1524" s="20"/>
      <c r="K1524" s="20"/>
      <c r="L1524" s="20"/>
      <c r="M1524" s="20"/>
      <c r="N1524" s="20"/>
      <c r="O1524" s="565"/>
      <c r="P1524" s="528"/>
      <c r="Q1524" s="528"/>
      <c r="R1524" s="20"/>
      <c r="S1524" s="20"/>
      <c r="T1524" s="20"/>
      <c r="U1524" s="20"/>
      <c r="V1524" s="20"/>
      <c r="W1524" s="20"/>
    </row>
    <row r="1525" spans="1:23" x14ac:dyDescent="0.2">
      <c r="A1525" s="20"/>
      <c r="B1525" s="21"/>
      <c r="C1525" s="20"/>
      <c r="D1525" s="20"/>
      <c r="E1525" s="20"/>
      <c r="F1525" s="20"/>
      <c r="G1525" s="20"/>
      <c r="H1525" s="20"/>
      <c r="I1525" s="20"/>
      <c r="J1525" s="20"/>
      <c r="K1525" s="20"/>
      <c r="L1525" s="20"/>
      <c r="M1525" s="20"/>
      <c r="N1525" s="20"/>
      <c r="O1525" s="565"/>
      <c r="P1525" s="528"/>
      <c r="Q1525" s="528"/>
      <c r="R1525" s="20"/>
      <c r="S1525" s="20"/>
      <c r="T1525" s="20"/>
      <c r="U1525" s="20"/>
      <c r="V1525" s="20"/>
      <c r="W1525" s="20"/>
    </row>
    <row r="1526" spans="1:23" x14ac:dyDescent="0.2">
      <c r="A1526" s="20"/>
      <c r="B1526" s="21"/>
      <c r="C1526" s="20"/>
      <c r="D1526" s="20"/>
      <c r="E1526" s="20"/>
      <c r="F1526" s="20"/>
      <c r="G1526" s="20"/>
      <c r="H1526" s="20"/>
      <c r="I1526" s="20"/>
      <c r="J1526" s="20"/>
      <c r="K1526" s="20"/>
      <c r="L1526" s="20"/>
      <c r="M1526" s="20"/>
      <c r="N1526" s="20"/>
      <c r="O1526" s="565"/>
      <c r="P1526" s="528"/>
      <c r="Q1526" s="528"/>
      <c r="R1526" s="20"/>
      <c r="S1526" s="20"/>
      <c r="T1526" s="20"/>
      <c r="U1526" s="20"/>
      <c r="V1526" s="20"/>
      <c r="W1526" s="20"/>
    </row>
    <row r="1527" spans="1:23" x14ac:dyDescent="0.2">
      <c r="A1527" s="20"/>
      <c r="B1527" s="21"/>
      <c r="C1527" s="20"/>
      <c r="D1527" s="20"/>
      <c r="E1527" s="20"/>
      <c r="F1527" s="20"/>
      <c r="G1527" s="20"/>
      <c r="H1527" s="20"/>
      <c r="I1527" s="20"/>
      <c r="J1527" s="20"/>
      <c r="K1527" s="20"/>
      <c r="L1527" s="20"/>
      <c r="M1527" s="20"/>
      <c r="N1527" s="20"/>
      <c r="O1527" s="565"/>
      <c r="P1527" s="528"/>
      <c r="Q1527" s="528"/>
      <c r="R1527" s="20"/>
      <c r="S1527" s="20"/>
      <c r="T1527" s="20"/>
      <c r="U1527" s="20"/>
      <c r="V1527" s="20"/>
      <c r="W1527" s="20"/>
    </row>
    <row r="1528" spans="1:23" x14ac:dyDescent="0.2">
      <c r="A1528" s="20"/>
      <c r="B1528" s="21"/>
      <c r="C1528" s="20"/>
      <c r="D1528" s="20"/>
      <c r="E1528" s="20"/>
      <c r="F1528" s="20"/>
      <c r="G1528" s="20"/>
      <c r="H1528" s="20"/>
      <c r="I1528" s="20"/>
      <c r="J1528" s="20"/>
      <c r="K1528" s="20"/>
      <c r="L1528" s="20"/>
      <c r="M1528" s="20"/>
      <c r="N1528" s="20"/>
      <c r="O1528" s="565"/>
      <c r="P1528" s="528"/>
      <c r="Q1528" s="528"/>
      <c r="R1528" s="20"/>
      <c r="S1528" s="20"/>
      <c r="T1528" s="20"/>
      <c r="U1528" s="20"/>
      <c r="V1528" s="20"/>
      <c r="W1528" s="20"/>
    </row>
    <row r="1529" spans="1:23" x14ac:dyDescent="0.2">
      <c r="A1529" s="20"/>
      <c r="B1529" s="21"/>
      <c r="C1529" s="20"/>
      <c r="D1529" s="20"/>
      <c r="E1529" s="20"/>
      <c r="F1529" s="20"/>
      <c r="G1529" s="20"/>
      <c r="H1529" s="20"/>
      <c r="I1529" s="20"/>
      <c r="J1529" s="20"/>
      <c r="K1529" s="20"/>
      <c r="L1529" s="20"/>
      <c r="M1529" s="20"/>
      <c r="N1529" s="20"/>
      <c r="O1529" s="565"/>
      <c r="P1529" s="528"/>
      <c r="Q1529" s="528"/>
      <c r="R1529" s="20"/>
      <c r="S1529" s="20"/>
      <c r="T1529" s="20"/>
      <c r="U1529" s="20"/>
      <c r="V1529" s="20"/>
      <c r="W1529" s="20"/>
    </row>
    <row r="1530" spans="1:23" x14ac:dyDescent="0.2">
      <c r="A1530" s="20"/>
      <c r="B1530" s="21"/>
      <c r="C1530" s="20"/>
      <c r="D1530" s="20"/>
      <c r="E1530" s="20"/>
      <c r="F1530" s="20"/>
      <c r="G1530" s="20"/>
      <c r="H1530" s="20"/>
      <c r="I1530" s="20"/>
      <c r="J1530" s="20"/>
      <c r="K1530" s="20"/>
      <c r="L1530" s="20"/>
      <c r="M1530" s="20"/>
      <c r="N1530" s="20"/>
      <c r="O1530" s="565"/>
      <c r="P1530" s="528"/>
      <c r="Q1530" s="528"/>
      <c r="R1530" s="20"/>
      <c r="S1530" s="20"/>
      <c r="T1530" s="20"/>
      <c r="U1530" s="20"/>
      <c r="V1530" s="20"/>
      <c r="W1530" s="20"/>
    </row>
    <row r="1531" spans="1:23" x14ac:dyDescent="0.2">
      <c r="A1531" s="20"/>
      <c r="B1531" s="21"/>
      <c r="C1531" s="20"/>
      <c r="D1531" s="20"/>
      <c r="E1531" s="20"/>
      <c r="F1531" s="20"/>
      <c r="G1531" s="20"/>
      <c r="H1531" s="20"/>
      <c r="I1531" s="20"/>
      <c r="J1531" s="20"/>
      <c r="K1531" s="20"/>
      <c r="L1531" s="20"/>
      <c r="M1531" s="20"/>
      <c r="N1531" s="20"/>
      <c r="O1531" s="565"/>
      <c r="P1531" s="528"/>
      <c r="Q1531" s="528"/>
      <c r="R1531" s="20"/>
      <c r="S1531" s="20"/>
      <c r="T1531" s="20"/>
      <c r="U1531" s="20"/>
      <c r="V1531" s="20"/>
      <c r="W1531" s="20"/>
    </row>
    <row r="1532" spans="1:23" x14ac:dyDescent="0.2">
      <c r="A1532" s="20"/>
      <c r="B1532" s="21"/>
      <c r="C1532" s="20"/>
      <c r="D1532" s="20"/>
      <c r="E1532" s="20"/>
      <c r="F1532" s="20"/>
      <c r="G1532" s="20"/>
      <c r="H1532" s="20"/>
      <c r="I1532" s="20"/>
      <c r="J1532" s="20"/>
      <c r="K1532" s="20"/>
      <c r="L1532" s="20"/>
      <c r="M1532" s="20"/>
      <c r="N1532" s="20"/>
      <c r="O1532" s="565"/>
      <c r="P1532" s="528"/>
      <c r="Q1532" s="528"/>
      <c r="R1532" s="20"/>
      <c r="S1532" s="20"/>
      <c r="T1532" s="20"/>
      <c r="U1532" s="20"/>
      <c r="V1532" s="20"/>
      <c r="W1532" s="20"/>
    </row>
    <row r="1533" spans="1:23" x14ac:dyDescent="0.2">
      <c r="A1533" s="20"/>
      <c r="B1533" s="21"/>
      <c r="C1533" s="20"/>
      <c r="D1533" s="20"/>
      <c r="E1533" s="20"/>
      <c r="F1533" s="20"/>
      <c r="G1533" s="20"/>
      <c r="H1533" s="20"/>
      <c r="I1533" s="20"/>
      <c r="J1533" s="20"/>
      <c r="K1533" s="20"/>
      <c r="L1533" s="20"/>
      <c r="M1533" s="20"/>
      <c r="N1533" s="20"/>
      <c r="O1533" s="565"/>
      <c r="P1533" s="528"/>
      <c r="Q1533" s="528"/>
      <c r="R1533" s="20"/>
      <c r="S1533" s="20"/>
      <c r="T1533" s="20"/>
      <c r="U1533" s="20"/>
      <c r="V1533" s="20"/>
      <c r="W1533" s="20"/>
    </row>
    <row r="1534" spans="1:23" x14ac:dyDescent="0.2">
      <c r="A1534" s="20"/>
      <c r="B1534" s="21"/>
      <c r="C1534" s="20"/>
      <c r="D1534" s="20"/>
      <c r="E1534" s="20"/>
      <c r="F1534" s="20"/>
      <c r="G1534" s="20"/>
      <c r="H1534" s="20"/>
      <c r="I1534" s="20"/>
      <c r="J1534" s="20"/>
      <c r="K1534" s="20"/>
      <c r="L1534" s="20"/>
      <c r="M1534" s="20"/>
      <c r="N1534" s="20"/>
      <c r="O1534" s="565"/>
      <c r="P1534" s="528"/>
      <c r="Q1534" s="528"/>
      <c r="R1534" s="20"/>
      <c r="S1534" s="20"/>
      <c r="T1534" s="20"/>
      <c r="U1534" s="20"/>
      <c r="V1534" s="20"/>
      <c r="W1534" s="20"/>
    </row>
    <row r="1535" spans="1:23" x14ac:dyDescent="0.2">
      <c r="A1535" s="20"/>
      <c r="B1535" s="21"/>
      <c r="C1535" s="20"/>
      <c r="D1535" s="20"/>
      <c r="E1535" s="20"/>
      <c r="F1535" s="20"/>
      <c r="G1535" s="20"/>
      <c r="H1535" s="20"/>
      <c r="I1535" s="20"/>
      <c r="J1535" s="20"/>
      <c r="K1535" s="20"/>
      <c r="L1535" s="20"/>
      <c r="M1535" s="20"/>
      <c r="N1535" s="20"/>
      <c r="O1535" s="565"/>
      <c r="P1535" s="528"/>
      <c r="Q1535" s="528"/>
      <c r="R1535" s="20"/>
      <c r="S1535" s="20"/>
      <c r="T1535" s="20"/>
      <c r="U1535" s="20"/>
      <c r="V1535" s="20"/>
      <c r="W1535" s="20"/>
    </row>
    <row r="1536" spans="1:23" x14ac:dyDescent="0.2">
      <c r="A1536" s="20"/>
      <c r="B1536" s="21"/>
      <c r="C1536" s="20"/>
      <c r="D1536" s="20"/>
      <c r="E1536" s="20"/>
      <c r="F1536" s="20"/>
      <c r="G1536" s="20"/>
      <c r="H1536" s="20"/>
      <c r="I1536" s="20"/>
      <c r="J1536" s="20"/>
      <c r="K1536" s="20"/>
      <c r="L1536" s="20"/>
      <c r="M1536" s="20"/>
      <c r="N1536" s="20"/>
      <c r="O1536" s="565"/>
      <c r="P1536" s="528"/>
      <c r="Q1536" s="528"/>
      <c r="R1536" s="20"/>
      <c r="S1536" s="20"/>
      <c r="T1536" s="20"/>
      <c r="U1536" s="20"/>
      <c r="V1536" s="20"/>
      <c r="W1536" s="20"/>
    </row>
    <row r="1537" spans="1:23" x14ac:dyDescent="0.2">
      <c r="A1537" s="20"/>
      <c r="B1537" s="21"/>
      <c r="C1537" s="20"/>
      <c r="D1537" s="20"/>
      <c r="E1537" s="20"/>
      <c r="F1537" s="20"/>
      <c r="G1537" s="20"/>
      <c r="H1537" s="20"/>
      <c r="I1537" s="20"/>
      <c r="J1537" s="20"/>
      <c r="K1537" s="20"/>
      <c r="L1537" s="20"/>
      <c r="M1537" s="20"/>
      <c r="N1537" s="20"/>
      <c r="O1537" s="565"/>
      <c r="P1537" s="528"/>
      <c r="Q1537" s="528"/>
      <c r="R1537" s="20"/>
      <c r="S1537" s="20"/>
      <c r="T1537" s="20"/>
      <c r="U1537" s="20"/>
      <c r="V1537" s="20"/>
      <c r="W1537" s="20"/>
    </row>
    <row r="1538" spans="1:23" x14ac:dyDescent="0.2">
      <c r="A1538" s="20"/>
      <c r="B1538" s="21"/>
      <c r="C1538" s="20"/>
      <c r="D1538" s="20"/>
      <c r="E1538" s="20"/>
      <c r="F1538" s="20"/>
      <c r="G1538" s="20"/>
      <c r="H1538" s="20"/>
      <c r="I1538" s="20"/>
      <c r="J1538" s="20"/>
      <c r="K1538" s="20"/>
      <c r="L1538" s="20"/>
      <c r="M1538" s="20"/>
      <c r="N1538" s="20"/>
      <c r="O1538" s="565"/>
      <c r="P1538" s="528"/>
      <c r="Q1538" s="528"/>
      <c r="R1538" s="20"/>
      <c r="S1538" s="20"/>
      <c r="T1538" s="20"/>
      <c r="U1538" s="20"/>
      <c r="V1538" s="20"/>
      <c r="W1538" s="20"/>
    </row>
    <row r="1539" spans="1:23" x14ac:dyDescent="0.2">
      <c r="A1539" s="20"/>
      <c r="B1539" s="21"/>
      <c r="C1539" s="20"/>
      <c r="D1539" s="20"/>
      <c r="E1539" s="20"/>
      <c r="F1539" s="20"/>
      <c r="G1539" s="20"/>
      <c r="H1539" s="20"/>
      <c r="I1539" s="20"/>
      <c r="J1539" s="20"/>
      <c r="K1539" s="20"/>
      <c r="L1539" s="20"/>
      <c r="M1539" s="20"/>
      <c r="N1539" s="20"/>
      <c r="O1539" s="565"/>
      <c r="P1539" s="528"/>
      <c r="Q1539" s="528"/>
      <c r="R1539" s="20"/>
      <c r="S1539" s="20"/>
      <c r="T1539" s="20"/>
      <c r="U1539" s="20"/>
      <c r="V1539" s="20"/>
      <c r="W1539" s="20"/>
    </row>
    <row r="1540" spans="1:23" x14ac:dyDescent="0.2">
      <c r="A1540" s="20"/>
      <c r="B1540" s="21"/>
      <c r="C1540" s="20"/>
      <c r="D1540" s="20"/>
      <c r="E1540" s="20"/>
      <c r="F1540" s="20"/>
      <c r="G1540" s="20"/>
      <c r="H1540" s="20"/>
      <c r="I1540" s="20"/>
      <c r="J1540" s="20"/>
      <c r="K1540" s="20"/>
      <c r="L1540" s="20"/>
      <c r="M1540" s="20"/>
      <c r="N1540" s="20"/>
      <c r="O1540" s="565"/>
      <c r="P1540" s="528"/>
      <c r="Q1540" s="528"/>
      <c r="R1540" s="20"/>
      <c r="S1540" s="20"/>
      <c r="T1540" s="20"/>
      <c r="U1540" s="20"/>
      <c r="V1540" s="20"/>
      <c r="W1540" s="20"/>
    </row>
    <row r="1541" spans="1:23" x14ac:dyDescent="0.2">
      <c r="A1541" s="20"/>
      <c r="B1541" s="21"/>
      <c r="C1541" s="20"/>
      <c r="D1541" s="20"/>
      <c r="E1541" s="20"/>
      <c r="F1541" s="20"/>
      <c r="G1541" s="20"/>
      <c r="H1541" s="20"/>
      <c r="I1541" s="20"/>
      <c r="J1541" s="20"/>
      <c r="K1541" s="20"/>
      <c r="L1541" s="20"/>
      <c r="M1541" s="20"/>
      <c r="N1541" s="20"/>
      <c r="O1541" s="565"/>
      <c r="P1541" s="528"/>
      <c r="Q1541" s="528"/>
      <c r="R1541" s="20"/>
      <c r="S1541" s="20"/>
      <c r="T1541" s="20"/>
      <c r="U1541" s="20"/>
      <c r="V1541" s="20"/>
      <c r="W1541" s="20"/>
    </row>
    <row r="1542" spans="1:23" x14ac:dyDescent="0.2">
      <c r="A1542" s="20"/>
      <c r="B1542" s="21"/>
      <c r="C1542" s="20"/>
      <c r="D1542" s="20"/>
      <c r="E1542" s="20"/>
      <c r="F1542" s="20"/>
      <c r="G1542" s="20"/>
      <c r="H1542" s="20"/>
      <c r="I1542" s="20"/>
      <c r="J1542" s="20"/>
      <c r="K1542" s="20"/>
      <c r="L1542" s="20"/>
      <c r="M1542" s="20"/>
      <c r="N1542" s="20"/>
      <c r="O1542" s="565"/>
      <c r="P1542" s="528"/>
      <c r="Q1542" s="528"/>
      <c r="R1542" s="20"/>
      <c r="S1542" s="20"/>
      <c r="T1542" s="20"/>
      <c r="U1542" s="20"/>
      <c r="V1542" s="20"/>
      <c r="W1542" s="20"/>
    </row>
    <row r="1543" spans="1:23" x14ac:dyDescent="0.2">
      <c r="A1543" s="20"/>
      <c r="B1543" s="21"/>
      <c r="C1543" s="20"/>
      <c r="D1543" s="20"/>
      <c r="E1543" s="20"/>
      <c r="F1543" s="20"/>
      <c r="G1543" s="20"/>
      <c r="H1543" s="20"/>
      <c r="I1543" s="20"/>
      <c r="J1543" s="20"/>
      <c r="K1543" s="20"/>
      <c r="L1543" s="20"/>
      <c r="M1543" s="20"/>
      <c r="N1543" s="20"/>
      <c r="O1543" s="565"/>
      <c r="P1543" s="528"/>
      <c r="Q1543" s="528"/>
      <c r="R1543" s="20"/>
      <c r="S1543" s="20"/>
      <c r="T1543" s="20"/>
      <c r="U1543" s="20"/>
      <c r="V1543" s="20"/>
      <c r="W1543" s="20"/>
    </row>
    <row r="1544" spans="1:23" x14ac:dyDescent="0.2">
      <c r="A1544" s="20"/>
      <c r="B1544" s="21"/>
      <c r="C1544" s="20"/>
      <c r="D1544" s="20"/>
      <c r="E1544" s="20"/>
      <c r="F1544" s="20"/>
      <c r="G1544" s="20"/>
      <c r="H1544" s="20"/>
      <c r="I1544" s="20"/>
      <c r="J1544" s="20"/>
      <c r="K1544" s="20"/>
      <c r="L1544" s="20"/>
      <c r="M1544" s="20"/>
      <c r="N1544" s="20"/>
      <c r="O1544" s="565"/>
      <c r="P1544" s="528"/>
      <c r="Q1544" s="528"/>
      <c r="R1544" s="20"/>
      <c r="S1544" s="20"/>
      <c r="T1544" s="20"/>
      <c r="U1544" s="20"/>
      <c r="V1544" s="20"/>
      <c r="W1544" s="20"/>
    </row>
    <row r="1545" spans="1:23" x14ac:dyDescent="0.2">
      <c r="A1545" s="20"/>
      <c r="B1545" s="21"/>
      <c r="C1545" s="20"/>
      <c r="D1545" s="20"/>
      <c r="E1545" s="20"/>
      <c r="F1545" s="20"/>
      <c r="G1545" s="20"/>
      <c r="H1545" s="20"/>
      <c r="I1545" s="20"/>
      <c r="J1545" s="20"/>
      <c r="K1545" s="20"/>
      <c r="L1545" s="20"/>
      <c r="M1545" s="20"/>
      <c r="N1545" s="20"/>
      <c r="O1545" s="565"/>
      <c r="P1545" s="528"/>
      <c r="Q1545" s="528"/>
      <c r="R1545" s="20"/>
      <c r="S1545" s="20"/>
      <c r="T1545" s="20"/>
      <c r="U1545" s="20"/>
      <c r="V1545" s="20"/>
      <c r="W1545" s="20"/>
    </row>
    <row r="1546" spans="1:23" x14ac:dyDescent="0.2">
      <c r="A1546" s="20"/>
      <c r="B1546" s="21"/>
      <c r="C1546" s="20"/>
      <c r="D1546" s="20"/>
      <c r="E1546" s="20"/>
      <c r="F1546" s="20"/>
      <c r="G1546" s="20"/>
      <c r="H1546" s="20"/>
      <c r="I1546" s="20"/>
      <c r="J1546" s="20"/>
      <c r="K1546" s="20"/>
      <c r="L1546" s="20"/>
      <c r="M1546" s="20"/>
      <c r="N1546" s="20"/>
      <c r="O1546" s="565"/>
      <c r="P1546" s="528"/>
      <c r="Q1546" s="528"/>
      <c r="R1546" s="20"/>
      <c r="S1546" s="20"/>
      <c r="T1546" s="20"/>
      <c r="U1546" s="20"/>
      <c r="V1546" s="20"/>
      <c r="W1546" s="20"/>
    </row>
    <row r="1547" spans="1:23" x14ac:dyDescent="0.2">
      <c r="A1547" s="20"/>
      <c r="B1547" s="21"/>
      <c r="C1547" s="20"/>
      <c r="D1547" s="20"/>
      <c r="E1547" s="20"/>
      <c r="F1547" s="20"/>
      <c r="G1547" s="20"/>
      <c r="H1547" s="20"/>
      <c r="I1547" s="20"/>
      <c r="J1547" s="20"/>
      <c r="K1547" s="20"/>
      <c r="L1547" s="20"/>
      <c r="M1547" s="20"/>
      <c r="N1547" s="20"/>
      <c r="O1547" s="565"/>
      <c r="P1547" s="528"/>
      <c r="Q1547" s="528"/>
      <c r="R1547" s="20"/>
      <c r="S1547" s="20"/>
      <c r="T1547" s="20"/>
      <c r="U1547" s="20"/>
      <c r="V1547" s="20"/>
      <c r="W1547" s="20"/>
    </row>
    <row r="1548" spans="1:23" x14ac:dyDescent="0.2">
      <c r="A1548" s="20"/>
      <c r="B1548" s="21"/>
      <c r="C1548" s="20"/>
      <c r="D1548" s="20"/>
      <c r="E1548" s="20"/>
      <c r="F1548" s="20"/>
      <c r="G1548" s="20"/>
      <c r="H1548" s="20"/>
      <c r="I1548" s="20"/>
      <c r="J1548" s="20"/>
      <c r="K1548" s="20"/>
      <c r="L1548" s="20"/>
      <c r="M1548" s="20"/>
      <c r="N1548" s="20"/>
      <c r="O1548" s="565"/>
      <c r="P1548" s="528"/>
      <c r="Q1548" s="528"/>
      <c r="R1548" s="20"/>
      <c r="S1548" s="20"/>
      <c r="T1548" s="20"/>
      <c r="U1548" s="20"/>
      <c r="V1548" s="20"/>
      <c r="W1548" s="20"/>
    </row>
    <row r="1549" spans="1:23" x14ac:dyDescent="0.2">
      <c r="A1549" s="20"/>
      <c r="B1549" s="21"/>
      <c r="C1549" s="20"/>
      <c r="D1549" s="20"/>
      <c r="E1549" s="20"/>
      <c r="F1549" s="20"/>
      <c r="G1549" s="20"/>
      <c r="H1549" s="20"/>
      <c r="I1549" s="20"/>
      <c r="J1549" s="20"/>
      <c r="K1549" s="20"/>
      <c r="L1549" s="20"/>
      <c r="M1549" s="20"/>
      <c r="N1549" s="20"/>
      <c r="O1549" s="565"/>
      <c r="P1549" s="528"/>
      <c r="Q1549" s="528"/>
      <c r="R1549" s="20"/>
      <c r="S1549" s="20"/>
      <c r="T1549" s="20"/>
      <c r="U1549" s="20"/>
      <c r="V1549" s="20"/>
      <c r="W1549" s="20"/>
    </row>
    <row r="1550" spans="1:23" x14ac:dyDescent="0.2">
      <c r="A1550" s="20"/>
      <c r="B1550" s="21"/>
      <c r="C1550" s="20"/>
      <c r="D1550" s="20"/>
      <c r="E1550" s="20"/>
      <c r="F1550" s="20"/>
      <c r="G1550" s="20"/>
      <c r="H1550" s="20"/>
      <c r="I1550" s="20"/>
      <c r="J1550" s="20"/>
      <c r="K1550" s="20"/>
      <c r="L1550" s="20"/>
      <c r="M1550" s="20"/>
      <c r="N1550" s="20"/>
      <c r="O1550" s="565"/>
      <c r="P1550" s="528"/>
      <c r="Q1550" s="528"/>
      <c r="R1550" s="20"/>
      <c r="S1550" s="20"/>
      <c r="T1550" s="20"/>
      <c r="U1550" s="20"/>
      <c r="V1550" s="20"/>
      <c r="W1550" s="20"/>
    </row>
    <row r="1551" spans="1:23" x14ac:dyDescent="0.2">
      <c r="A1551" s="20"/>
      <c r="B1551" s="21"/>
      <c r="C1551" s="20"/>
      <c r="D1551" s="20"/>
      <c r="E1551" s="20"/>
      <c r="F1551" s="20"/>
      <c r="G1551" s="20"/>
      <c r="H1551" s="20"/>
      <c r="I1551" s="20"/>
      <c r="J1551" s="20"/>
      <c r="K1551" s="20"/>
      <c r="L1551" s="20"/>
      <c r="M1551" s="20"/>
      <c r="N1551" s="20"/>
      <c r="O1551" s="565"/>
      <c r="P1551" s="528"/>
      <c r="Q1551" s="528"/>
      <c r="R1551" s="20"/>
      <c r="S1551" s="20"/>
      <c r="T1551" s="20"/>
      <c r="U1551" s="20"/>
      <c r="V1551" s="20"/>
      <c r="W1551" s="20"/>
    </row>
    <row r="1552" spans="1:23" x14ac:dyDescent="0.2">
      <c r="A1552" s="20"/>
      <c r="B1552" s="21"/>
      <c r="C1552" s="20"/>
      <c r="D1552" s="20"/>
      <c r="E1552" s="20"/>
      <c r="F1552" s="20"/>
      <c r="G1552" s="20"/>
      <c r="H1552" s="20"/>
      <c r="I1552" s="20"/>
      <c r="J1552" s="20"/>
      <c r="K1552" s="20"/>
      <c r="L1552" s="20"/>
      <c r="M1552" s="20"/>
      <c r="N1552" s="20"/>
      <c r="O1552" s="565"/>
      <c r="P1552" s="528"/>
      <c r="Q1552" s="528"/>
      <c r="R1552" s="20"/>
      <c r="S1552" s="20"/>
      <c r="T1552" s="20"/>
      <c r="U1552" s="20"/>
      <c r="V1552" s="20"/>
      <c r="W1552" s="20"/>
    </row>
    <row r="1553" spans="1:23" x14ac:dyDescent="0.2">
      <c r="A1553" s="20"/>
      <c r="B1553" s="21"/>
      <c r="C1553" s="20"/>
      <c r="D1553" s="20"/>
      <c r="E1553" s="20"/>
      <c r="F1553" s="20"/>
      <c r="G1553" s="20"/>
      <c r="H1553" s="20"/>
      <c r="I1553" s="20"/>
      <c r="J1553" s="20"/>
      <c r="K1553" s="20"/>
      <c r="L1553" s="20"/>
      <c r="M1553" s="20"/>
      <c r="N1553" s="20"/>
      <c r="O1553" s="565"/>
      <c r="P1553" s="528"/>
      <c r="Q1553" s="528"/>
      <c r="R1553" s="20"/>
      <c r="S1553" s="20"/>
      <c r="T1553" s="20"/>
      <c r="U1553" s="20"/>
      <c r="V1553" s="20"/>
      <c r="W1553" s="20"/>
    </row>
    <row r="1554" spans="1:23" x14ac:dyDescent="0.2">
      <c r="A1554" s="20"/>
      <c r="B1554" s="21"/>
      <c r="C1554" s="20"/>
      <c r="D1554" s="20"/>
      <c r="E1554" s="20"/>
      <c r="F1554" s="20"/>
      <c r="G1554" s="20"/>
      <c r="H1554" s="20"/>
      <c r="I1554" s="20"/>
      <c r="J1554" s="20"/>
      <c r="K1554" s="20"/>
      <c r="L1554" s="20"/>
      <c r="M1554" s="20"/>
      <c r="N1554" s="20"/>
      <c r="O1554" s="565"/>
      <c r="P1554" s="528"/>
      <c r="Q1554" s="528"/>
      <c r="R1554" s="20"/>
      <c r="S1554" s="20"/>
      <c r="T1554" s="20"/>
      <c r="U1554" s="20"/>
      <c r="V1554" s="20"/>
      <c r="W1554" s="20"/>
    </row>
    <row r="1555" spans="1:23" x14ac:dyDescent="0.2">
      <c r="A1555" s="20"/>
      <c r="B1555" s="21"/>
      <c r="C1555" s="20"/>
      <c r="D1555" s="20"/>
      <c r="E1555" s="20"/>
      <c r="F1555" s="20"/>
      <c r="G1555" s="20"/>
      <c r="H1555" s="20"/>
      <c r="I1555" s="20"/>
      <c r="J1555" s="20"/>
      <c r="K1555" s="20"/>
      <c r="L1555" s="20"/>
      <c r="M1555" s="20"/>
      <c r="N1555" s="20"/>
      <c r="O1555" s="565"/>
      <c r="P1555" s="528"/>
      <c r="Q1555" s="528"/>
      <c r="R1555" s="20"/>
      <c r="S1555" s="20"/>
      <c r="T1555" s="20"/>
      <c r="U1555" s="20"/>
      <c r="V1555" s="20"/>
      <c r="W1555" s="20"/>
    </row>
    <row r="1556" spans="1:23" x14ac:dyDescent="0.2">
      <c r="A1556" s="20"/>
      <c r="B1556" s="21"/>
      <c r="C1556" s="20"/>
      <c r="D1556" s="20"/>
      <c r="E1556" s="20"/>
      <c r="F1556" s="20"/>
      <c r="G1556" s="20"/>
      <c r="H1556" s="20"/>
      <c r="I1556" s="20"/>
      <c r="J1556" s="20"/>
      <c r="K1556" s="20"/>
      <c r="L1556" s="20"/>
      <c r="M1556" s="20"/>
      <c r="N1556" s="20"/>
      <c r="O1556" s="565"/>
      <c r="P1556" s="528"/>
      <c r="Q1556" s="528"/>
      <c r="R1556" s="20"/>
      <c r="S1556" s="20"/>
      <c r="T1556" s="20"/>
      <c r="U1556" s="20"/>
      <c r="V1556" s="20"/>
      <c r="W1556" s="20"/>
    </row>
    <row r="1557" spans="1:23" x14ac:dyDescent="0.2">
      <c r="A1557" s="20"/>
      <c r="B1557" s="21"/>
      <c r="C1557" s="20"/>
      <c r="D1557" s="20"/>
      <c r="E1557" s="20"/>
      <c r="F1557" s="20"/>
      <c r="G1557" s="20"/>
      <c r="H1557" s="20"/>
      <c r="I1557" s="20"/>
      <c r="J1557" s="20"/>
      <c r="K1557" s="20"/>
      <c r="L1557" s="20"/>
      <c r="M1557" s="20"/>
      <c r="N1557" s="20"/>
      <c r="O1557" s="565"/>
      <c r="P1557" s="528"/>
      <c r="Q1557" s="528"/>
      <c r="R1557" s="20"/>
      <c r="S1557" s="20"/>
      <c r="T1557" s="20"/>
      <c r="U1557" s="20"/>
      <c r="V1557" s="20"/>
      <c r="W1557" s="20"/>
    </row>
    <row r="1558" spans="1:23" x14ac:dyDescent="0.2">
      <c r="A1558" s="20"/>
      <c r="B1558" s="21"/>
      <c r="C1558" s="20"/>
      <c r="D1558" s="20"/>
      <c r="E1558" s="20"/>
      <c r="F1558" s="20"/>
      <c r="G1558" s="20"/>
      <c r="H1558" s="20"/>
      <c r="I1558" s="20"/>
      <c r="J1558" s="20"/>
      <c r="K1558" s="20"/>
      <c r="L1558" s="20"/>
      <c r="M1558" s="20"/>
      <c r="N1558" s="20"/>
      <c r="O1558" s="565"/>
      <c r="P1558" s="528"/>
      <c r="Q1558" s="528"/>
      <c r="R1558" s="20"/>
      <c r="S1558" s="20"/>
      <c r="T1558" s="20"/>
      <c r="U1558" s="20"/>
      <c r="V1558" s="20"/>
      <c r="W1558" s="20"/>
    </row>
    <row r="1559" spans="1:23" x14ac:dyDescent="0.2">
      <c r="A1559" s="20"/>
      <c r="B1559" s="21"/>
      <c r="C1559" s="20"/>
      <c r="D1559" s="20"/>
      <c r="E1559" s="20"/>
      <c r="F1559" s="20"/>
      <c r="G1559" s="20"/>
      <c r="H1559" s="20"/>
      <c r="I1559" s="20"/>
      <c r="J1559" s="20"/>
      <c r="K1559" s="20"/>
      <c r="L1559" s="20"/>
      <c r="M1559" s="20"/>
      <c r="N1559" s="20"/>
      <c r="O1559" s="565"/>
      <c r="P1559" s="528"/>
      <c r="Q1559" s="528"/>
      <c r="R1559" s="20"/>
      <c r="S1559" s="20"/>
      <c r="T1559" s="20"/>
      <c r="U1559" s="20"/>
      <c r="V1559" s="20"/>
      <c r="W1559" s="20"/>
    </row>
    <row r="1560" spans="1:23" x14ac:dyDescent="0.2">
      <c r="A1560" s="20"/>
      <c r="B1560" s="21"/>
      <c r="C1560" s="20"/>
      <c r="D1560" s="20"/>
      <c r="E1560" s="20"/>
      <c r="F1560" s="20"/>
      <c r="G1560" s="20"/>
      <c r="H1560" s="20"/>
      <c r="I1560" s="20"/>
      <c r="J1560" s="20"/>
      <c r="K1560" s="20"/>
      <c r="L1560" s="20"/>
      <c r="M1560" s="20"/>
      <c r="N1560" s="20"/>
      <c r="O1560" s="565"/>
      <c r="P1560" s="528"/>
      <c r="Q1560" s="528"/>
      <c r="R1560" s="20"/>
      <c r="S1560" s="20"/>
      <c r="T1560" s="20"/>
      <c r="U1560" s="20"/>
      <c r="V1560" s="20"/>
      <c r="W1560" s="20"/>
    </row>
    <row r="1561" spans="1:23" x14ac:dyDescent="0.2">
      <c r="A1561" s="20"/>
      <c r="B1561" s="21"/>
      <c r="C1561" s="20"/>
      <c r="D1561" s="20"/>
      <c r="E1561" s="20"/>
      <c r="F1561" s="20"/>
      <c r="G1561" s="20"/>
      <c r="H1561" s="20"/>
      <c r="I1561" s="20"/>
      <c r="J1561" s="20"/>
      <c r="K1561" s="20"/>
      <c r="L1561" s="20"/>
      <c r="M1561" s="20"/>
      <c r="N1561" s="20"/>
      <c r="O1561" s="565"/>
      <c r="P1561" s="528"/>
      <c r="Q1561" s="528"/>
      <c r="R1561" s="20"/>
      <c r="S1561" s="20"/>
      <c r="T1561" s="20"/>
      <c r="U1561" s="20"/>
      <c r="V1561" s="20"/>
      <c r="W1561" s="20"/>
    </row>
    <row r="1562" spans="1:23" x14ac:dyDescent="0.2">
      <c r="A1562" s="20"/>
      <c r="B1562" s="21"/>
      <c r="C1562" s="20"/>
      <c r="D1562" s="20"/>
      <c r="E1562" s="20"/>
      <c r="F1562" s="20"/>
      <c r="G1562" s="20"/>
      <c r="H1562" s="20"/>
      <c r="I1562" s="20"/>
      <c r="J1562" s="20"/>
      <c r="K1562" s="20"/>
      <c r="L1562" s="20"/>
      <c r="M1562" s="20"/>
      <c r="N1562" s="20"/>
      <c r="O1562" s="565"/>
      <c r="P1562" s="528"/>
      <c r="Q1562" s="528"/>
      <c r="R1562" s="20"/>
      <c r="S1562" s="20"/>
      <c r="T1562" s="20"/>
      <c r="U1562" s="20"/>
      <c r="V1562" s="20"/>
      <c r="W1562" s="20"/>
    </row>
    <row r="1563" spans="1:23" x14ac:dyDescent="0.2">
      <c r="A1563" s="20"/>
      <c r="B1563" s="21"/>
      <c r="C1563" s="20"/>
      <c r="D1563" s="20"/>
      <c r="E1563" s="20"/>
      <c r="F1563" s="20"/>
      <c r="G1563" s="20"/>
      <c r="H1563" s="20"/>
      <c r="I1563" s="20"/>
      <c r="J1563" s="20"/>
      <c r="K1563" s="20"/>
      <c r="L1563" s="20"/>
      <c r="M1563" s="20"/>
      <c r="N1563" s="20"/>
      <c r="O1563" s="565"/>
      <c r="P1563" s="528"/>
      <c r="Q1563" s="528"/>
      <c r="R1563" s="20"/>
      <c r="S1563" s="20"/>
      <c r="T1563" s="20"/>
      <c r="U1563" s="20"/>
      <c r="V1563" s="20"/>
      <c r="W1563" s="20"/>
    </row>
    <row r="1564" spans="1:23" x14ac:dyDescent="0.2">
      <c r="A1564" s="20"/>
      <c r="B1564" s="21"/>
      <c r="C1564" s="20"/>
      <c r="D1564" s="20"/>
      <c r="E1564" s="20"/>
      <c r="F1564" s="20"/>
      <c r="G1564" s="20"/>
      <c r="H1564" s="20"/>
      <c r="I1564" s="20"/>
      <c r="J1564" s="20"/>
      <c r="K1564" s="20"/>
      <c r="L1564" s="20"/>
      <c r="M1564" s="20"/>
      <c r="N1564" s="20"/>
      <c r="O1564" s="565"/>
      <c r="P1564" s="528"/>
      <c r="Q1564" s="528"/>
      <c r="R1564" s="20"/>
      <c r="S1564" s="20"/>
      <c r="T1564" s="20"/>
      <c r="U1564" s="20"/>
      <c r="V1564" s="20"/>
      <c r="W1564" s="20"/>
    </row>
    <row r="1565" spans="1:23" x14ac:dyDescent="0.2">
      <c r="A1565" s="20"/>
      <c r="B1565" s="21"/>
      <c r="C1565" s="20"/>
      <c r="D1565" s="20"/>
      <c r="E1565" s="20"/>
      <c r="F1565" s="20"/>
      <c r="G1565" s="20"/>
      <c r="H1565" s="20"/>
      <c r="I1565" s="20"/>
      <c r="J1565" s="20"/>
      <c r="K1565" s="20"/>
      <c r="L1565" s="20"/>
      <c r="M1565" s="20"/>
      <c r="N1565" s="20"/>
      <c r="O1565" s="565"/>
      <c r="P1565" s="528"/>
      <c r="Q1565" s="528"/>
      <c r="R1565" s="20"/>
      <c r="S1565" s="20"/>
      <c r="T1565" s="20"/>
      <c r="U1565" s="20"/>
      <c r="V1565" s="20"/>
      <c r="W1565" s="20"/>
    </row>
    <row r="1566" spans="1:23" x14ac:dyDescent="0.2">
      <c r="A1566" s="20"/>
      <c r="B1566" s="21"/>
      <c r="C1566" s="20"/>
      <c r="D1566" s="20"/>
      <c r="E1566" s="20"/>
      <c r="F1566" s="20"/>
      <c r="G1566" s="20"/>
      <c r="H1566" s="20"/>
      <c r="I1566" s="20"/>
      <c r="J1566" s="20"/>
      <c r="K1566" s="20"/>
      <c r="L1566" s="20"/>
      <c r="M1566" s="20"/>
      <c r="N1566" s="20"/>
      <c r="O1566" s="565"/>
      <c r="P1566" s="528"/>
      <c r="Q1566" s="528"/>
      <c r="R1566" s="20"/>
      <c r="S1566" s="20"/>
      <c r="T1566" s="20"/>
      <c r="U1566" s="20"/>
      <c r="V1566" s="20"/>
      <c r="W1566" s="20"/>
    </row>
    <row r="1567" spans="1:23" x14ac:dyDescent="0.2">
      <c r="A1567" s="20"/>
      <c r="B1567" s="21"/>
      <c r="C1567" s="20"/>
      <c r="D1567" s="20"/>
      <c r="E1567" s="20"/>
      <c r="F1567" s="20"/>
      <c r="G1567" s="20"/>
      <c r="H1567" s="20"/>
      <c r="I1567" s="20"/>
      <c r="J1567" s="20"/>
      <c r="K1567" s="20"/>
      <c r="L1567" s="20"/>
      <c r="M1567" s="20"/>
      <c r="N1567" s="20"/>
      <c r="O1567" s="565"/>
      <c r="P1567" s="528"/>
      <c r="Q1567" s="528"/>
      <c r="R1567" s="20"/>
      <c r="S1567" s="20"/>
      <c r="T1567" s="20"/>
      <c r="U1567" s="20"/>
      <c r="V1567" s="20"/>
      <c r="W1567" s="20"/>
    </row>
    <row r="1568" spans="1:23" x14ac:dyDescent="0.2">
      <c r="A1568" s="20"/>
      <c r="B1568" s="21"/>
      <c r="C1568" s="20"/>
      <c r="D1568" s="20"/>
      <c r="E1568" s="20"/>
      <c r="F1568" s="20"/>
      <c r="G1568" s="20"/>
      <c r="H1568" s="20"/>
      <c r="I1568" s="20"/>
      <c r="J1568" s="20"/>
      <c r="K1568" s="20"/>
      <c r="L1568" s="20"/>
      <c r="M1568" s="20"/>
      <c r="N1568" s="20"/>
      <c r="O1568" s="565"/>
      <c r="P1568" s="528"/>
      <c r="Q1568" s="528"/>
      <c r="R1568" s="20"/>
      <c r="S1568" s="20"/>
      <c r="T1568" s="20"/>
      <c r="U1568" s="20"/>
      <c r="V1568" s="20"/>
      <c r="W1568" s="20"/>
    </row>
    <row r="1569" spans="1:23" x14ac:dyDescent="0.2">
      <c r="A1569" s="20"/>
      <c r="B1569" s="21"/>
      <c r="C1569" s="20"/>
      <c r="D1569" s="20"/>
      <c r="E1569" s="20"/>
      <c r="F1569" s="20"/>
      <c r="G1569" s="20"/>
      <c r="H1569" s="20"/>
      <c r="I1569" s="20"/>
      <c r="J1569" s="20"/>
      <c r="K1569" s="20"/>
      <c r="L1569" s="20"/>
      <c r="M1569" s="20"/>
      <c r="N1569" s="20"/>
      <c r="O1569" s="565"/>
      <c r="P1569" s="528"/>
      <c r="Q1569" s="528"/>
      <c r="R1569" s="20"/>
      <c r="S1569" s="20"/>
      <c r="T1569" s="20"/>
      <c r="U1569" s="20"/>
      <c r="V1569" s="20"/>
      <c r="W1569" s="20"/>
    </row>
    <row r="1570" spans="1:23" x14ac:dyDescent="0.2">
      <c r="A1570" s="20"/>
      <c r="B1570" s="21"/>
      <c r="C1570" s="20"/>
      <c r="D1570" s="20"/>
      <c r="E1570" s="20"/>
      <c r="F1570" s="20"/>
      <c r="G1570" s="20"/>
      <c r="H1570" s="20"/>
      <c r="I1570" s="20"/>
      <c r="J1570" s="20"/>
      <c r="K1570" s="20"/>
      <c r="L1570" s="20"/>
      <c r="M1570" s="20"/>
      <c r="N1570" s="20"/>
      <c r="O1570" s="565"/>
      <c r="P1570" s="528"/>
      <c r="Q1570" s="528"/>
      <c r="R1570" s="20"/>
      <c r="S1570" s="20"/>
      <c r="T1570" s="20"/>
      <c r="U1570" s="20"/>
      <c r="V1570" s="20"/>
      <c r="W1570" s="20"/>
    </row>
    <row r="1571" spans="1:23" x14ac:dyDescent="0.2">
      <c r="A1571" s="20"/>
      <c r="B1571" s="21"/>
      <c r="C1571" s="20"/>
      <c r="D1571" s="20"/>
      <c r="E1571" s="20"/>
      <c r="F1571" s="20"/>
      <c r="G1571" s="20"/>
      <c r="H1571" s="20"/>
      <c r="I1571" s="20"/>
      <c r="J1571" s="20"/>
      <c r="K1571" s="20"/>
      <c r="L1571" s="20"/>
      <c r="M1571" s="20"/>
      <c r="N1571" s="20"/>
      <c r="O1571" s="565"/>
      <c r="P1571" s="528"/>
      <c r="Q1571" s="528"/>
      <c r="R1571" s="20"/>
      <c r="S1571" s="20"/>
      <c r="T1571" s="20"/>
      <c r="U1571" s="20"/>
      <c r="V1571" s="20"/>
      <c r="W1571" s="20"/>
    </row>
    <row r="1572" spans="1:23" x14ac:dyDescent="0.2">
      <c r="A1572" s="20"/>
      <c r="B1572" s="21"/>
      <c r="C1572" s="20"/>
      <c r="D1572" s="20"/>
      <c r="E1572" s="20"/>
      <c r="F1572" s="20"/>
      <c r="G1572" s="20"/>
      <c r="H1572" s="20"/>
      <c r="I1572" s="20"/>
      <c r="J1572" s="20"/>
      <c r="K1572" s="20"/>
      <c r="L1572" s="20"/>
      <c r="M1572" s="20"/>
      <c r="N1572" s="20"/>
      <c r="O1572" s="565"/>
      <c r="P1572" s="528"/>
      <c r="Q1572" s="528"/>
      <c r="R1572" s="20"/>
      <c r="S1572" s="20"/>
      <c r="T1572" s="20"/>
      <c r="U1572" s="20"/>
      <c r="V1572" s="20"/>
      <c r="W1572" s="20"/>
    </row>
    <row r="1573" spans="1:23" x14ac:dyDescent="0.2">
      <c r="A1573" s="20"/>
      <c r="B1573" s="21"/>
      <c r="C1573" s="20"/>
      <c r="D1573" s="20"/>
      <c r="E1573" s="20"/>
      <c r="F1573" s="20"/>
      <c r="G1573" s="20"/>
      <c r="H1573" s="20"/>
      <c r="I1573" s="20"/>
      <c r="J1573" s="20"/>
      <c r="K1573" s="20"/>
      <c r="L1573" s="20"/>
      <c r="M1573" s="20"/>
      <c r="N1573" s="20"/>
      <c r="O1573" s="565"/>
      <c r="P1573" s="528"/>
      <c r="Q1573" s="528"/>
      <c r="R1573" s="20"/>
      <c r="S1573" s="20"/>
      <c r="T1573" s="20"/>
      <c r="U1573" s="20"/>
      <c r="V1573" s="20"/>
      <c r="W1573" s="20"/>
    </row>
    <row r="1574" spans="1:23" x14ac:dyDescent="0.2">
      <c r="A1574" s="20"/>
      <c r="B1574" s="21"/>
      <c r="C1574" s="20"/>
      <c r="D1574" s="20"/>
      <c r="E1574" s="20"/>
      <c r="F1574" s="20"/>
      <c r="G1574" s="20"/>
      <c r="H1574" s="20"/>
      <c r="I1574" s="20"/>
      <c r="J1574" s="20"/>
      <c r="K1574" s="20"/>
      <c r="L1574" s="20"/>
      <c r="M1574" s="20"/>
      <c r="N1574" s="20"/>
      <c r="O1574" s="565"/>
      <c r="P1574" s="528"/>
      <c r="Q1574" s="528"/>
      <c r="R1574" s="20"/>
      <c r="S1574" s="20"/>
      <c r="T1574" s="20"/>
      <c r="U1574" s="20"/>
      <c r="V1574" s="20"/>
      <c r="W1574" s="20"/>
    </row>
    <row r="1575" spans="1:23" x14ac:dyDescent="0.2">
      <c r="A1575" s="20"/>
      <c r="B1575" s="21"/>
      <c r="C1575" s="20"/>
      <c r="D1575" s="20"/>
      <c r="E1575" s="20"/>
      <c r="F1575" s="20"/>
      <c r="G1575" s="20"/>
      <c r="H1575" s="20"/>
      <c r="I1575" s="20"/>
      <c r="J1575" s="20"/>
      <c r="K1575" s="20"/>
      <c r="L1575" s="20"/>
      <c r="M1575" s="20"/>
      <c r="N1575" s="20"/>
      <c r="O1575" s="565"/>
      <c r="P1575" s="528"/>
      <c r="Q1575" s="528"/>
      <c r="R1575" s="20"/>
      <c r="S1575" s="20"/>
      <c r="T1575" s="20"/>
      <c r="U1575" s="20"/>
      <c r="V1575" s="20"/>
      <c r="W1575" s="20"/>
    </row>
    <row r="1576" spans="1:23" x14ac:dyDescent="0.2">
      <c r="A1576" s="20"/>
      <c r="B1576" s="21"/>
      <c r="C1576" s="20"/>
      <c r="D1576" s="20"/>
      <c r="E1576" s="20"/>
      <c r="F1576" s="20"/>
      <c r="G1576" s="20"/>
      <c r="H1576" s="20"/>
      <c r="I1576" s="20"/>
      <c r="J1576" s="20"/>
      <c r="K1576" s="20"/>
      <c r="L1576" s="20"/>
      <c r="M1576" s="20"/>
      <c r="N1576" s="20"/>
      <c r="O1576" s="565"/>
      <c r="P1576" s="528"/>
      <c r="Q1576" s="528"/>
      <c r="R1576" s="20"/>
      <c r="S1576" s="20"/>
      <c r="T1576" s="20"/>
      <c r="U1576" s="20"/>
      <c r="V1576" s="20"/>
      <c r="W1576" s="20"/>
    </row>
  </sheetData>
  <mergeCells count="14">
    <mergeCell ref="B1:Q1"/>
    <mergeCell ref="O2:O3"/>
    <mergeCell ref="Q2:Q3"/>
    <mergeCell ref="H2:J2"/>
    <mergeCell ref="K2:M2"/>
    <mergeCell ref="E2:G2"/>
    <mergeCell ref="N2:N3"/>
    <mergeCell ref="P2:P3"/>
    <mergeCell ref="A201:C201"/>
    <mergeCell ref="A4:C4"/>
    <mergeCell ref="A5:D5"/>
    <mergeCell ref="A49:D49"/>
    <mergeCell ref="A149:C149"/>
    <mergeCell ref="A111:C111"/>
  </mergeCells>
  <pageMargins left="0.7" right="0.7" top="0.75" bottom="0.75" header="0.3" footer="0.3"/>
  <pageSetup scale="1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32"/>
  <sheetViews>
    <sheetView tabSelected="1" workbookViewId="0">
      <selection activeCell="C33" sqref="C33"/>
    </sheetView>
  </sheetViews>
  <sheetFormatPr defaultRowHeight="12.75" x14ac:dyDescent="0.2"/>
  <cols>
    <col min="1" max="1" width="54.85546875" style="3" customWidth="1"/>
    <col min="2" max="4" width="14.42578125" style="3" bestFit="1" customWidth="1"/>
    <col min="5" max="5" width="8" style="3" customWidth="1"/>
    <col min="6" max="6" width="21.85546875" style="3" customWidth="1"/>
    <col min="7" max="253" width="9.140625" style="3"/>
    <col min="254" max="254" width="73.140625" style="3" customWidth="1"/>
    <col min="255" max="260" width="7.5703125" style="3" bestFit="1" customWidth="1"/>
    <col min="261" max="261" width="8" style="3" customWidth="1"/>
    <col min="262" max="509" width="9.140625" style="3"/>
    <col min="510" max="510" width="73.140625" style="3" customWidth="1"/>
    <col min="511" max="516" width="7.5703125" style="3" bestFit="1" customWidth="1"/>
    <col min="517" max="517" width="8" style="3" customWidth="1"/>
    <col min="518" max="765" width="9.140625" style="3"/>
    <col min="766" max="766" width="73.140625" style="3" customWidth="1"/>
    <col min="767" max="772" width="7.5703125" style="3" bestFit="1" customWidth="1"/>
    <col min="773" max="773" width="8" style="3" customWidth="1"/>
    <col min="774" max="1021" width="9.140625" style="3"/>
    <col min="1022" max="1022" width="73.140625" style="3" customWidth="1"/>
    <col min="1023" max="1028" width="7.5703125" style="3" bestFit="1" customWidth="1"/>
    <col min="1029" max="1029" width="8" style="3" customWidth="1"/>
    <col min="1030" max="1277" width="9.140625" style="3"/>
    <col min="1278" max="1278" width="73.140625" style="3" customWidth="1"/>
    <col min="1279" max="1284" width="7.5703125" style="3" bestFit="1" customWidth="1"/>
    <col min="1285" max="1285" width="8" style="3" customWidth="1"/>
    <col min="1286" max="1533" width="9.140625" style="3"/>
    <col min="1534" max="1534" width="73.140625" style="3" customWidth="1"/>
    <col min="1535" max="1540" width="7.5703125" style="3" bestFit="1" customWidth="1"/>
    <col min="1541" max="1541" width="8" style="3" customWidth="1"/>
    <col min="1542" max="1789" width="9.140625" style="3"/>
    <col min="1790" max="1790" width="73.140625" style="3" customWidth="1"/>
    <col min="1791" max="1796" width="7.5703125" style="3" bestFit="1" customWidth="1"/>
    <col min="1797" max="1797" width="8" style="3" customWidth="1"/>
    <col min="1798" max="2045" width="9.140625" style="3"/>
    <col min="2046" max="2046" width="73.140625" style="3" customWidth="1"/>
    <col min="2047" max="2052" width="7.5703125" style="3" bestFit="1" customWidth="1"/>
    <col min="2053" max="2053" width="8" style="3" customWidth="1"/>
    <col min="2054" max="2301" width="9.140625" style="3"/>
    <col min="2302" max="2302" width="73.140625" style="3" customWidth="1"/>
    <col min="2303" max="2308" width="7.5703125" style="3" bestFit="1" customWidth="1"/>
    <col min="2309" max="2309" width="8" style="3" customWidth="1"/>
    <col min="2310" max="2557" width="9.140625" style="3"/>
    <col min="2558" max="2558" width="73.140625" style="3" customWidth="1"/>
    <col min="2559" max="2564" width="7.5703125" style="3" bestFit="1" customWidth="1"/>
    <col min="2565" max="2565" width="8" style="3" customWidth="1"/>
    <col min="2566" max="2813" width="9.140625" style="3"/>
    <col min="2814" max="2814" width="73.140625" style="3" customWidth="1"/>
    <col min="2815" max="2820" width="7.5703125" style="3" bestFit="1" customWidth="1"/>
    <col min="2821" max="2821" width="8" style="3" customWidth="1"/>
    <col min="2822" max="3069" width="9.140625" style="3"/>
    <col min="3070" max="3070" width="73.140625" style="3" customWidth="1"/>
    <col min="3071" max="3076" width="7.5703125" style="3" bestFit="1" customWidth="1"/>
    <col min="3077" max="3077" width="8" style="3" customWidth="1"/>
    <col min="3078" max="3325" width="9.140625" style="3"/>
    <col min="3326" max="3326" width="73.140625" style="3" customWidth="1"/>
    <col min="3327" max="3332" width="7.5703125" style="3" bestFit="1" customWidth="1"/>
    <col min="3333" max="3333" width="8" style="3" customWidth="1"/>
    <col min="3334" max="3581" width="9.140625" style="3"/>
    <col min="3582" max="3582" width="73.140625" style="3" customWidth="1"/>
    <col min="3583" max="3588" width="7.5703125" style="3" bestFit="1" customWidth="1"/>
    <col min="3589" max="3589" width="8" style="3" customWidth="1"/>
    <col min="3590" max="3837" width="9.140625" style="3"/>
    <col min="3838" max="3838" width="73.140625" style="3" customWidth="1"/>
    <col min="3839" max="3844" width="7.5703125" style="3" bestFit="1" customWidth="1"/>
    <col min="3845" max="3845" width="8" style="3" customWidth="1"/>
    <col min="3846" max="4093" width="9.140625" style="3"/>
    <col min="4094" max="4094" width="73.140625" style="3" customWidth="1"/>
    <col min="4095" max="4100" width="7.5703125" style="3" bestFit="1" customWidth="1"/>
    <col min="4101" max="4101" width="8" style="3" customWidth="1"/>
    <col min="4102" max="4349" width="9.140625" style="3"/>
    <col min="4350" max="4350" width="73.140625" style="3" customWidth="1"/>
    <col min="4351" max="4356" width="7.5703125" style="3" bestFit="1" customWidth="1"/>
    <col min="4357" max="4357" width="8" style="3" customWidth="1"/>
    <col min="4358" max="4605" width="9.140625" style="3"/>
    <col min="4606" max="4606" width="73.140625" style="3" customWidth="1"/>
    <col min="4607" max="4612" width="7.5703125" style="3" bestFit="1" customWidth="1"/>
    <col min="4613" max="4613" width="8" style="3" customWidth="1"/>
    <col min="4614" max="4861" width="9.140625" style="3"/>
    <col min="4862" max="4862" width="73.140625" style="3" customWidth="1"/>
    <col min="4863" max="4868" width="7.5703125" style="3" bestFit="1" customWidth="1"/>
    <col min="4869" max="4869" width="8" style="3" customWidth="1"/>
    <col min="4870" max="5117" width="9.140625" style="3"/>
    <col min="5118" max="5118" width="73.140625" style="3" customWidth="1"/>
    <col min="5119" max="5124" width="7.5703125" style="3" bestFit="1" customWidth="1"/>
    <col min="5125" max="5125" width="8" style="3" customWidth="1"/>
    <col min="5126" max="5373" width="9.140625" style="3"/>
    <col min="5374" max="5374" width="73.140625" style="3" customWidth="1"/>
    <col min="5375" max="5380" width="7.5703125" style="3" bestFit="1" customWidth="1"/>
    <col min="5381" max="5381" width="8" style="3" customWidth="1"/>
    <col min="5382" max="5629" width="9.140625" style="3"/>
    <col min="5630" max="5630" width="73.140625" style="3" customWidth="1"/>
    <col min="5631" max="5636" width="7.5703125" style="3" bestFit="1" customWidth="1"/>
    <col min="5637" max="5637" width="8" style="3" customWidth="1"/>
    <col min="5638" max="5885" width="9.140625" style="3"/>
    <col min="5886" max="5886" width="73.140625" style="3" customWidth="1"/>
    <col min="5887" max="5892" width="7.5703125" style="3" bestFit="1" customWidth="1"/>
    <col min="5893" max="5893" width="8" style="3" customWidth="1"/>
    <col min="5894" max="6141" width="9.140625" style="3"/>
    <col min="6142" max="6142" width="73.140625" style="3" customWidth="1"/>
    <col min="6143" max="6148" width="7.5703125" style="3" bestFit="1" customWidth="1"/>
    <col min="6149" max="6149" width="8" style="3" customWidth="1"/>
    <col min="6150" max="6397" width="9.140625" style="3"/>
    <col min="6398" max="6398" width="73.140625" style="3" customWidth="1"/>
    <col min="6399" max="6404" width="7.5703125" style="3" bestFit="1" customWidth="1"/>
    <col min="6405" max="6405" width="8" style="3" customWidth="1"/>
    <col min="6406" max="6653" width="9.140625" style="3"/>
    <col min="6654" max="6654" width="73.140625" style="3" customWidth="1"/>
    <col min="6655" max="6660" width="7.5703125" style="3" bestFit="1" customWidth="1"/>
    <col min="6661" max="6661" width="8" style="3" customWidth="1"/>
    <col min="6662" max="6909" width="9.140625" style="3"/>
    <col min="6910" max="6910" width="73.140625" style="3" customWidth="1"/>
    <col min="6911" max="6916" width="7.5703125" style="3" bestFit="1" customWidth="1"/>
    <col min="6917" max="6917" width="8" style="3" customWidth="1"/>
    <col min="6918" max="7165" width="9.140625" style="3"/>
    <col min="7166" max="7166" width="73.140625" style="3" customWidth="1"/>
    <col min="7167" max="7172" width="7.5703125" style="3" bestFit="1" customWidth="1"/>
    <col min="7173" max="7173" width="8" style="3" customWidth="1"/>
    <col min="7174" max="7421" width="9.140625" style="3"/>
    <col min="7422" max="7422" width="73.140625" style="3" customWidth="1"/>
    <col min="7423" max="7428" width="7.5703125" style="3" bestFit="1" customWidth="1"/>
    <col min="7429" max="7429" width="8" style="3" customWidth="1"/>
    <col min="7430" max="7677" width="9.140625" style="3"/>
    <col min="7678" max="7678" width="73.140625" style="3" customWidth="1"/>
    <col min="7679" max="7684" width="7.5703125" style="3" bestFit="1" customWidth="1"/>
    <col min="7685" max="7685" width="8" style="3" customWidth="1"/>
    <col min="7686" max="7933" width="9.140625" style="3"/>
    <col min="7934" max="7934" width="73.140625" style="3" customWidth="1"/>
    <col min="7935" max="7940" width="7.5703125" style="3" bestFit="1" customWidth="1"/>
    <col min="7941" max="7941" width="8" style="3" customWidth="1"/>
    <col min="7942" max="8189" width="9.140625" style="3"/>
    <col min="8190" max="8190" width="73.140625" style="3" customWidth="1"/>
    <col min="8191" max="8196" width="7.5703125" style="3" bestFit="1" customWidth="1"/>
    <col min="8197" max="8197" width="8" style="3" customWidth="1"/>
    <col min="8198" max="8445" width="9.140625" style="3"/>
    <col min="8446" max="8446" width="73.140625" style="3" customWidth="1"/>
    <col min="8447" max="8452" width="7.5703125" style="3" bestFit="1" customWidth="1"/>
    <col min="8453" max="8453" width="8" style="3" customWidth="1"/>
    <col min="8454" max="8701" width="9.140625" style="3"/>
    <col min="8702" max="8702" width="73.140625" style="3" customWidth="1"/>
    <col min="8703" max="8708" width="7.5703125" style="3" bestFit="1" customWidth="1"/>
    <col min="8709" max="8709" width="8" style="3" customWidth="1"/>
    <col min="8710" max="8957" width="9.140625" style="3"/>
    <col min="8958" max="8958" width="73.140625" style="3" customWidth="1"/>
    <col min="8959" max="8964" width="7.5703125" style="3" bestFit="1" customWidth="1"/>
    <col min="8965" max="8965" width="8" style="3" customWidth="1"/>
    <col min="8966" max="9213" width="9.140625" style="3"/>
    <col min="9214" max="9214" width="73.140625" style="3" customWidth="1"/>
    <col min="9215" max="9220" width="7.5703125" style="3" bestFit="1" customWidth="1"/>
    <col min="9221" max="9221" width="8" style="3" customWidth="1"/>
    <col min="9222" max="9469" width="9.140625" style="3"/>
    <col min="9470" max="9470" width="73.140625" style="3" customWidth="1"/>
    <col min="9471" max="9476" width="7.5703125" style="3" bestFit="1" customWidth="1"/>
    <col min="9477" max="9477" width="8" style="3" customWidth="1"/>
    <col min="9478" max="9725" width="9.140625" style="3"/>
    <col min="9726" max="9726" width="73.140625" style="3" customWidth="1"/>
    <col min="9727" max="9732" width="7.5703125" style="3" bestFit="1" customWidth="1"/>
    <col min="9733" max="9733" width="8" style="3" customWidth="1"/>
    <col min="9734" max="9981" width="9.140625" style="3"/>
    <col min="9982" max="9982" width="73.140625" style="3" customWidth="1"/>
    <col min="9983" max="9988" width="7.5703125" style="3" bestFit="1" customWidth="1"/>
    <col min="9989" max="9989" width="8" style="3" customWidth="1"/>
    <col min="9990" max="10237" width="9.140625" style="3"/>
    <col min="10238" max="10238" width="73.140625" style="3" customWidth="1"/>
    <col min="10239" max="10244" width="7.5703125" style="3" bestFit="1" customWidth="1"/>
    <col min="10245" max="10245" width="8" style="3" customWidth="1"/>
    <col min="10246" max="10493" width="9.140625" style="3"/>
    <col min="10494" max="10494" width="73.140625" style="3" customWidth="1"/>
    <col min="10495" max="10500" width="7.5703125" style="3" bestFit="1" customWidth="1"/>
    <col min="10501" max="10501" width="8" style="3" customWidth="1"/>
    <col min="10502" max="10749" width="9.140625" style="3"/>
    <col min="10750" max="10750" width="73.140625" style="3" customWidth="1"/>
    <col min="10751" max="10756" width="7.5703125" style="3" bestFit="1" customWidth="1"/>
    <col min="10757" max="10757" width="8" style="3" customWidth="1"/>
    <col min="10758" max="11005" width="9.140625" style="3"/>
    <col min="11006" max="11006" width="73.140625" style="3" customWidth="1"/>
    <col min="11007" max="11012" width="7.5703125" style="3" bestFit="1" customWidth="1"/>
    <col min="11013" max="11013" width="8" style="3" customWidth="1"/>
    <col min="11014" max="11261" width="9.140625" style="3"/>
    <col min="11262" max="11262" width="73.140625" style="3" customWidth="1"/>
    <col min="11263" max="11268" width="7.5703125" style="3" bestFit="1" customWidth="1"/>
    <col min="11269" max="11269" width="8" style="3" customWidth="1"/>
    <col min="11270" max="11517" width="9.140625" style="3"/>
    <col min="11518" max="11518" width="73.140625" style="3" customWidth="1"/>
    <col min="11519" max="11524" width="7.5703125" style="3" bestFit="1" customWidth="1"/>
    <col min="11525" max="11525" width="8" style="3" customWidth="1"/>
    <col min="11526" max="11773" width="9.140625" style="3"/>
    <col min="11774" max="11774" width="73.140625" style="3" customWidth="1"/>
    <col min="11775" max="11780" width="7.5703125" style="3" bestFit="1" customWidth="1"/>
    <col min="11781" max="11781" width="8" style="3" customWidth="1"/>
    <col min="11782" max="12029" width="9.140625" style="3"/>
    <col min="12030" max="12030" width="73.140625" style="3" customWidth="1"/>
    <col min="12031" max="12036" width="7.5703125" style="3" bestFit="1" customWidth="1"/>
    <col min="12037" max="12037" width="8" style="3" customWidth="1"/>
    <col min="12038" max="12285" width="9.140625" style="3"/>
    <col min="12286" max="12286" width="73.140625" style="3" customWidth="1"/>
    <col min="12287" max="12292" width="7.5703125" style="3" bestFit="1" customWidth="1"/>
    <col min="12293" max="12293" width="8" style="3" customWidth="1"/>
    <col min="12294" max="12541" width="9.140625" style="3"/>
    <col min="12542" max="12542" width="73.140625" style="3" customWidth="1"/>
    <col min="12543" max="12548" width="7.5703125" style="3" bestFit="1" customWidth="1"/>
    <col min="12549" max="12549" width="8" style="3" customWidth="1"/>
    <col min="12550" max="12797" width="9.140625" style="3"/>
    <col min="12798" max="12798" width="73.140625" style="3" customWidth="1"/>
    <col min="12799" max="12804" width="7.5703125" style="3" bestFit="1" customWidth="1"/>
    <col min="12805" max="12805" width="8" style="3" customWidth="1"/>
    <col min="12806" max="13053" width="9.140625" style="3"/>
    <col min="13054" max="13054" width="73.140625" style="3" customWidth="1"/>
    <col min="13055" max="13060" width="7.5703125" style="3" bestFit="1" customWidth="1"/>
    <col min="13061" max="13061" width="8" style="3" customWidth="1"/>
    <col min="13062" max="13309" width="9.140625" style="3"/>
    <col min="13310" max="13310" width="73.140625" style="3" customWidth="1"/>
    <col min="13311" max="13316" width="7.5703125" style="3" bestFit="1" customWidth="1"/>
    <col min="13317" max="13317" width="8" style="3" customWidth="1"/>
    <col min="13318" max="13565" width="9.140625" style="3"/>
    <col min="13566" max="13566" width="73.140625" style="3" customWidth="1"/>
    <col min="13567" max="13572" width="7.5703125" style="3" bestFit="1" customWidth="1"/>
    <col min="13573" max="13573" width="8" style="3" customWidth="1"/>
    <col min="13574" max="13821" width="9.140625" style="3"/>
    <col min="13822" max="13822" width="73.140625" style="3" customWidth="1"/>
    <col min="13823" max="13828" width="7.5703125" style="3" bestFit="1" customWidth="1"/>
    <col min="13829" max="13829" width="8" style="3" customWidth="1"/>
    <col min="13830" max="14077" width="9.140625" style="3"/>
    <col min="14078" max="14078" width="73.140625" style="3" customWidth="1"/>
    <col min="14079" max="14084" width="7.5703125" style="3" bestFit="1" customWidth="1"/>
    <col min="14085" max="14085" width="8" style="3" customWidth="1"/>
    <col min="14086" max="14333" width="9.140625" style="3"/>
    <col min="14334" max="14334" width="73.140625" style="3" customWidth="1"/>
    <col min="14335" max="14340" width="7.5703125" style="3" bestFit="1" customWidth="1"/>
    <col min="14341" max="14341" width="8" style="3" customWidth="1"/>
    <col min="14342" max="14589" width="9.140625" style="3"/>
    <col min="14590" max="14590" width="73.140625" style="3" customWidth="1"/>
    <col min="14591" max="14596" width="7.5703125" style="3" bestFit="1" customWidth="1"/>
    <col min="14597" max="14597" width="8" style="3" customWidth="1"/>
    <col min="14598" max="14845" width="9.140625" style="3"/>
    <col min="14846" max="14846" width="73.140625" style="3" customWidth="1"/>
    <col min="14847" max="14852" width="7.5703125" style="3" bestFit="1" customWidth="1"/>
    <col min="14853" max="14853" width="8" style="3" customWidth="1"/>
    <col min="14854" max="15101" width="9.140625" style="3"/>
    <col min="15102" max="15102" width="73.140625" style="3" customWidth="1"/>
    <col min="15103" max="15108" width="7.5703125" style="3" bestFit="1" customWidth="1"/>
    <col min="15109" max="15109" width="8" style="3" customWidth="1"/>
    <col min="15110" max="15357" width="9.140625" style="3"/>
    <col min="15358" max="15358" width="73.140625" style="3" customWidth="1"/>
    <col min="15359" max="15364" width="7.5703125" style="3" bestFit="1" customWidth="1"/>
    <col min="15365" max="15365" width="8" style="3" customWidth="1"/>
    <col min="15366" max="15613" width="9.140625" style="3"/>
    <col min="15614" max="15614" width="73.140625" style="3" customWidth="1"/>
    <col min="15615" max="15620" width="7.5703125" style="3" bestFit="1" customWidth="1"/>
    <col min="15621" max="15621" width="8" style="3" customWidth="1"/>
    <col min="15622" max="15869" width="9.140625" style="3"/>
    <col min="15870" max="15870" width="73.140625" style="3" customWidth="1"/>
    <col min="15871" max="15876" width="7.5703125" style="3" bestFit="1" customWidth="1"/>
    <col min="15877" max="15877" width="8" style="3" customWidth="1"/>
    <col min="15878" max="16125" width="9.140625" style="3"/>
    <col min="16126" max="16126" width="73.140625" style="3" customWidth="1"/>
    <col min="16127" max="16132" width="7.5703125" style="3" bestFit="1" customWidth="1"/>
    <col min="16133" max="16133" width="8" style="3" customWidth="1"/>
    <col min="16134" max="16384" width="9.140625" style="3"/>
  </cols>
  <sheetData>
    <row r="1" spans="1:16384" ht="15.75" x14ac:dyDescent="0.25">
      <c r="A1" s="35" t="s">
        <v>321</v>
      </c>
    </row>
    <row r="2" spans="1:16384" ht="15" x14ac:dyDescent="0.25">
      <c r="A2" s="1"/>
      <c r="B2" s="36" t="s">
        <v>204</v>
      </c>
      <c r="C2" s="36" t="s">
        <v>205</v>
      </c>
      <c r="D2" s="36" t="s">
        <v>206</v>
      </c>
      <c r="F2" s="494"/>
    </row>
    <row r="3" spans="1:16384" x14ac:dyDescent="0.2">
      <c r="A3" s="1" t="s">
        <v>323</v>
      </c>
      <c r="B3" s="2">
        <f>Costs!K5</f>
        <v>8754716730.2177048</v>
      </c>
      <c r="C3" s="2">
        <f>Costs!L5</f>
        <v>18813619824.452141</v>
      </c>
      <c r="D3" s="2">
        <f>Costs!M5</f>
        <v>28012447049.867081</v>
      </c>
      <c r="E3" s="37"/>
      <c r="F3" s="493"/>
      <c r="G3" s="37"/>
      <c r="H3" s="37"/>
      <c r="I3" s="37"/>
      <c r="J3" s="37"/>
    </row>
    <row r="4" spans="1:16384" x14ac:dyDescent="0.2">
      <c r="A4" s="325" t="s">
        <v>322</v>
      </c>
      <c r="B4" s="326">
        <f>Costs!K23</f>
        <v>2731492561.0668802</v>
      </c>
      <c r="C4" s="326">
        <f>Costs!L23</f>
        <v>1434269564.070622</v>
      </c>
      <c r="D4" s="326">
        <f>Costs!M23</f>
        <v>1505983042.274153</v>
      </c>
      <c r="E4" s="37"/>
      <c r="F4" s="37"/>
      <c r="G4" s="37"/>
      <c r="H4" s="37"/>
      <c r="I4" s="37"/>
      <c r="J4" s="37"/>
    </row>
    <row r="5" spans="1:16384" s="329" customFormat="1" x14ac:dyDescent="0.2">
      <c r="A5" s="1" t="s">
        <v>661</v>
      </c>
      <c r="B5" s="28">
        <f>Costs!K41</f>
        <v>5461885.9960000003</v>
      </c>
      <c r="C5" s="28">
        <f>Costs!L41</f>
        <v>4900000</v>
      </c>
      <c r="D5" s="28">
        <f>Costs!M41</f>
        <v>20300000</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33"/>
      <c r="XER5" s="33"/>
      <c r="XES5" s="33"/>
      <c r="XET5" s="33"/>
      <c r="XEU5" s="33"/>
      <c r="XEV5" s="33"/>
      <c r="XEW5" s="33"/>
      <c r="XEX5" s="33"/>
      <c r="XEY5" s="33"/>
      <c r="XEZ5" s="33"/>
      <c r="XFA5" s="33"/>
      <c r="XFB5" s="33"/>
      <c r="XFC5" s="33"/>
      <c r="XFD5" s="33"/>
    </row>
    <row r="6" spans="1:16384" x14ac:dyDescent="0.2">
      <c r="A6" s="327" t="s">
        <v>324</v>
      </c>
      <c r="B6" s="328">
        <f>Costs!K50</f>
        <v>44640000</v>
      </c>
      <c r="C6" s="328">
        <f>Costs!L50</f>
        <v>139598099.99999997</v>
      </c>
      <c r="D6" s="328">
        <f>Costs!M50</f>
        <v>200574675</v>
      </c>
      <c r="E6" s="37"/>
      <c r="F6" s="37"/>
      <c r="G6" s="37"/>
      <c r="H6" s="37"/>
      <c r="I6" s="37"/>
      <c r="J6" s="37"/>
    </row>
    <row r="7" spans="1:16384" x14ac:dyDescent="0.2">
      <c r="A7" s="1" t="s">
        <v>325</v>
      </c>
      <c r="B7" s="2">
        <f>Costs!K56</f>
        <v>518797659.36000001</v>
      </c>
      <c r="C7" s="2">
        <f>Costs!L56</f>
        <v>540068363.39375997</v>
      </c>
      <c r="D7" s="2">
        <f>Costs!M56</f>
        <v>567071781.56344795</v>
      </c>
      <c r="E7" s="37"/>
      <c r="F7" s="37"/>
      <c r="G7" s="37"/>
      <c r="H7" s="37"/>
      <c r="I7" s="37"/>
      <c r="J7" s="37"/>
    </row>
    <row r="8" spans="1:16384" x14ac:dyDescent="0.2">
      <c r="A8" s="1" t="s">
        <v>799</v>
      </c>
      <c r="B8" s="2">
        <f>Costs!K63</f>
        <v>1685657.9879999999</v>
      </c>
      <c r="C8" s="2">
        <f>Costs!L63</f>
        <v>70892706.606523186</v>
      </c>
      <c r="D8" s="2">
        <f>Costs!M63</f>
        <v>73700338.55133599</v>
      </c>
      <c r="E8" s="37"/>
      <c r="F8" s="37"/>
      <c r="G8" s="37"/>
      <c r="H8" s="37"/>
      <c r="I8" s="37"/>
      <c r="J8" s="37"/>
    </row>
    <row r="9" spans="1:16384" x14ac:dyDescent="0.2">
      <c r="A9" s="1" t="s">
        <v>800</v>
      </c>
      <c r="B9" s="373">
        <f>Costs!K67</f>
        <v>1737689142.6600347</v>
      </c>
      <c r="C9" s="2">
        <f>Costs!L67</f>
        <v>1920170660.709096</v>
      </c>
      <c r="D9" s="2">
        <f>Costs!M67</f>
        <v>2165488074.8645506</v>
      </c>
      <c r="E9" s="37"/>
      <c r="F9" s="37"/>
      <c r="G9" s="37"/>
      <c r="H9" s="37"/>
      <c r="I9" s="37"/>
      <c r="J9" s="37"/>
    </row>
    <row r="10" spans="1:16384" x14ac:dyDescent="0.2">
      <c r="A10" s="1" t="s">
        <v>801</v>
      </c>
      <c r="B10" s="2">
        <f>Costs!K72</f>
        <v>707011835.35738158</v>
      </c>
      <c r="C10" s="2">
        <f>Costs!L72</f>
        <v>796009058.02798605</v>
      </c>
      <c r="D10" s="2">
        <f>Costs!M72</f>
        <v>898899443.03381145</v>
      </c>
      <c r="E10" s="37"/>
      <c r="F10" s="37"/>
      <c r="G10" s="37"/>
      <c r="H10" s="37"/>
      <c r="I10" s="37"/>
      <c r="J10" s="37"/>
    </row>
    <row r="11" spans="1:16384" x14ac:dyDescent="0.2">
      <c r="A11" s="1" t="s">
        <v>802</v>
      </c>
      <c r="B11" s="2">
        <f>Costs!K80</f>
        <v>14027000</v>
      </c>
      <c r="C11" s="2">
        <f>Costs!L80</f>
        <v>6246000</v>
      </c>
      <c r="D11" s="2">
        <f>Costs!M80</f>
        <v>6558300</v>
      </c>
      <c r="E11" s="37"/>
      <c r="F11" s="37"/>
      <c r="G11" s="37"/>
      <c r="H11" s="37"/>
      <c r="I11" s="37"/>
      <c r="J11" s="37"/>
    </row>
    <row r="12" spans="1:16384" x14ac:dyDescent="0.2">
      <c r="A12" s="1" t="s">
        <v>803</v>
      </c>
      <c r="B12" s="2">
        <f>Costs!K87</f>
        <v>6058247444.2850704</v>
      </c>
      <c r="C12" s="2">
        <f>Costs!L87</f>
        <v>5451728451.3549852</v>
      </c>
      <c r="D12" s="2">
        <f>Costs!M87</f>
        <v>4927202741.6911039</v>
      </c>
      <c r="E12" s="37"/>
      <c r="F12" s="37"/>
      <c r="G12" s="37"/>
      <c r="H12" s="37"/>
      <c r="I12" s="37"/>
      <c r="J12" s="37"/>
    </row>
    <row r="13" spans="1:16384" x14ac:dyDescent="0.2">
      <c r="A13" s="1" t="s">
        <v>667</v>
      </c>
      <c r="B13" s="373">
        <f>Costs!K112</f>
        <v>6347548507.3208666</v>
      </c>
      <c r="C13" s="2">
        <f>Costs!L112</f>
        <v>6903576162.7111998</v>
      </c>
      <c r="D13" s="2">
        <f>Costs!M112</f>
        <v>8442914875.8951511</v>
      </c>
      <c r="E13" s="37"/>
      <c r="F13" s="37"/>
      <c r="G13" s="37"/>
      <c r="H13" s="37"/>
      <c r="I13" s="37"/>
      <c r="J13" s="37"/>
    </row>
    <row r="14" spans="1:16384" x14ac:dyDescent="0.2">
      <c r="A14" s="1" t="s">
        <v>668</v>
      </c>
      <c r="B14" s="2">
        <f>Costs!K124</f>
        <v>122980000</v>
      </c>
      <c r="C14" s="2">
        <f>Costs!L124</f>
        <v>133549890</v>
      </c>
      <c r="D14" s="2">
        <f>Costs!M124</f>
        <v>97860766.5</v>
      </c>
      <c r="E14" s="37"/>
      <c r="F14" s="37"/>
      <c r="G14" s="37"/>
      <c r="H14" s="37"/>
      <c r="I14" s="37"/>
      <c r="J14" s="37"/>
    </row>
    <row r="15" spans="1:16384" x14ac:dyDescent="0.2">
      <c r="A15" s="1" t="s">
        <v>669</v>
      </c>
      <c r="B15" s="373">
        <f>Costs!K127</f>
        <v>0</v>
      </c>
      <c r="C15" s="2">
        <f>Costs!L127</f>
        <v>589934700</v>
      </c>
      <c r="D15" s="2">
        <f>Costs!M127</f>
        <v>4279055983.7017074</v>
      </c>
      <c r="E15" s="37"/>
      <c r="F15" s="37"/>
      <c r="G15" s="37"/>
      <c r="H15" s="37"/>
      <c r="I15" s="37"/>
      <c r="J15" s="37"/>
    </row>
    <row r="16" spans="1:16384" x14ac:dyDescent="0.2">
      <c r="A16" s="1" t="s">
        <v>670</v>
      </c>
      <c r="B16" s="2">
        <f>Costs!K143</f>
        <v>798977515.29350007</v>
      </c>
      <c r="C16" s="2">
        <f>Costs!L143</f>
        <v>846591859.9471451</v>
      </c>
      <c r="D16" s="2">
        <f>Costs!M143</f>
        <v>910100043.86625445</v>
      </c>
      <c r="E16" s="37"/>
      <c r="F16" s="37"/>
      <c r="G16" s="37"/>
      <c r="H16" s="37"/>
      <c r="I16" s="37"/>
      <c r="J16" s="37"/>
    </row>
    <row r="17" spans="1:10" x14ac:dyDescent="0.2">
      <c r="A17" s="1" t="s">
        <v>665</v>
      </c>
      <c r="B17" s="373">
        <f>Costs!K150</f>
        <v>7326209613.8871012</v>
      </c>
      <c r="C17" s="373">
        <f>Costs!L150</f>
        <v>7706205165.2643852</v>
      </c>
      <c r="D17" s="373">
        <f>Costs!M150</f>
        <v>6859486499.3800745</v>
      </c>
      <c r="E17" s="37"/>
      <c r="F17" s="37"/>
      <c r="G17" s="37"/>
      <c r="H17" s="37"/>
      <c r="I17" s="37"/>
      <c r="J17" s="37"/>
    </row>
    <row r="18" spans="1:10" x14ac:dyDescent="0.2">
      <c r="A18" s="1" t="s">
        <v>666</v>
      </c>
      <c r="B18" s="2">
        <f>Costs!K176</f>
        <v>783987548.79629302</v>
      </c>
      <c r="C18" s="2">
        <f>Costs!L176</f>
        <v>841541531.2122761</v>
      </c>
      <c r="D18" s="2">
        <f>Costs!M176</f>
        <v>850489000.25886261</v>
      </c>
      <c r="E18" s="37"/>
      <c r="F18" s="37"/>
      <c r="G18" s="37"/>
      <c r="H18" s="37"/>
      <c r="I18" s="37"/>
      <c r="J18" s="37"/>
    </row>
    <row r="19" spans="1:10" x14ac:dyDescent="0.2">
      <c r="A19" s="1" t="s">
        <v>672</v>
      </c>
      <c r="B19" s="373">
        <f>Costs!K185</f>
        <v>4249948024.2576151</v>
      </c>
      <c r="C19" s="2">
        <f>Costs!L185</f>
        <v>4822288039.1316376</v>
      </c>
      <c r="D19" s="2">
        <f>Costs!M185</f>
        <v>5318883143.0324574</v>
      </c>
      <c r="E19" s="37"/>
      <c r="F19" s="37"/>
      <c r="G19" s="37"/>
      <c r="H19" s="37"/>
      <c r="I19" s="37"/>
      <c r="J19" s="37"/>
    </row>
    <row r="20" spans="1:10" x14ac:dyDescent="0.2">
      <c r="A20" s="1" t="s">
        <v>326</v>
      </c>
      <c r="B20" s="2">
        <f>Costs!K201</f>
        <v>17372838816</v>
      </c>
      <c r="C20" s="2">
        <f>Costs!L201</f>
        <v>15755604979.699999</v>
      </c>
      <c r="D20" s="2">
        <f>Costs!M201</f>
        <v>14545457574.758751</v>
      </c>
      <c r="E20" s="37"/>
      <c r="F20" s="37"/>
      <c r="G20" s="37"/>
      <c r="H20" s="37"/>
      <c r="I20" s="37"/>
      <c r="J20" s="37"/>
    </row>
    <row r="21" spans="1:10" x14ac:dyDescent="0.2">
      <c r="A21" s="1" t="s">
        <v>662</v>
      </c>
      <c r="B21" s="373">
        <f>Costs!K209</f>
        <v>9357537602.9685116</v>
      </c>
      <c r="C21" s="2">
        <f>Costs!L209</f>
        <v>17759608678.092403</v>
      </c>
      <c r="D21" s="2">
        <f>Costs!M209</f>
        <v>18705754044.173382</v>
      </c>
      <c r="E21" s="37"/>
      <c r="F21" s="37"/>
      <c r="G21" s="37"/>
      <c r="H21" s="37"/>
      <c r="I21" s="37"/>
      <c r="J21" s="37"/>
    </row>
    <row r="22" spans="1:10" x14ac:dyDescent="0.2">
      <c r="A22" s="1" t="s">
        <v>663</v>
      </c>
      <c r="B22" s="2">
        <f>Costs!K227</f>
        <v>5895202745</v>
      </c>
      <c r="C22" s="2">
        <f>Costs!L227</f>
        <v>6112810212.3649998</v>
      </c>
      <c r="D22" s="2">
        <f>Costs!M227</f>
        <v>6373325776.5552492</v>
      </c>
      <c r="E22" s="37"/>
      <c r="F22" s="37"/>
      <c r="G22" s="37"/>
      <c r="H22" s="37"/>
      <c r="I22" s="37"/>
      <c r="J22" s="37"/>
    </row>
    <row r="23" spans="1:10" ht="15" x14ac:dyDescent="0.25">
      <c r="A23" s="5" t="s">
        <v>207</v>
      </c>
      <c r="B23" s="24">
        <f>SUM(B3:B22)</f>
        <v>72829000290.454956</v>
      </c>
      <c r="C23" s="24">
        <f>SUM(C3:C22)</f>
        <v>90649213947.039154</v>
      </c>
      <c r="D23" s="24">
        <f>SUM(D3:D22)</f>
        <v>104761553154.96738</v>
      </c>
      <c r="E23" s="37"/>
      <c r="F23" s="495"/>
      <c r="G23" s="37"/>
      <c r="H23" s="37"/>
      <c r="I23" s="37"/>
      <c r="J23" s="37"/>
    </row>
    <row r="24" spans="1:10" ht="15.75" x14ac:dyDescent="0.25">
      <c r="A24" s="35" t="s">
        <v>208</v>
      </c>
      <c r="F24" s="513"/>
    </row>
    <row r="25" spans="1:10" x14ac:dyDescent="0.2">
      <c r="A25" s="1"/>
      <c r="B25" s="36" t="s">
        <v>204</v>
      </c>
      <c r="C25" s="36" t="s">
        <v>205</v>
      </c>
      <c r="D25" s="36" t="s">
        <v>206</v>
      </c>
      <c r="E25" s="509" t="s">
        <v>207</v>
      </c>
      <c r="F25" s="514"/>
    </row>
    <row r="26" spans="1:10" x14ac:dyDescent="0.2">
      <c r="A26" s="1" t="s">
        <v>209</v>
      </c>
      <c r="B26" s="2">
        <v>59736.792842000003</v>
      </c>
      <c r="C26" s="2">
        <v>73664.063150999995</v>
      </c>
      <c r="D26" s="2">
        <f>C26*(1+D27)</f>
        <v>81030.469466099996</v>
      </c>
      <c r="E26" s="510">
        <f>SUM(B26:D26)</f>
        <v>214431.32545910001</v>
      </c>
      <c r="F26" s="515"/>
    </row>
    <row r="27" spans="1:10" x14ac:dyDescent="0.2">
      <c r="A27" s="38" t="s">
        <v>210</v>
      </c>
      <c r="B27" s="39"/>
      <c r="C27" s="39">
        <f>C26/B26-1</f>
        <v>0.23314392431205233</v>
      </c>
      <c r="D27" s="39">
        <v>0.1</v>
      </c>
      <c r="E27" s="510"/>
      <c r="F27" s="512"/>
    </row>
    <row r="28" spans="1:10" x14ac:dyDescent="0.2">
      <c r="A28" s="1" t="s">
        <v>211</v>
      </c>
      <c r="B28" s="2">
        <f>B23/1000000</f>
        <v>72829.000290454962</v>
      </c>
      <c r="C28" s="2">
        <f>C23/1000000</f>
        <v>90649.213947039156</v>
      </c>
      <c r="D28" s="2">
        <f>D23/1000000</f>
        <v>104761.55315496738</v>
      </c>
      <c r="E28" s="510">
        <f>SUM(B28:D28)</f>
        <v>268239.76739246148</v>
      </c>
      <c r="F28" s="516"/>
    </row>
    <row r="29" spans="1:10" x14ac:dyDescent="0.2">
      <c r="A29" s="1" t="s">
        <v>212</v>
      </c>
      <c r="B29" s="2">
        <f>B26-B28</f>
        <v>-13092.207448454959</v>
      </c>
      <c r="C29" s="2">
        <f>C26-C28</f>
        <v>-16985.150796039161</v>
      </c>
      <c r="D29" s="2">
        <f>D26-D28</f>
        <v>-23731.08368886738</v>
      </c>
      <c r="E29" s="510">
        <f>SUM(B29:D29)</f>
        <v>-53808.441933361501</v>
      </c>
      <c r="F29" s="517"/>
    </row>
    <row r="30" spans="1:10" x14ac:dyDescent="0.2">
      <c r="A30" s="1" t="s">
        <v>754</v>
      </c>
      <c r="B30" s="504">
        <f>-B29/B26</f>
        <v>0.21916488692459621</v>
      </c>
      <c r="C30" s="504">
        <f>-C29/C26</f>
        <v>0.23057580683843376</v>
      </c>
      <c r="D30" s="504">
        <f>-D29/D26</f>
        <v>0.29286617546743382</v>
      </c>
      <c r="E30" s="511">
        <f>-E29/E26</f>
        <v>0.25093554693166675</v>
      </c>
      <c r="F30" s="518"/>
    </row>
    <row r="31" spans="1:10" x14ac:dyDescent="0.2">
      <c r="F31" s="329"/>
    </row>
    <row r="32" spans="1:10" x14ac:dyDescent="0.2">
      <c r="B32" s="31"/>
      <c r="C32" s="31"/>
      <c r="D32" s="31"/>
      <c r="E32" s="31"/>
    </row>
  </sheetData>
  <pageMargins left="0.7" right="0.7" top="0.75" bottom="0.75" header="0.3" footer="0.3"/>
  <pageSetup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7"/>
  <sheetViews>
    <sheetView workbookViewId="0">
      <selection activeCell="E20" sqref="E20"/>
    </sheetView>
  </sheetViews>
  <sheetFormatPr defaultRowHeight="15" x14ac:dyDescent="0.25"/>
  <cols>
    <col min="1" max="1" width="39.7109375" style="322" customWidth="1"/>
    <col min="2" max="2" width="18" style="322" bestFit="1" customWidth="1"/>
    <col min="3" max="3" width="19.28515625" style="322" customWidth="1"/>
    <col min="4" max="4" width="22" style="322" customWidth="1"/>
    <col min="5" max="5" width="21.42578125" style="323" customWidth="1"/>
    <col min="6" max="6" width="19.5703125" style="324" customWidth="1"/>
    <col min="7" max="7" width="19.42578125" style="322" customWidth="1"/>
    <col min="8" max="9" width="14.7109375" style="322" customWidth="1"/>
    <col min="10" max="249" width="9.140625" style="322"/>
    <col min="250" max="250" width="5.7109375" style="322" customWidth="1"/>
    <col min="251" max="251" width="4" style="322" customWidth="1"/>
    <col min="252" max="252" width="6.42578125" style="322" customWidth="1"/>
    <col min="253" max="254" width="5" style="322" customWidth="1"/>
    <col min="255" max="255" width="5.28515625" style="322" customWidth="1"/>
    <col min="256" max="256" width="7.140625" style="322" customWidth="1"/>
    <col min="257" max="257" width="42.42578125" style="322" customWidth="1"/>
    <col min="258" max="258" width="14.28515625" style="322" bestFit="1" customWidth="1"/>
    <col min="259" max="259" width="17" style="322" customWidth="1"/>
    <col min="260" max="260" width="17.42578125" style="322" customWidth="1"/>
    <col min="261" max="261" width="21.42578125" style="322" customWidth="1"/>
    <col min="262" max="262" width="16.5703125" style="322" customWidth="1"/>
    <col min="263" max="263" width="10.85546875" style="322" customWidth="1"/>
    <col min="264" max="264" width="16.42578125" style="322" customWidth="1"/>
    <col min="265" max="265" width="19.85546875" style="322" customWidth="1"/>
    <col min="266" max="505" width="9.140625" style="322"/>
    <col min="506" max="506" width="5.7109375" style="322" customWidth="1"/>
    <col min="507" max="507" width="4" style="322" customWidth="1"/>
    <col min="508" max="508" width="6.42578125" style="322" customWidth="1"/>
    <col min="509" max="510" width="5" style="322" customWidth="1"/>
    <col min="511" max="511" width="5.28515625" style="322" customWidth="1"/>
    <col min="512" max="512" width="7.140625" style="322" customWidth="1"/>
    <col min="513" max="513" width="42.42578125" style="322" customWidth="1"/>
    <col min="514" max="514" width="14.28515625" style="322" bestFit="1" customWidth="1"/>
    <col min="515" max="515" width="17" style="322" customWidth="1"/>
    <col min="516" max="516" width="17.42578125" style="322" customWidth="1"/>
    <col min="517" max="517" width="21.42578125" style="322" customWidth="1"/>
    <col min="518" max="518" width="16.5703125" style="322" customWidth="1"/>
    <col min="519" max="519" width="10.85546875" style="322" customWidth="1"/>
    <col min="520" max="520" width="16.42578125" style="322" customWidth="1"/>
    <col min="521" max="521" width="19.85546875" style="322" customWidth="1"/>
    <col min="522" max="761" width="9.140625" style="322"/>
    <col min="762" max="762" width="5.7109375" style="322" customWidth="1"/>
    <col min="763" max="763" width="4" style="322" customWidth="1"/>
    <col min="764" max="764" width="6.42578125" style="322" customWidth="1"/>
    <col min="765" max="766" width="5" style="322" customWidth="1"/>
    <col min="767" max="767" width="5.28515625" style="322" customWidth="1"/>
    <col min="768" max="768" width="7.140625" style="322" customWidth="1"/>
    <col min="769" max="769" width="42.42578125" style="322" customWidth="1"/>
    <col min="770" max="770" width="14.28515625" style="322" bestFit="1" customWidth="1"/>
    <col min="771" max="771" width="17" style="322" customWidth="1"/>
    <col min="772" max="772" width="17.42578125" style="322" customWidth="1"/>
    <col min="773" max="773" width="21.42578125" style="322" customWidth="1"/>
    <col min="774" max="774" width="16.5703125" style="322" customWidth="1"/>
    <col min="775" max="775" width="10.85546875" style="322" customWidth="1"/>
    <col min="776" max="776" width="16.42578125" style="322" customWidth="1"/>
    <col min="777" max="777" width="19.85546875" style="322" customWidth="1"/>
    <col min="778" max="1017" width="9.140625" style="322"/>
    <col min="1018" max="1018" width="5.7109375" style="322" customWidth="1"/>
    <col min="1019" max="1019" width="4" style="322" customWidth="1"/>
    <col min="1020" max="1020" width="6.42578125" style="322" customWidth="1"/>
    <col min="1021" max="1022" width="5" style="322" customWidth="1"/>
    <col min="1023" max="1023" width="5.28515625" style="322" customWidth="1"/>
    <col min="1024" max="1024" width="7.140625" style="322" customWidth="1"/>
    <col min="1025" max="1025" width="42.42578125" style="322" customWidth="1"/>
    <col min="1026" max="1026" width="14.28515625" style="322" bestFit="1" customWidth="1"/>
    <col min="1027" max="1027" width="17" style="322" customWidth="1"/>
    <col min="1028" max="1028" width="17.42578125" style="322" customWidth="1"/>
    <col min="1029" max="1029" width="21.42578125" style="322" customWidth="1"/>
    <col min="1030" max="1030" width="16.5703125" style="322" customWidth="1"/>
    <col min="1031" max="1031" width="10.85546875" style="322" customWidth="1"/>
    <col min="1032" max="1032" width="16.42578125" style="322" customWidth="1"/>
    <col min="1033" max="1033" width="19.85546875" style="322" customWidth="1"/>
    <col min="1034" max="1273" width="9.140625" style="322"/>
    <col min="1274" max="1274" width="5.7109375" style="322" customWidth="1"/>
    <col min="1275" max="1275" width="4" style="322" customWidth="1"/>
    <col min="1276" max="1276" width="6.42578125" style="322" customWidth="1"/>
    <col min="1277" max="1278" width="5" style="322" customWidth="1"/>
    <col min="1279" max="1279" width="5.28515625" style="322" customWidth="1"/>
    <col min="1280" max="1280" width="7.140625" style="322" customWidth="1"/>
    <col min="1281" max="1281" width="42.42578125" style="322" customWidth="1"/>
    <col min="1282" max="1282" width="14.28515625" style="322" bestFit="1" customWidth="1"/>
    <col min="1283" max="1283" width="17" style="322" customWidth="1"/>
    <col min="1284" max="1284" width="17.42578125" style="322" customWidth="1"/>
    <col min="1285" max="1285" width="21.42578125" style="322" customWidth="1"/>
    <col min="1286" max="1286" width="16.5703125" style="322" customWidth="1"/>
    <col min="1287" max="1287" width="10.85546875" style="322" customWidth="1"/>
    <col min="1288" max="1288" width="16.42578125" style="322" customWidth="1"/>
    <col min="1289" max="1289" width="19.85546875" style="322" customWidth="1"/>
    <col min="1290" max="1529" width="9.140625" style="322"/>
    <col min="1530" max="1530" width="5.7109375" style="322" customWidth="1"/>
    <col min="1531" max="1531" width="4" style="322" customWidth="1"/>
    <col min="1532" max="1532" width="6.42578125" style="322" customWidth="1"/>
    <col min="1533" max="1534" width="5" style="322" customWidth="1"/>
    <col min="1535" max="1535" width="5.28515625" style="322" customWidth="1"/>
    <col min="1536" max="1536" width="7.140625" style="322" customWidth="1"/>
    <col min="1537" max="1537" width="42.42578125" style="322" customWidth="1"/>
    <col min="1538" max="1538" width="14.28515625" style="322" bestFit="1" customWidth="1"/>
    <col min="1539" max="1539" width="17" style="322" customWidth="1"/>
    <col min="1540" max="1540" width="17.42578125" style="322" customWidth="1"/>
    <col min="1541" max="1541" width="21.42578125" style="322" customWidth="1"/>
    <col min="1542" max="1542" width="16.5703125" style="322" customWidth="1"/>
    <col min="1543" max="1543" width="10.85546875" style="322" customWidth="1"/>
    <col min="1544" max="1544" width="16.42578125" style="322" customWidth="1"/>
    <col min="1545" max="1545" width="19.85546875" style="322" customWidth="1"/>
    <col min="1546" max="1785" width="9.140625" style="322"/>
    <col min="1786" max="1786" width="5.7109375" style="322" customWidth="1"/>
    <col min="1787" max="1787" width="4" style="322" customWidth="1"/>
    <col min="1788" max="1788" width="6.42578125" style="322" customWidth="1"/>
    <col min="1789" max="1790" width="5" style="322" customWidth="1"/>
    <col min="1791" max="1791" width="5.28515625" style="322" customWidth="1"/>
    <col min="1792" max="1792" width="7.140625" style="322" customWidth="1"/>
    <col min="1793" max="1793" width="42.42578125" style="322" customWidth="1"/>
    <col min="1794" max="1794" width="14.28515625" style="322" bestFit="1" customWidth="1"/>
    <col min="1795" max="1795" width="17" style="322" customWidth="1"/>
    <col min="1796" max="1796" width="17.42578125" style="322" customWidth="1"/>
    <col min="1797" max="1797" width="21.42578125" style="322" customWidth="1"/>
    <col min="1798" max="1798" width="16.5703125" style="322" customWidth="1"/>
    <col min="1799" max="1799" width="10.85546875" style="322" customWidth="1"/>
    <col min="1800" max="1800" width="16.42578125" style="322" customWidth="1"/>
    <col min="1801" max="1801" width="19.85546875" style="322" customWidth="1"/>
    <col min="1802" max="2041" width="9.140625" style="322"/>
    <col min="2042" max="2042" width="5.7109375" style="322" customWidth="1"/>
    <col min="2043" max="2043" width="4" style="322" customWidth="1"/>
    <col min="2044" max="2044" width="6.42578125" style="322" customWidth="1"/>
    <col min="2045" max="2046" width="5" style="322" customWidth="1"/>
    <col min="2047" max="2047" width="5.28515625" style="322" customWidth="1"/>
    <col min="2048" max="2048" width="7.140625" style="322" customWidth="1"/>
    <col min="2049" max="2049" width="42.42578125" style="322" customWidth="1"/>
    <col min="2050" max="2050" width="14.28515625" style="322" bestFit="1" customWidth="1"/>
    <col min="2051" max="2051" width="17" style="322" customWidth="1"/>
    <col min="2052" max="2052" width="17.42578125" style="322" customWidth="1"/>
    <col min="2053" max="2053" width="21.42578125" style="322" customWidth="1"/>
    <col min="2054" max="2054" width="16.5703125" style="322" customWidth="1"/>
    <col min="2055" max="2055" width="10.85546875" style="322" customWidth="1"/>
    <col min="2056" max="2056" width="16.42578125" style="322" customWidth="1"/>
    <col min="2057" max="2057" width="19.85546875" style="322" customWidth="1"/>
    <col min="2058" max="2297" width="9.140625" style="322"/>
    <col min="2298" max="2298" width="5.7109375" style="322" customWidth="1"/>
    <col min="2299" max="2299" width="4" style="322" customWidth="1"/>
    <col min="2300" max="2300" width="6.42578125" style="322" customWidth="1"/>
    <col min="2301" max="2302" width="5" style="322" customWidth="1"/>
    <col min="2303" max="2303" width="5.28515625" style="322" customWidth="1"/>
    <col min="2304" max="2304" width="7.140625" style="322" customWidth="1"/>
    <col min="2305" max="2305" width="42.42578125" style="322" customWidth="1"/>
    <col min="2306" max="2306" width="14.28515625" style="322" bestFit="1" customWidth="1"/>
    <col min="2307" max="2307" width="17" style="322" customWidth="1"/>
    <col min="2308" max="2308" width="17.42578125" style="322" customWidth="1"/>
    <col min="2309" max="2309" width="21.42578125" style="322" customWidth="1"/>
    <col min="2310" max="2310" width="16.5703125" style="322" customWidth="1"/>
    <col min="2311" max="2311" width="10.85546875" style="322" customWidth="1"/>
    <col min="2312" max="2312" width="16.42578125" style="322" customWidth="1"/>
    <col min="2313" max="2313" width="19.85546875" style="322" customWidth="1"/>
    <col min="2314" max="2553" width="9.140625" style="322"/>
    <col min="2554" max="2554" width="5.7109375" style="322" customWidth="1"/>
    <col min="2555" max="2555" width="4" style="322" customWidth="1"/>
    <col min="2556" max="2556" width="6.42578125" style="322" customWidth="1"/>
    <col min="2557" max="2558" width="5" style="322" customWidth="1"/>
    <col min="2559" max="2559" width="5.28515625" style="322" customWidth="1"/>
    <col min="2560" max="2560" width="7.140625" style="322" customWidth="1"/>
    <col min="2561" max="2561" width="42.42578125" style="322" customWidth="1"/>
    <col min="2562" max="2562" width="14.28515625" style="322" bestFit="1" customWidth="1"/>
    <col min="2563" max="2563" width="17" style="322" customWidth="1"/>
    <col min="2564" max="2564" width="17.42578125" style="322" customWidth="1"/>
    <col min="2565" max="2565" width="21.42578125" style="322" customWidth="1"/>
    <col min="2566" max="2566" width="16.5703125" style="322" customWidth="1"/>
    <col min="2567" max="2567" width="10.85546875" style="322" customWidth="1"/>
    <col min="2568" max="2568" width="16.42578125" style="322" customWidth="1"/>
    <col min="2569" max="2569" width="19.85546875" style="322" customWidth="1"/>
    <col min="2570" max="2809" width="9.140625" style="322"/>
    <col min="2810" max="2810" width="5.7109375" style="322" customWidth="1"/>
    <col min="2811" max="2811" width="4" style="322" customWidth="1"/>
    <col min="2812" max="2812" width="6.42578125" style="322" customWidth="1"/>
    <col min="2813" max="2814" width="5" style="322" customWidth="1"/>
    <col min="2815" max="2815" width="5.28515625" style="322" customWidth="1"/>
    <col min="2816" max="2816" width="7.140625" style="322" customWidth="1"/>
    <col min="2817" max="2817" width="42.42578125" style="322" customWidth="1"/>
    <col min="2818" max="2818" width="14.28515625" style="322" bestFit="1" customWidth="1"/>
    <col min="2819" max="2819" width="17" style="322" customWidth="1"/>
    <col min="2820" max="2820" width="17.42578125" style="322" customWidth="1"/>
    <col min="2821" max="2821" width="21.42578125" style="322" customWidth="1"/>
    <col min="2822" max="2822" width="16.5703125" style="322" customWidth="1"/>
    <col min="2823" max="2823" width="10.85546875" style="322" customWidth="1"/>
    <col min="2824" max="2824" width="16.42578125" style="322" customWidth="1"/>
    <col min="2825" max="2825" width="19.85546875" style="322" customWidth="1"/>
    <col min="2826" max="3065" width="9.140625" style="322"/>
    <col min="3066" max="3066" width="5.7109375" style="322" customWidth="1"/>
    <col min="3067" max="3067" width="4" style="322" customWidth="1"/>
    <col min="3068" max="3068" width="6.42578125" style="322" customWidth="1"/>
    <col min="3069" max="3070" width="5" style="322" customWidth="1"/>
    <col min="3071" max="3071" width="5.28515625" style="322" customWidth="1"/>
    <col min="3072" max="3072" width="7.140625" style="322" customWidth="1"/>
    <col min="3073" max="3073" width="42.42578125" style="322" customWidth="1"/>
    <col min="3074" max="3074" width="14.28515625" style="322" bestFit="1" customWidth="1"/>
    <col min="3075" max="3075" width="17" style="322" customWidth="1"/>
    <col min="3076" max="3076" width="17.42578125" style="322" customWidth="1"/>
    <col min="3077" max="3077" width="21.42578125" style="322" customWidth="1"/>
    <col min="3078" max="3078" width="16.5703125" style="322" customWidth="1"/>
    <col min="3079" max="3079" width="10.85546875" style="322" customWidth="1"/>
    <col min="3080" max="3080" width="16.42578125" style="322" customWidth="1"/>
    <col min="3081" max="3081" width="19.85546875" style="322" customWidth="1"/>
    <col min="3082" max="3321" width="9.140625" style="322"/>
    <col min="3322" max="3322" width="5.7109375" style="322" customWidth="1"/>
    <col min="3323" max="3323" width="4" style="322" customWidth="1"/>
    <col min="3324" max="3324" width="6.42578125" style="322" customWidth="1"/>
    <col min="3325" max="3326" width="5" style="322" customWidth="1"/>
    <col min="3327" max="3327" width="5.28515625" style="322" customWidth="1"/>
    <col min="3328" max="3328" width="7.140625" style="322" customWidth="1"/>
    <col min="3329" max="3329" width="42.42578125" style="322" customWidth="1"/>
    <col min="3330" max="3330" width="14.28515625" style="322" bestFit="1" customWidth="1"/>
    <col min="3331" max="3331" width="17" style="322" customWidth="1"/>
    <col min="3332" max="3332" width="17.42578125" style="322" customWidth="1"/>
    <col min="3333" max="3333" width="21.42578125" style="322" customWidth="1"/>
    <col min="3334" max="3334" width="16.5703125" style="322" customWidth="1"/>
    <col min="3335" max="3335" width="10.85546875" style="322" customWidth="1"/>
    <col min="3336" max="3336" width="16.42578125" style="322" customWidth="1"/>
    <col min="3337" max="3337" width="19.85546875" style="322" customWidth="1"/>
    <col min="3338" max="3577" width="9.140625" style="322"/>
    <col min="3578" max="3578" width="5.7109375" style="322" customWidth="1"/>
    <col min="3579" max="3579" width="4" style="322" customWidth="1"/>
    <col min="3580" max="3580" width="6.42578125" style="322" customWidth="1"/>
    <col min="3581" max="3582" width="5" style="322" customWidth="1"/>
    <col min="3583" max="3583" width="5.28515625" style="322" customWidth="1"/>
    <col min="3584" max="3584" width="7.140625" style="322" customWidth="1"/>
    <col min="3585" max="3585" width="42.42578125" style="322" customWidth="1"/>
    <col min="3586" max="3586" width="14.28515625" style="322" bestFit="1" customWidth="1"/>
    <col min="3587" max="3587" width="17" style="322" customWidth="1"/>
    <col min="3588" max="3588" width="17.42578125" style="322" customWidth="1"/>
    <col min="3589" max="3589" width="21.42578125" style="322" customWidth="1"/>
    <col min="3590" max="3590" width="16.5703125" style="322" customWidth="1"/>
    <col min="3591" max="3591" width="10.85546875" style="322" customWidth="1"/>
    <col min="3592" max="3592" width="16.42578125" style="322" customWidth="1"/>
    <col min="3593" max="3593" width="19.85546875" style="322" customWidth="1"/>
    <col min="3594" max="3833" width="9.140625" style="322"/>
    <col min="3834" max="3834" width="5.7109375" style="322" customWidth="1"/>
    <col min="3835" max="3835" width="4" style="322" customWidth="1"/>
    <col min="3836" max="3836" width="6.42578125" style="322" customWidth="1"/>
    <col min="3837" max="3838" width="5" style="322" customWidth="1"/>
    <col min="3839" max="3839" width="5.28515625" style="322" customWidth="1"/>
    <col min="3840" max="3840" width="7.140625" style="322" customWidth="1"/>
    <col min="3841" max="3841" width="42.42578125" style="322" customWidth="1"/>
    <col min="3842" max="3842" width="14.28515625" style="322" bestFit="1" customWidth="1"/>
    <col min="3843" max="3843" width="17" style="322" customWidth="1"/>
    <col min="3844" max="3844" width="17.42578125" style="322" customWidth="1"/>
    <col min="3845" max="3845" width="21.42578125" style="322" customWidth="1"/>
    <col min="3846" max="3846" width="16.5703125" style="322" customWidth="1"/>
    <col min="3847" max="3847" width="10.85546875" style="322" customWidth="1"/>
    <col min="3848" max="3848" width="16.42578125" style="322" customWidth="1"/>
    <col min="3849" max="3849" width="19.85546875" style="322" customWidth="1"/>
    <col min="3850" max="4089" width="9.140625" style="322"/>
    <col min="4090" max="4090" width="5.7109375" style="322" customWidth="1"/>
    <col min="4091" max="4091" width="4" style="322" customWidth="1"/>
    <col min="4092" max="4092" width="6.42578125" style="322" customWidth="1"/>
    <col min="4093" max="4094" width="5" style="322" customWidth="1"/>
    <col min="4095" max="4095" width="5.28515625" style="322" customWidth="1"/>
    <col min="4096" max="4096" width="7.140625" style="322" customWidth="1"/>
    <col min="4097" max="4097" width="42.42578125" style="322" customWidth="1"/>
    <col min="4098" max="4098" width="14.28515625" style="322" bestFit="1" customWidth="1"/>
    <col min="4099" max="4099" width="17" style="322" customWidth="1"/>
    <col min="4100" max="4100" width="17.42578125" style="322" customWidth="1"/>
    <col min="4101" max="4101" width="21.42578125" style="322" customWidth="1"/>
    <col min="4102" max="4102" width="16.5703125" style="322" customWidth="1"/>
    <col min="4103" max="4103" width="10.85546875" style="322" customWidth="1"/>
    <col min="4104" max="4104" width="16.42578125" style="322" customWidth="1"/>
    <col min="4105" max="4105" width="19.85546875" style="322" customWidth="1"/>
    <col min="4106" max="4345" width="9.140625" style="322"/>
    <col min="4346" max="4346" width="5.7109375" style="322" customWidth="1"/>
    <col min="4347" max="4347" width="4" style="322" customWidth="1"/>
    <col min="4348" max="4348" width="6.42578125" style="322" customWidth="1"/>
    <col min="4349" max="4350" width="5" style="322" customWidth="1"/>
    <col min="4351" max="4351" width="5.28515625" style="322" customWidth="1"/>
    <col min="4352" max="4352" width="7.140625" style="322" customWidth="1"/>
    <col min="4353" max="4353" width="42.42578125" style="322" customWidth="1"/>
    <col min="4354" max="4354" width="14.28515625" style="322" bestFit="1" customWidth="1"/>
    <col min="4355" max="4355" width="17" style="322" customWidth="1"/>
    <col min="4356" max="4356" width="17.42578125" style="322" customWidth="1"/>
    <col min="4357" max="4357" width="21.42578125" style="322" customWidth="1"/>
    <col min="4358" max="4358" width="16.5703125" style="322" customWidth="1"/>
    <col min="4359" max="4359" width="10.85546875" style="322" customWidth="1"/>
    <col min="4360" max="4360" width="16.42578125" style="322" customWidth="1"/>
    <col min="4361" max="4361" width="19.85546875" style="322" customWidth="1"/>
    <col min="4362" max="4601" width="9.140625" style="322"/>
    <col min="4602" max="4602" width="5.7109375" style="322" customWidth="1"/>
    <col min="4603" max="4603" width="4" style="322" customWidth="1"/>
    <col min="4604" max="4604" width="6.42578125" style="322" customWidth="1"/>
    <col min="4605" max="4606" width="5" style="322" customWidth="1"/>
    <col min="4607" max="4607" width="5.28515625" style="322" customWidth="1"/>
    <col min="4608" max="4608" width="7.140625" style="322" customWidth="1"/>
    <col min="4609" max="4609" width="42.42578125" style="322" customWidth="1"/>
    <col min="4610" max="4610" width="14.28515625" style="322" bestFit="1" customWidth="1"/>
    <col min="4611" max="4611" width="17" style="322" customWidth="1"/>
    <col min="4612" max="4612" width="17.42578125" style="322" customWidth="1"/>
    <col min="4613" max="4613" width="21.42578125" style="322" customWidth="1"/>
    <col min="4614" max="4614" width="16.5703125" style="322" customWidth="1"/>
    <col min="4615" max="4615" width="10.85546875" style="322" customWidth="1"/>
    <col min="4616" max="4616" width="16.42578125" style="322" customWidth="1"/>
    <col min="4617" max="4617" width="19.85546875" style="322" customWidth="1"/>
    <col min="4618" max="4857" width="9.140625" style="322"/>
    <col min="4858" max="4858" width="5.7109375" style="322" customWidth="1"/>
    <col min="4859" max="4859" width="4" style="322" customWidth="1"/>
    <col min="4860" max="4860" width="6.42578125" style="322" customWidth="1"/>
    <col min="4861" max="4862" width="5" style="322" customWidth="1"/>
    <col min="4863" max="4863" width="5.28515625" style="322" customWidth="1"/>
    <col min="4864" max="4864" width="7.140625" style="322" customWidth="1"/>
    <col min="4865" max="4865" width="42.42578125" style="322" customWidth="1"/>
    <col min="4866" max="4866" width="14.28515625" style="322" bestFit="1" customWidth="1"/>
    <col min="4867" max="4867" width="17" style="322" customWidth="1"/>
    <col min="4868" max="4868" width="17.42578125" style="322" customWidth="1"/>
    <col min="4869" max="4869" width="21.42578125" style="322" customWidth="1"/>
    <col min="4870" max="4870" width="16.5703125" style="322" customWidth="1"/>
    <col min="4871" max="4871" width="10.85546875" style="322" customWidth="1"/>
    <col min="4872" max="4872" width="16.42578125" style="322" customWidth="1"/>
    <col min="4873" max="4873" width="19.85546875" style="322" customWidth="1"/>
    <col min="4874" max="5113" width="9.140625" style="322"/>
    <col min="5114" max="5114" width="5.7109375" style="322" customWidth="1"/>
    <col min="5115" max="5115" width="4" style="322" customWidth="1"/>
    <col min="5116" max="5116" width="6.42578125" style="322" customWidth="1"/>
    <col min="5117" max="5118" width="5" style="322" customWidth="1"/>
    <col min="5119" max="5119" width="5.28515625" style="322" customWidth="1"/>
    <col min="5120" max="5120" width="7.140625" style="322" customWidth="1"/>
    <col min="5121" max="5121" width="42.42578125" style="322" customWidth="1"/>
    <col min="5122" max="5122" width="14.28515625" style="322" bestFit="1" customWidth="1"/>
    <col min="5123" max="5123" width="17" style="322" customWidth="1"/>
    <col min="5124" max="5124" width="17.42578125" style="322" customWidth="1"/>
    <col min="5125" max="5125" width="21.42578125" style="322" customWidth="1"/>
    <col min="5126" max="5126" width="16.5703125" style="322" customWidth="1"/>
    <col min="5127" max="5127" width="10.85546875" style="322" customWidth="1"/>
    <col min="5128" max="5128" width="16.42578125" style="322" customWidth="1"/>
    <col min="5129" max="5129" width="19.85546875" style="322" customWidth="1"/>
    <col min="5130" max="5369" width="9.140625" style="322"/>
    <col min="5370" max="5370" width="5.7109375" style="322" customWidth="1"/>
    <col min="5371" max="5371" width="4" style="322" customWidth="1"/>
    <col min="5372" max="5372" width="6.42578125" style="322" customWidth="1"/>
    <col min="5373" max="5374" width="5" style="322" customWidth="1"/>
    <col min="5375" max="5375" width="5.28515625" style="322" customWidth="1"/>
    <col min="5376" max="5376" width="7.140625" style="322" customWidth="1"/>
    <col min="5377" max="5377" width="42.42578125" style="322" customWidth="1"/>
    <col min="5378" max="5378" width="14.28515625" style="322" bestFit="1" customWidth="1"/>
    <col min="5379" max="5379" width="17" style="322" customWidth="1"/>
    <col min="5380" max="5380" width="17.42578125" style="322" customWidth="1"/>
    <col min="5381" max="5381" width="21.42578125" style="322" customWidth="1"/>
    <col min="5382" max="5382" width="16.5703125" style="322" customWidth="1"/>
    <col min="5383" max="5383" width="10.85546875" style="322" customWidth="1"/>
    <col min="5384" max="5384" width="16.42578125" style="322" customWidth="1"/>
    <col min="5385" max="5385" width="19.85546875" style="322" customWidth="1"/>
    <col min="5386" max="5625" width="9.140625" style="322"/>
    <col min="5626" max="5626" width="5.7109375" style="322" customWidth="1"/>
    <col min="5627" max="5627" width="4" style="322" customWidth="1"/>
    <col min="5628" max="5628" width="6.42578125" style="322" customWidth="1"/>
    <col min="5629" max="5630" width="5" style="322" customWidth="1"/>
    <col min="5631" max="5631" width="5.28515625" style="322" customWidth="1"/>
    <col min="5632" max="5632" width="7.140625" style="322" customWidth="1"/>
    <col min="5633" max="5633" width="42.42578125" style="322" customWidth="1"/>
    <col min="5634" max="5634" width="14.28515625" style="322" bestFit="1" customWidth="1"/>
    <col min="5635" max="5635" width="17" style="322" customWidth="1"/>
    <col min="5636" max="5636" width="17.42578125" style="322" customWidth="1"/>
    <col min="5637" max="5637" width="21.42578125" style="322" customWidth="1"/>
    <col min="5638" max="5638" width="16.5703125" style="322" customWidth="1"/>
    <col min="5639" max="5639" width="10.85546875" style="322" customWidth="1"/>
    <col min="5640" max="5640" width="16.42578125" style="322" customWidth="1"/>
    <col min="5641" max="5641" width="19.85546875" style="322" customWidth="1"/>
    <col min="5642" max="5881" width="9.140625" style="322"/>
    <col min="5882" max="5882" width="5.7109375" style="322" customWidth="1"/>
    <col min="5883" max="5883" width="4" style="322" customWidth="1"/>
    <col min="5884" max="5884" width="6.42578125" style="322" customWidth="1"/>
    <col min="5885" max="5886" width="5" style="322" customWidth="1"/>
    <col min="5887" max="5887" width="5.28515625" style="322" customWidth="1"/>
    <col min="5888" max="5888" width="7.140625" style="322" customWidth="1"/>
    <col min="5889" max="5889" width="42.42578125" style="322" customWidth="1"/>
    <col min="5890" max="5890" width="14.28515625" style="322" bestFit="1" customWidth="1"/>
    <col min="5891" max="5891" width="17" style="322" customWidth="1"/>
    <col min="5892" max="5892" width="17.42578125" style="322" customWidth="1"/>
    <col min="5893" max="5893" width="21.42578125" style="322" customWidth="1"/>
    <col min="5894" max="5894" width="16.5703125" style="322" customWidth="1"/>
    <col min="5895" max="5895" width="10.85546875" style="322" customWidth="1"/>
    <col min="5896" max="5896" width="16.42578125" style="322" customWidth="1"/>
    <col min="5897" max="5897" width="19.85546875" style="322" customWidth="1"/>
    <col min="5898" max="6137" width="9.140625" style="322"/>
    <col min="6138" max="6138" width="5.7109375" style="322" customWidth="1"/>
    <col min="6139" max="6139" width="4" style="322" customWidth="1"/>
    <col min="6140" max="6140" width="6.42578125" style="322" customWidth="1"/>
    <col min="6141" max="6142" width="5" style="322" customWidth="1"/>
    <col min="6143" max="6143" width="5.28515625" style="322" customWidth="1"/>
    <col min="6144" max="6144" width="7.140625" style="322" customWidth="1"/>
    <col min="6145" max="6145" width="42.42578125" style="322" customWidth="1"/>
    <col min="6146" max="6146" width="14.28515625" style="322" bestFit="1" customWidth="1"/>
    <col min="6147" max="6147" width="17" style="322" customWidth="1"/>
    <col min="6148" max="6148" width="17.42578125" style="322" customWidth="1"/>
    <col min="6149" max="6149" width="21.42578125" style="322" customWidth="1"/>
    <col min="6150" max="6150" width="16.5703125" style="322" customWidth="1"/>
    <col min="6151" max="6151" width="10.85546875" style="322" customWidth="1"/>
    <col min="6152" max="6152" width="16.42578125" style="322" customWidth="1"/>
    <col min="6153" max="6153" width="19.85546875" style="322" customWidth="1"/>
    <col min="6154" max="6393" width="9.140625" style="322"/>
    <col min="6394" max="6394" width="5.7109375" style="322" customWidth="1"/>
    <col min="6395" max="6395" width="4" style="322" customWidth="1"/>
    <col min="6396" max="6396" width="6.42578125" style="322" customWidth="1"/>
    <col min="6397" max="6398" width="5" style="322" customWidth="1"/>
    <col min="6399" max="6399" width="5.28515625" style="322" customWidth="1"/>
    <col min="6400" max="6400" width="7.140625" style="322" customWidth="1"/>
    <col min="6401" max="6401" width="42.42578125" style="322" customWidth="1"/>
    <col min="6402" max="6402" width="14.28515625" style="322" bestFit="1" customWidth="1"/>
    <col min="6403" max="6403" width="17" style="322" customWidth="1"/>
    <col min="6404" max="6404" width="17.42578125" style="322" customWidth="1"/>
    <col min="6405" max="6405" width="21.42578125" style="322" customWidth="1"/>
    <col min="6406" max="6406" width="16.5703125" style="322" customWidth="1"/>
    <col min="6407" max="6407" width="10.85546875" style="322" customWidth="1"/>
    <col min="6408" max="6408" width="16.42578125" style="322" customWidth="1"/>
    <col min="6409" max="6409" width="19.85546875" style="322" customWidth="1"/>
    <col min="6410" max="6649" width="9.140625" style="322"/>
    <col min="6650" max="6650" width="5.7109375" style="322" customWidth="1"/>
    <col min="6651" max="6651" width="4" style="322" customWidth="1"/>
    <col min="6652" max="6652" width="6.42578125" style="322" customWidth="1"/>
    <col min="6653" max="6654" width="5" style="322" customWidth="1"/>
    <col min="6655" max="6655" width="5.28515625" style="322" customWidth="1"/>
    <col min="6656" max="6656" width="7.140625" style="322" customWidth="1"/>
    <col min="6657" max="6657" width="42.42578125" style="322" customWidth="1"/>
    <col min="6658" max="6658" width="14.28515625" style="322" bestFit="1" customWidth="1"/>
    <col min="6659" max="6659" width="17" style="322" customWidth="1"/>
    <col min="6660" max="6660" width="17.42578125" style="322" customWidth="1"/>
    <col min="6661" max="6661" width="21.42578125" style="322" customWidth="1"/>
    <col min="6662" max="6662" width="16.5703125" style="322" customWidth="1"/>
    <col min="6663" max="6663" width="10.85546875" style="322" customWidth="1"/>
    <col min="6664" max="6664" width="16.42578125" style="322" customWidth="1"/>
    <col min="6665" max="6665" width="19.85546875" style="322" customWidth="1"/>
    <col min="6666" max="6905" width="9.140625" style="322"/>
    <col min="6906" max="6906" width="5.7109375" style="322" customWidth="1"/>
    <col min="6907" max="6907" width="4" style="322" customWidth="1"/>
    <col min="6908" max="6908" width="6.42578125" style="322" customWidth="1"/>
    <col min="6909" max="6910" width="5" style="322" customWidth="1"/>
    <col min="6911" max="6911" width="5.28515625" style="322" customWidth="1"/>
    <col min="6912" max="6912" width="7.140625" style="322" customWidth="1"/>
    <col min="6913" max="6913" width="42.42578125" style="322" customWidth="1"/>
    <col min="6914" max="6914" width="14.28515625" style="322" bestFit="1" customWidth="1"/>
    <col min="6915" max="6915" width="17" style="322" customWidth="1"/>
    <col min="6916" max="6916" width="17.42578125" style="322" customWidth="1"/>
    <col min="6917" max="6917" width="21.42578125" style="322" customWidth="1"/>
    <col min="6918" max="6918" width="16.5703125" style="322" customWidth="1"/>
    <col min="6919" max="6919" width="10.85546875" style="322" customWidth="1"/>
    <col min="6920" max="6920" width="16.42578125" style="322" customWidth="1"/>
    <col min="6921" max="6921" width="19.85546875" style="322" customWidth="1"/>
    <col min="6922" max="7161" width="9.140625" style="322"/>
    <col min="7162" max="7162" width="5.7109375" style="322" customWidth="1"/>
    <col min="7163" max="7163" width="4" style="322" customWidth="1"/>
    <col min="7164" max="7164" width="6.42578125" style="322" customWidth="1"/>
    <col min="7165" max="7166" width="5" style="322" customWidth="1"/>
    <col min="7167" max="7167" width="5.28515625" style="322" customWidth="1"/>
    <col min="7168" max="7168" width="7.140625" style="322" customWidth="1"/>
    <col min="7169" max="7169" width="42.42578125" style="322" customWidth="1"/>
    <col min="7170" max="7170" width="14.28515625" style="322" bestFit="1" customWidth="1"/>
    <col min="7171" max="7171" width="17" style="322" customWidth="1"/>
    <col min="7172" max="7172" width="17.42578125" style="322" customWidth="1"/>
    <col min="7173" max="7173" width="21.42578125" style="322" customWidth="1"/>
    <col min="7174" max="7174" width="16.5703125" style="322" customWidth="1"/>
    <col min="7175" max="7175" width="10.85546875" style="322" customWidth="1"/>
    <col min="7176" max="7176" width="16.42578125" style="322" customWidth="1"/>
    <col min="7177" max="7177" width="19.85546875" style="322" customWidth="1"/>
    <col min="7178" max="7417" width="9.140625" style="322"/>
    <col min="7418" max="7418" width="5.7109375" style="322" customWidth="1"/>
    <col min="7419" max="7419" width="4" style="322" customWidth="1"/>
    <col min="7420" max="7420" width="6.42578125" style="322" customWidth="1"/>
    <col min="7421" max="7422" width="5" style="322" customWidth="1"/>
    <col min="7423" max="7423" width="5.28515625" style="322" customWidth="1"/>
    <col min="7424" max="7424" width="7.140625" style="322" customWidth="1"/>
    <col min="7425" max="7425" width="42.42578125" style="322" customWidth="1"/>
    <col min="7426" max="7426" width="14.28515625" style="322" bestFit="1" customWidth="1"/>
    <col min="7427" max="7427" width="17" style="322" customWidth="1"/>
    <col min="7428" max="7428" width="17.42578125" style="322" customWidth="1"/>
    <col min="7429" max="7429" width="21.42578125" style="322" customWidth="1"/>
    <col min="7430" max="7430" width="16.5703125" style="322" customWidth="1"/>
    <col min="7431" max="7431" width="10.85546875" style="322" customWidth="1"/>
    <col min="7432" max="7432" width="16.42578125" style="322" customWidth="1"/>
    <col min="7433" max="7433" width="19.85546875" style="322" customWidth="1"/>
    <col min="7434" max="7673" width="9.140625" style="322"/>
    <col min="7674" max="7674" width="5.7109375" style="322" customWidth="1"/>
    <col min="7675" max="7675" width="4" style="322" customWidth="1"/>
    <col min="7676" max="7676" width="6.42578125" style="322" customWidth="1"/>
    <col min="7677" max="7678" width="5" style="322" customWidth="1"/>
    <col min="7679" max="7679" width="5.28515625" style="322" customWidth="1"/>
    <col min="7680" max="7680" width="7.140625" style="322" customWidth="1"/>
    <col min="7681" max="7681" width="42.42578125" style="322" customWidth="1"/>
    <col min="7682" max="7682" width="14.28515625" style="322" bestFit="1" customWidth="1"/>
    <col min="7683" max="7683" width="17" style="322" customWidth="1"/>
    <col min="7684" max="7684" width="17.42578125" style="322" customWidth="1"/>
    <col min="7685" max="7685" width="21.42578125" style="322" customWidth="1"/>
    <col min="7686" max="7686" width="16.5703125" style="322" customWidth="1"/>
    <col min="7687" max="7687" width="10.85546875" style="322" customWidth="1"/>
    <col min="7688" max="7688" width="16.42578125" style="322" customWidth="1"/>
    <col min="7689" max="7689" width="19.85546875" style="322" customWidth="1"/>
    <col min="7690" max="7929" width="9.140625" style="322"/>
    <col min="7930" max="7930" width="5.7109375" style="322" customWidth="1"/>
    <col min="7931" max="7931" width="4" style="322" customWidth="1"/>
    <col min="7932" max="7932" width="6.42578125" style="322" customWidth="1"/>
    <col min="7933" max="7934" width="5" style="322" customWidth="1"/>
    <col min="7935" max="7935" width="5.28515625" style="322" customWidth="1"/>
    <col min="7936" max="7936" width="7.140625" style="322" customWidth="1"/>
    <col min="7937" max="7937" width="42.42578125" style="322" customWidth="1"/>
    <col min="7938" max="7938" width="14.28515625" style="322" bestFit="1" customWidth="1"/>
    <col min="7939" max="7939" width="17" style="322" customWidth="1"/>
    <col min="7940" max="7940" width="17.42578125" style="322" customWidth="1"/>
    <col min="7941" max="7941" width="21.42578125" style="322" customWidth="1"/>
    <col min="7942" max="7942" width="16.5703125" style="322" customWidth="1"/>
    <col min="7943" max="7943" width="10.85546875" style="322" customWidth="1"/>
    <col min="7944" max="7944" width="16.42578125" style="322" customWidth="1"/>
    <col min="7945" max="7945" width="19.85546875" style="322" customWidth="1"/>
    <col min="7946" max="8185" width="9.140625" style="322"/>
    <col min="8186" max="8186" width="5.7109375" style="322" customWidth="1"/>
    <col min="8187" max="8187" width="4" style="322" customWidth="1"/>
    <col min="8188" max="8188" width="6.42578125" style="322" customWidth="1"/>
    <col min="8189" max="8190" width="5" style="322" customWidth="1"/>
    <col min="8191" max="8191" width="5.28515625" style="322" customWidth="1"/>
    <col min="8192" max="8192" width="7.140625" style="322" customWidth="1"/>
    <col min="8193" max="8193" width="42.42578125" style="322" customWidth="1"/>
    <col min="8194" max="8194" width="14.28515625" style="322" bestFit="1" customWidth="1"/>
    <col min="8195" max="8195" width="17" style="322" customWidth="1"/>
    <col min="8196" max="8196" width="17.42578125" style="322" customWidth="1"/>
    <col min="8197" max="8197" width="21.42578125" style="322" customWidth="1"/>
    <col min="8198" max="8198" width="16.5703125" style="322" customWidth="1"/>
    <col min="8199" max="8199" width="10.85546875" style="322" customWidth="1"/>
    <col min="8200" max="8200" width="16.42578125" style="322" customWidth="1"/>
    <col min="8201" max="8201" width="19.85546875" style="322" customWidth="1"/>
    <col min="8202" max="8441" width="9.140625" style="322"/>
    <col min="8442" max="8442" width="5.7109375" style="322" customWidth="1"/>
    <col min="8443" max="8443" width="4" style="322" customWidth="1"/>
    <col min="8444" max="8444" width="6.42578125" style="322" customWidth="1"/>
    <col min="8445" max="8446" width="5" style="322" customWidth="1"/>
    <col min="8447" max="8447" width="5.28515625" style="322" customWidth="1"/>
    <col min="8448" max="8448" width="7.140625" style="322" customWidth="1"/>
    <col min="8449" max="8449" width="42.42578125" style="322" customWidth="1"/>
    <col min="8450" max="8450" width="14.28515625" style="322" bestFit="1" customWidth="1"/>
    <col min="8451" max="8451" width="17" style="322" customWidth="1"/>
    <col min="8452" max="8452" width="17.42578125" style="322" customWidth="1"/>
    <col min="8453" max="8453" width="21.42578125" style="322" customWidth="1"/>
    <col min="8454" max="8454" width="16.5703125" style="322" customWidth="1"/>
    <col min="8455" max="8455" width="10.85546875" style="322" customWidth="1"/>
    <col min="8456" max="8456" width="16.42578125" style="322" customWidth="1"/>
    <col min="8457" max="8457" width="19.85546875" style="322" customWidth="1"/>
    <col min="8458" max="8697" width="9.140625" style="322"/>
    <col min="8698" max="8698" width="5.7109375" style="322" customWidth="1"/>
    <col min="8699" max="8699" width="4" style="322" customWidth="1"/>
    <col min="8700" max="8700" width="6.42578125" style="322" customWidth="1"/>
    <col min="8701" max="8702" width="5" style="322" customWidth="1"/>
    <col min="8703" max="8703" width="5.28515625" style="322" customWidth="1"/>
    <col min="8704" max="8704" width="7.140625" style="322" customWidth="1"/>
    <col min="8705" max="8705" width="42.42578125" style="322" customWidth="1"/>
    <col min="8706" max="8706" width="14.28515625" style="322" bestFit="1" customWidth="1"/>
    <col min="8707" max="8707" width="17" style="322" customWidth="1"/>
    <col min="8708" max="8708" width="17.42578125" style="322" customWidth="1"/>
    <col min="8709" max="8709" width="21.42578125" style="322" customWidth="1"/>
    <col min="8710" max="8710" width="16.5703125" style="322" customWidth="1"/>
    <col min="8711" max="8711" width="10.85546875" style="322" customWidth="1"/>
    <col min="8712" max="8712" width="16.42578125" style="322" customWidth="1"/>
    <col min="8713" max="8713" width="19.85546875" style="322" customWidth="1"/>
    <col min="8714" max="8953" width="9.140625" style="322"/>
    <col min="8954" max="8954" width="5.7109375" style="322" customWidth="1"/>
    <col min="8955" max="8955" width="4" style="322" customWidth="1"/>
    <col min="8956" max="8956" width="6.42578125" style="322" customWidth="1"/>
    <col min="8957" max="8958" width="5" style="322" customWidth="1"/>
    <col min="8959" max="8959" width="5.28515625" style="322" customWidth="1"/>
    <col min="8960" max="8960" width="7.140625" style="322" customWidth="1"/>
    <col min="8961" max="8961" width="42.42578125" style="322" customWidth="1"/>
    <col min="8962" max="8962" width="14.28515625" style="322" bestFit="1" customWidth="1"/>
    <col min="8963" max="8963" width="17" style="322" customWidth="1"/>
    <col min="8964" max="8964" width="17.42578125" style="322" customWidth="1"/>
    <col min="8965" max="8965" width="21.42578125" style="322" customWidth="1"/>
    <col min="8966" max="8966" width="16.5703125" style="322" customWidth="1"/>
    <col min="8967" max="8967" width="10.85546875" style="322" customWidth="1"/>
    <col min="8968" max="8968" width="16.42578125" style="322" customWidth="1"/>
    <col min="8969" max="8969" width="19.85546875" style="322" customWidth="1"/>
    <col min="8970" max="9209" width="9.140625" style="322"/>
    <col min="9210" max="9210" width="5.7109375" style="322" customWidth="1"/>
    <col min="9211" max="9211" width="4" style="322" customWidth="1"/>
    <col min="9212" max="9212" width="6.42578125" style="322" customWidth="1"/>
    <col min="9213" max="9214" width="5" style="322" customWidth="1"/>
    <col min="9215" max="9215" width="5.28515625" style="322" customWidth="1"/>
    <col min="9216" max="9216" width="7.140625" style="322" customWidth="1"/>
    <col min="9217" max="9217" width="42.42578125" style="322" customWidth="1"/>
    <col min="9218" max="9218" width="14.28515625" style="322" bestFit="1" customWidth="1"/>
    <col min="9219" max="9219" width="17" style="322" customWidth="1"/>
    <col min="9220" max="9220" width="17.42578125" style="322" customWidth="1"/>
    <col min="9221" max="9221" width="21.42578125" style="322" customWidth="1"/>
    <col min="9222" max="9222" width="16.5703125" style="322" customWidth="1"/>
    <col min="9223" max="9223" width="10.85546875" style="322" customWidth="1"/>
    <col min="9224" max="9224" width="16.42578125" style="322" customWidth="1"/>
    <col min="9225" max="9225" width="19.85546875" style="322" customWidth="1"/>
    <col min="9226" max="9465" width="9.140625" style="322"/>
    <col min="9466" max="9466" width="5.7109375" style="322" customWidth="1"/>
    <col min="9467" max="9467" width="4" style="322" customWidth="1"/>
    <col min="9468" max="9468" width="6.42578125" style="322" customWidth="1"/>
    <col min="9469" max="9470" width="5" style="322" customWidth="1"/>
    <col min="9471" max="9471" width="5.28515625" style="322" customWidth="1"/>
    <col min="9472" max="9472" width="7.140625" style="322" customWidth="1"/>
    <col min="9473" max="9473" width="42.42578125" style="322" customWidth="1"/>
    <col min="9474" max="9474" width="14.28515625" style="322" bestFit="1" customWidth="1"/>
    <col min="9475" max="9475" width="17" style="322" customWidth="1"/>
    <col min="9476" max="9476" width="17.42578125" style="322" customWidth="1"/>
    <col min="9477" max="9477" width="21.42578125" style="322" customWidth="1"/>
    <col min="9478" max="9478" width="16.5703125" style="322" customWidth="1"/>
    <col min="9479" max="9479" width="10.85546875" style="322" customWidth="1"/>
    <col min="9480" max="9480" width="16.42578125" style="322" customWidth="1"/>
    <col min="9481" max="9481" width="19.85546875" style="322" customWidth="1"/>
    <col min="9482" max="9721" width="9.140625" style="322"/>
    <col min="9722" max="9722" width="5.7109375" style="322" customWidth="1"/>
    <col min="9723" max="9723" width="4" style="322" customWidth="1"/>
    <col min="9724" max="9724" width="6.42578125" style="322" customWidth="1"/>
    <col min="9725" max="9726" width="5" style="322" customWidth="1"/>
    <col min="9727" max="9727" width="5.28515625" style="322" customWidth="1"/>
    <col min="9728" max="9728" width="7.140625" style="322" customWidth="1"/>
    <col min="9729" max="9729" width="42.42578125" style="322" customWidth="1"/>
    <col min="9730" max="9730" width="14.28515625" style="322" bestFit="1" customWidth="1"/>
    <col min="9731" max="9731" width="17" style="322" customWidth="1"/>
    <col min="9732" max="9732" width="17.42578125" style="322" customWidth="1"/>
    <col min="9733" max="9733" width="21.42578125" style="322" customWidth="1"/>
    <col min="9734" max="9734" width="16.5703125" style="322" customWidth="1"/>
    <col min="9735" max="9735" width="10.85546875" style="322" customWidth="1"/>
    <col min="9736" max="9736" width="16.42578125" style="322" customWidth="1"/>
    <col min="9737" max="9737" width="19.85546875" style="322" customWidth="1"/>
    <col min="9738" max="9977" width="9.140625" style="322"/>
    <col min="9978" max="9978" width="5.7109375" style="322" customWidth="1"/>
    <col min="9979" max="9979" width="4" style="322" customWidth="1"/>
    <col min="9980" max="9980" width="6.42578125" style="322" customWidth="1"/>
    <col min="9981" max="9982" width="5" style="322" customWidth="1"/>
    <col min="9983" max="9983" width="5.28515625" style="322" customWidth="1"/>
    <col min="9984" max="9984" width="7.140625" style="322" customWidth="1"/>
    <col min="9985" max="9985" width="42.42578125" style="322" customWidth="1"/>
    <col min="9986" max="9986" width="14.28515625" style="322" bestFit="1" customWidth="1"/>
    <col min="9987" max="9987" width="17" style="322" customWidth="1"/>
    <col min="9988" max="9988" width="17.42578125" style="322" customWidth="1"/>
    <col min="9989" max="9989" width="21.42578125" style="322" customWidth="1"/>
    <col min="9990" max="9990" width="16.5703125" style="322" customWidth="1"/>
    <col min="9991" max="9991" width="10.85546875" style="322" customWidth="1"/>
    <col min="9992" max="9992" width="16.42578125" style="322" customWidth="1"/>
    <col min="9993" max="9993" width="19.85546875" style="322" customWidth="1"/>
    <col min="9994" max="10233" width="9.140625" style="322"/>
    <col min="10234" max="10234" width="5.7109375" style="322" customWidth="1"/>
    <col min="10235" max="10235" width="4" style="322" customWidth="1"/>
    <col min="10236" max="10236" width="6.42578125" style="322" customWidth="1"/>
    <col min="10237" max="10238" width="5" style="322" customWidth="1"/>
    <col min="10239" max="10239" width="5.28515625" style="322" customWidth="1"/>
    <col min="10240" max="10240" width="7.140625" style="322" customWidth="1"/>
    <col min="10241" max="10241" width="42.42578125" style="322" customWidth="1"/>
    <col min="10242" max="10242" width="14.28515625" style="322" bestFit="1" customWidth="1"/>
    <col min="10243" max="10243" width="17" style="322" customWidth="1"/>
    <col min="10244" max="10244" width="17.42578125" style="322" customWidth="1"/>
    <col min="10245" max="10245" width="21.42578125" style="322" customWidth="1"/>
    <col min="10246" max="10246" width="16.5703125" style="322" customWidth="1"/>
    <col min="10247" max="10247" width="10.85546875" style="322" customWidth="1"/>
    <col min="10248" max="10248" width="16.42578125" style="322" customWidth="1"/>
    <col min="10249" max="10249" width="19.85546875" style="322" customWidth="1"/>
    <col min="10250" max="10489" width="9.140625" style="322"/>
    <col min="10490" max="10490" width="5.7109375" style="322" customWidth="1"/>
    <col min="10491" max="10491" width="4" style="322" customWidth="1"/>
    <col min="10492" max="10492" width="6.42578125" style="322" customWidth="1"/>
    <col min="10493" max="10494" width="5" style="322" customWidth="1"/>
    <col min="10495" max="10495" width="5.28515625" style="322" customWidth="1"/>
    <col min="10496" max="10496" width="7.140625" style="322" customWidth="1"/>
    <col min="10497" max="10497" width="42.42578125" style="322" customWidth="1"/>
    <col min="10498" max="10498" width="14.28515625" style="322" bestFit="1" customWidth="1"/>
    <col min="10499" max="10499" width="17" style="322" customWidth="1"/>
    <col min="10500" max="10500" width="17.42578125" style="322" customWidth="1"/>
    <col min="10501" max="10501" width="21.42578125" style="322" customWidth="1"/>
    <col min="10502" max="10502" width="16.5703125" style="322" customWidth="1"/>
    <col min="10503" max="10503" width="10.85546875" style="322" customWidth="1"/>
    <col min="10504" max="10504" width="16.42578125" style="322" customWidth="1"/>
    <col min="10505" max="10505" width="19.85546875" style="322" customWidth="1"/>
    <col min="10506" max="10745" width="9.140625" style="322"/>
    <col min="10746" max="10746" width="5.7109375" style="322" customWidth="1"/>
    <col min="10747" max="10747" width="4" style="322" customWidth="1"/>
    <col min="10748" max="10748" width="6.42578125" style="322" customWidth="1"/>
    <col min="10749" max="10750" width="5" style="322" customWidth="1"/>
    <col min="10751" max="10751" width="5.28515625" style="322" customWidth="1"/>
    <col min="10752" max="10752" width="7.140625" style="322" customWidth="1"/>
    <col min="10753" max="10753" width="42.42578125" style="322" customWidth="1"/>
    <col min="10754" max="10754" width="14.28515625" style="322" bestFit="1" customWidth="1"/>
    <col min="10755" max="10755" width="17" style="322" customWidth="1"/>
    <col min="10756" max="10756" width="17.42578125" style="322" customWidth="1"/>
    <col min="10757" max="10757" width="21.42578125" style="322" customWidth="1"/>
    <col min="10758" max="10758" width="16.5703125" style="322" customWidth="1"/>
    <col min="10759" max="10759" width="10.85546875" style="322" customWidth="1"/>
    <col min="10760" max="10760" width="16.42578125" style="322" customWidth="1"/>
    <col min="10761" max="10761" width="19.85546875" style="322" customWidth="1"/>
    <col min="10762" max="11001" width="9.140625" style="322"/>
    <col min="11002" max="11002" width="5.7109375" style="322" customWidth="1"/>
    <col min="11003" max="11003" width="4" style="322" customWidth="1"/>
    <col min="11004" max="11004" width="6.42578125" style="322" customWidth="1"/>
    <col min="11005" max="11006" width="5" style="322" customWidth="1"/>
    <col min="11007" max="11007" width="5.28515625" style="322" customWidth="1"/>
    <col min="11008" max="11008" width="7.140625" style="322" customWidth="1"/>
    <col min="11009" max="11009" width="42.42578125" style="322" customWidth="1"/>
    <col min="11010" max="11010" width="14.28515625" style="322" bestFit="1" customWidth="1"/>
    <col min="11011" max="11011" width="17" style="322" customWidth="1"/>
    <col min="11012" max="11012" width="17.42578125" style="322" customWidth="1"/>
    <col min="11013" max="11013" width="21.42578125" style="322" customWidth="1"/>
    <col min="11014" max="11014" width="16.5703125" style="322" customWidth="1"/>
    <col min="11015" max="11015" width="10.85546875" style="322" customWidth="1"/>
    <col min="11016" max="11016" width="16.42578125" style="322" customWidth="1"/>
    <col min="11017" max="11017" width="19.85546875" style="322" customWidth="1"/>
    <col min="11018" max="11257" width="9.140625" style="322"/>
    <col min="11258" max="11258" width="5.7109375" style="322" customWidth="1"/>
    <col min="11259" max="11259" width="4" style="322" customWidth="1"/>
    <col min="11260" max="11260" width="6.42578125" style="322" customWidth="1"/>
    <col min="11261" max="11262" width="5" style="322" customWidth="1"/>
    <col min="11263" max="11263" width="5.28515625" style="322" customWidth="1"/>
    <col min="11264" max="11264" width="7.140625" style="322" customWidth="1"/>
    <col min="11265" max="11265" width="42.42578125" style="322" customWidth="1"/>
    <col min="11266" max="11266" width="14.28515625" style="322" bestFit="1" customWidth="1"/>
    <col min="11267" max="11267" width="17" style="322" customWidth="1"/>
    <col min="11268" max="11268" width="17.42578125" style="322" customWidth="1"/>
    <col min="11269" max="11269" width="21.42578125" style="322" customWidth="1"/>
    <col min="11270" max="11270" width="16.5703125" style="322" customWidth="1"/>
    <col min="11271" max="11271" width="10.85546875" style="322" customWidth="1"/>
    <col min="11272" max="11272" width="16.42578125" style="322" customWidth="1"/>
    <col min="11273" max="11273" width="19.85546875" style="322" customWidth="1"/>
    <col min="11274" max="11513" width="9.140625" style="322"/>
    <col min="11514" max="11514" width="5.7109375" style="322" customWidth="1"/>
    <col min="11515" max="11515" width="4" style="322" customWidth="1"/>
    <col min="11516" max="11516" width="6.42578125" style="322" customWidth="1"/>
    <col min="11517" max="11518" width="5" style="322" customWidth="1"/>
    <col min="11519" max="11519" width="5.28515625" style="322" customWidth="1"/>
    <col min="11520" max="11520" width="7.140625" style="322" customWidth="1"/>
    <col min="11521" max="11521" width="42.42578125" style="322" customWidth="1"/>
    <col min="11522" max="11522" width="14.28515625" style="322" bestFit="1" customWidth="1"/>
    <col min="11523" max="11523" width="17" style="322" customWidth="1"/>
    <col min="11524" max="11524" width="17.42578125" style="322" customWidth="1"/>
    <col min="11525" max="11525" width="21.42578125" style="322" customWidth="1"/>
    <col min="11526" max="11526" width="16.5703125" style="322" customWidth="1"/>
    <col min="11527" max="11527" width="10.85546875" style="322" customWidth="1"/>
    <col min="11528" max="11528" width="16.42578125" style="322" customWidth="1"/>
    <col min="11529" max="11529" width="19.85546875" style="322" customWidth="1"/>
    <col min="11530" max="11769" width="9.140625" style="322"/>
    <col min="11770" max="11770" width="5.7109375" style="322" customWidth="1"/>
    <col min="11771" max="11771" width="4" style="322" customWidth="1"/>
    <col min="11772" max="11772" width="6.42578125" style="322" customWidth="1"/>
    <col min="11773" max="11774" width="5" style="322" customWidth="1"/>
    <col min="11775" max="11775" width="5.28515625" style="322" customWidth="1"/>
    <col min="11776" max="11776" width="7.140625" style="322" customWidth="1"/>
    <col min="11777" max="11777" width="42.42578125" style="322" customWidth="1"/>
    <col min="11778" max="11778" width="14.28515625" style="322" bestFit="1" customWidth="1"/>
    <col min="11779" max="11779" width="17" style="322" customWidth="1"/>
    <col min="11780" max="11780" width="17.42578125" style="322" customWidth="1"/>
    <col min="11781" max="11781" width="21.42578125" style="322" customWidth="1"/>
    <col min="11782" max="11782" width="16.5703125" style="322" customWidth="1"/>
    <col min="11783" max="11783" width="10.85546875" style="322" customWidth="1"/>
    <col min="11784" max="11784" width="16.42578125" style="322" customWidth="1"/>
    <col min="11785" max="11785" width="19.85546875" style="322" customWidth="1"/>
    <col min="11786" max="12025" width="9.140625" style="322"/>
    <col min="12026" max="12026" width="5.7109375" style="322" customWidth="1"/>
    <col min="12027" max="12027" width="4" style="322" customWidth="1"/>
    <col min="12028" max="12028" width="6.42578125" style="322" customWidth="1"/>
    <col min="12029" max="12030" width="5" style="322" customWidth="1"/>
    <col min="12031" max="12031" width="5.28515625" style="322" customWidth="1"/>
    <col min="12032" max="12032" width="7.140625" style="322" customWidth="1"/>
    <col min="12033" max="12033" width="42.42578125" style="322" customWidth="1"/>
    <col min="12034" max="12034" width="14.28515625" style="322" bestFit="1" customWidth="1"/>
    <col min="12035" max="12035" width="17" style="322" customWidth="1"/>
    <col min="12036" max="12036" width="17.42578125" style="322" customWidth="1"/>
    <col min="12037" max="12037" width="21.42578125" style="322" customWidth="1"/>
    <col min="12038" max="12038" width="16.5703125" style="322" customWidth="1"/>
    <col min="12039" max="12039" width="10.85546875" style="322" customWidth="1"/>
    <col min="12040" max="12040" width="16.42578125" style="322" customWidth="1"/>
    <col min="12041" max="12041" width="19.85546875" style="322" customWidth="1"/>
    <col min="12042" max="12281" width="9.140625" style="322"/>
    <col min="12282" max="12282" width="5.7109375" style="322" customWidth="1"/>
    <col min="12283" max="12283" width="4" style="322" customWidth="1"/>
    <col min="12284" max="12284" width="6.42578125" style="322" customWidth="1"/>
    <col min="12285" max="12286" width="5" style="322" customWidth="1"/>
    <col min="12287" max="12287" width="5.28515625" style="322" customWidth="1"/>
    <col min="12288" max="12288" width="7.140625" style="322" customWidth="1"/>
    <col min="12289" max="12289" width="42.42578125" style="322" customWidth="1"/>
    <col min="12290" max="12290" width="14.28515625" style="322" bestFit="1" customWidth="1"/>
    <col min="12291" max="12291" width="17" style="322" customWidth="1"/>
    <col min="12292" max="12292" width="17.42578125" style="322" customWidth="1"/>
    <col min="12293" max="12293" width="21.42578125" style="322" customWidth="1"/>
    <col min="12294" max="12294" width="16.5703125" style="322" customWidth="1"/>
    <col min="12295" max="12295" width="10.85546875" style="322" customWidth="1"/>
    <col min="12296" max="12296" width="16.42578125" style="322" customWidth="1"/>
    <col min="12297" max="12297" width="19.85546875" style="322" customWidth="1"/>
    <col min="12298" max="12537" width="9.140625" style="322"/>
    <col min="12538" max="12538" width="5.7109375" style="322" customWidth="1"/>
    <col min="12539" max="12539" width="4" style="322" customWidth="1"/>
    <col min="12540" max="12540" width="6.42578125" style="322" customWidth="1"/>
    <col min="12541" max="12542" width="5" style="322" customWidth="1"/>
    <col min="12543" max="12543" width="5.28515625" style="322" customWidth="1"/>
    <col min="12544" max="12544" width="7.140625" style="322" customWidth="1"/>
    <col min="12545" max="12545" width="42.42578125" style="322" customWidth="1"/>
    <col min="12546" max="12546" width="14.28515625" style="322" bestFit="1" customWidth="1"/>
    <col min="12547" max="12547" width="17" style="322" customWidth="1"/>
    <col min="12548" max="12548" width="17.42578125" style="322" customWidth="1"/>
    <col min="12549" max="12549" width="21.42578125" style="322" customWidth="1"/>
    <col min="12550" max="12550" width="16.5703125" style="322" customWidth="1"/>
    <col min="12551" max="12551" width="10.85546875" style="322" customWidth="1"/>
    <col min="12552" max="12552" width="16.42578125" style="322" customWidth="1"/>
    <col min="12553" max="12553" width="19.85546875" style="322" customWidth="1"/>
    <col min="12554" max="12793" width="9.140625" style="322"/>
    <col min="12794" max="12794" width="5.7109375" style="322" customWidth="1"/>
    <col min="12795" max="12795" width="4" style="322" customWidth="1"/>
    <col min="12796" max="12796" width="6.42578125" style="322" customWidth="1"/>
    <col min="12797" max="12798" width="5" style="322" customWidth="1"/>
    <col min="12799" max="12799" width="5.28515625" style="322" customWidth="1"/>
    <col min="12800" max="12800" width="7.140625" style="322" customWidth="1"/>
    <col min="12801" max="12801" width="42.42578125" style="322" customWidth="1"/>
    <col min="12802" max="12802" width="14.28515625" style="322" bestFit="1" customWidth="1"/>
    <col min="12803" max="12803" width="17" style="322" customWidth="1"/>
    <col min="12804" max="12804" width="17.42578125" style="322" customWidth="1"/>
    <col min="12805" max="12805" width="21.42578125" style="322" customWidth="1"/>
    <col min="12806" max="12806" width="16.5703125" style="322" customWidth="1"/>
    <col min="12807" max="12807" width="10.85546875" style="322" customWidth="1"/>
    <col min="12808" max="12808" width="16.42578125" style="322" customWidth="1"/>
    <col min="12809" max="12809" width="19.85546875" style="322" customWidth="1"/>
    <col min="12810" max="13049" width="9.140625" style="322"/>
    <col min="13050" max="13050" width="5.7109375" style="322" customWidth="1"/>
    <col min="13051" max="13051" width="4" style="322" customWidth="1"/>
    <col min="13052" max="13052" width="6.42578125" style="322" customWidth="1"/>
    <col min="13053" max="13054" width="5" style="322" customWidth="1"/>
    <col min="13055" max="13055" width="5.28515625" style="322" customWidth="1"/>
    <col min="13056" max="13056" width="7.140625" style="322" customWidth="1"/>
    <col min="13057" max="13057" width="42.42578125" style="322" customWidth="1"/>
    <col min="13058" max="13058" width="14.28515625" style="322" bestFit="1" customWidth="1"/>
    <col min="13059" max="13059" width="17" style="322" customWidth="1"/>
    <col min="13060" max="13060" width="17.42578125" style="322" customWidth="1"/>
    <col min="13061" max="13061" width="21.42578125" style="322" customWidth="1"/>
    <col min="13062" max="13062" width="16.5703125" style="322" customWidth="1"/>
    <col min="13063" max="13063" width="10.85546875" style="322" customWidth="1"/>
    <col min="13064" max="13064" width="16.42578125" style="322" customWidth="1"/>
    <col min="13065" max="13065" width="19.85546875" style="322" customWidth="1"/>
    <col min="13066" max="13305" width="9.140625" style="322"/>
    <col min="13306" max="13306" width="5.7109375" style="322" customWidth="1"/>
    <col min="13307" max="13307" width="4" style="322" customWidth="1"/>
    <col min="13308" max="13308" width="6.42578125" style="322" customWidth="1"/>
    <col min="13309" max="13310" width="5" style="322" customWidth="1"/>
    <col min="13311" max="13311" width="5.28515625" style="322" customWidth="1"/>
    <col min="13312" max="13312" width="7.140625" style="322" customWidth="1"/>
    <col min="13313" max="13313" width="42.42578125" style="322" customWidth="1"/>
    <col min="13314" max="13314" width="14.28515625" style="322" bestFit="1" customWidth="1"/>
    <col min="13315" max="13315" width="17" style="322" customWidth="1"/>
    <col min="13316" max="13316" width="17.42578125" style="322" customWidth="1"/>
    <col min="13317" max="13317" width="21.42578125" style="322" customWidth="1"/>
    <col min="13318" max="13318" width="16.5703125" style="322" customWidth="1"/>
    <col min="13319" max="13319" width="10.85546875" style="322" customWidth="1"/>
    <col min="13320" max="13320" width="16.42578125" style="322" customWidth="1"/>
    <col min="13321" max="13321" width="19.85546875" style="322" customWidth="1"/>
    <col min="13322" max="13561" width="9.140625" style="322"/>
    <col min="13562" max="13562" width="5.7109375" style="322" customWidth="1"/>
    <col min="13563" max="13563" width="4" style="322" customWidth="1"/>
    <col min="13564" max="13564" width="6.42578125" style="322" customWidth="1"/>
    <col min="13565" max="13566" width="5" style="322" customWidth="1"/>
    <col min="13567" max="13567" width="5.28515625" style="322" customWidth="1"/>
    <col min="13568" max="13568" width="7.140625" style="322" customWidth="1"/>
    <col min="13569" max="13569" width="42.42578125" style="322" customWidth="1"/>
    <col min="13570" max="13570" width="14.28515625" style="322" bestFit="1" customWidth="1"/>
    <col min="13571" max="13571" width="17" style="322" customWidth="1"/>
    <col min="13572" max="13572" width="17.42578125" style="322" customWidth="1"/>
    <col min="13573" max="13573" width="21.42578125" style="322" customWidth="1"/>
    <col min="13574" max="13574" width="16.5703125" style="322" customWidth="1"/>
    <col min="13575" max="13575" width="10.85546875" style="322" customWidth="1"/>
    <col min="13576" max="13576" width="16.42578125" style="322" customWidth="1"/>
    <col min="13577" max="13577" width="19.85546875" style="322" customWidth="1"/>
    <col min="13578" max="13817" width="9.140625" style="322"/>
    <col min="13818" max="13818" width="5.7109375" style="322" customWidth="1"/>
    <col min="13819" max="13819" width="4" style="322" customWidth="1"/>
    <col min="13820" max="13820" width="6.42578125" style="322" customWidth="1"/>
    <col min="13821" max="13822" width="5" style="322" customWidth="1"/>
    <col min="13823" max="13823" width="5.28515625" style="322" customWidth="1"/>
    <col min="13824" max="13824" width="7.140625" style="322" customWidth="1"/>
    <col min="13825" max="13825" width="42.42578125" style="322" customWidth="1"/>
    <col min="13826" max="13826" width="14.28515625" style="322" bestFit="1" customWidth="1"/>
    <col min="13827" max="13827" width="17" style="322" customWidth="1"/>
    <col min="13828" max="13828" width="17.42578125" style="322" customWidth="1"/>
    <col min="13829" max="13829" width="21.42578125" style="322" customWidth="1"/>
    <col min="13830" max="13830" width="16.5703125" style="322" customWidth="1"/>
    <col min="13831" max="13831" width="10.85546875" style="322" customWidth="1"/>
    <col min="13832" max="13832" width="16.42578125" style="322" customWidth="1"/>
    <col min="13833" max="13833" width="19.85546875" style="322" customWidth="1"/>
    <col min="13834" max="14073" width="9.140625" style="322"/>
    <col min="14074" max="14074" width="5.7109375" style="322" customWidth="1"/>
    <col min="14075" max="14075" width="4" style="322" customWidth="1"/>
    <col min="14076" max="14076" width="6.42578125" style="322" customWidth="1"/>
    <col min="14077" max="14078" width="5" style="322" customWidth="1"/>
    <col min="14079" max="14079" width="5.28515625" style="322" customWidth="1"/>
    <col min="14080" max="14080" width="7.140625" style="322" customWidth="1"/>
    <col min="14081" max="14081" width="42.42578125" style="322" customWidth="1"/>
    <col min="14082" max="14082" width="14.28515625" style="322" bestFit="1" customWidth="1"/>
    <col min="14083" max="14083" width="17" style="322" customWidth="1"/>
    <col min="14084" max="14084" width="17.42578125" style="322" customWidth="1"/>
    <col min="14085" max="14085" width="21.42578125" style="322" customWidth="1"/>
    <col min="14086" max="14086" width="16.5703125" style="322" customWidth="1"/>
    <col min="14087" max="14087" width="10.85546875" style="322" customWidth="1"/>
    <col min="14088" max="14088" width="16.42578125" style="322" customWidth="1"/>
    <col min="14089" max="14089" width="19.85546875" style="322" customWidth="1"/>
    <col min="14090" max="14329" width="9.140625" style="322"/>
    <col min="14330" max="14330" width="5.7109375" style="322" customWidth="1"/>
    <col min="14331" max="14331" width="4" style="322" customWidth="1"/>
    <col min="14332" max="14332" width="6.42578125" style="322" customWidth="1"/>
    <col min="14333" max="14334" width="5" style="322" customWidth="1"/>
    <col min="14335" max="14335" width="5.28515625" style="322" customWidth="1"/>
    <col min="14336" max="14336" width="7.140625" style="322" customWidth="1"/>
    <col min="14337" max="14337" width="42.42578125" style="322" customWidth="1"/>
    <col min="14338" max="14338" width="14.28515625" style="322" bestFit="1" customWidth="1"/>
    <col min="14339" max="14339" width="17" style="322" customWidth="1"/>
    <col min="14340" max="14340" width="17.42578125" style="322" customWidth="1"/>
    <col min="14341" max="14341" width="21.42578125" style="322" customWidth="1"/>
    <col min="14342" max="14342" width="16.5703125" style="322" customWidth="1"/>
    <col min="14343" max="14343" width="10.85546875" style="322" customWidth="1"/>
    <col min="14344" max="14344" width="16.42578125" style="322" customWidth="1"/>
    <col min="14345" max="14345" width="19.85546875" style="322" customWidth="1"/>
    <col min="14346" max="14585" width="9.140625" style="322"/>
    <col min="14586" max="14586" width="5.7109375" style="322" customWidth="1"/>
    <col min="14587" max="14587" width="4" style="322" customWidth="1"/>
    <col min="14588" max="14588" width="6.42578125" style="322" customWidth="1"/>
    <col min="14589" max="14590" width="5" style="322" customWidth="1"/>
    <col min="14591" max="14591" width="5.28515625" style="322" customWidth="1"/>
    <col min="14592" max="14592" width="7.140625" style="322" customWidth="1"/>
    <col min="14593" max="14593" width="42.42578125" style="322" customWidth="1"/>
    <col min="14594" max="14594" width="14.28515625" style="322" bestFit="1" customWidth="1"/>
    <col min="14595" max="14595" width="17" style="322" customWidth="1"/>
    <col min="14596" max="14596" width="17.42578125" style="322" customWidth="1"/>
    <col min="14597" max="14597" width="21.42578125" style="322" customWidth="1"/>
    <col min="14598" max="14598" width="16.5703125" style="322" customWidth="1"/>
    <col min="14599" max="14599" width="10.85546875" style="322" customWidth="1"/>
    <col min="14600" max="14600" width="16.42578125" style="322" customWidth="1"/>
    <col min="14601" max="14601" width="19.85546875" style="322" customWidth="1"/>
    <col min="14602" max="14841" width="9.140625" style="322"/>
    <col min="14842" max="14842" width="5.7109375" style="322" customWidth="1"/>
    <col min="14843" max="14843" width="4" style="322" customWidth="1"/>
    <col min="14844" max="14844" width="6.42578125" style="322" customWidth="1"/>
    <col min="14845" max="14846" width="5" style="322" customWidth="1"/>
    <col min="14847" max="14847" width="5.28515625" style="322" customWidth="1"/>
    <col min="14848" max="14848" width="7.140625" style="322" customWidth="1"/>
    <col min="14849" max="14849" width="42.42578125" style="322" customWidth="1"/>
    <col min="14850" max="14850" width="14.28515625" style="322" bestFit="1" customWidth="1"/>
    <col min="14851" max="14851" width="17" style="322" customWidth="1"/>
    <col min="14852" max="14852" width="17.42578125" style="322" customWidth="1"/>
    <col min="14853" max="14853" width="21.42578125" style="322" customWidth="1"/>
    <col min="14854" max="14854" width="16.5703125" style="322" customWidth="1"/>
    <col min="14855" max="14855" width="10.85546875" style="322" customWidth="1"/>
    <col min="14856" max="14856" width="16.42578125" style="322" customWidth="1"/>
    <col min="14857" max="14857" width="19.85546875" style="322" customWidth="1"/>
    <col min="14858" max="15097" width="9.140625" style="322"/>
    <col min="15098" max="15098" width="5.7109375" style="322" customWidth="1"/>
    <col min="15099" max="15099" width="4" style="322" customWidth="1"/>
    <col min="15100" max="15100" width="6.42578125" style="322" customWidth="1"/>
    <col min="15101" max="15102" width="5" style="322" customWidth="1"/>
    <col min="15103" max="15103" width="5.28515625" style="322" customWidth="1"/>
    <col min="15104" max="15104" width="7.140625" style="322" customWidth="1"/>
    <col min="15105" max="15105" width="42.42578125" style="322" customWidth="1"/>
    <col min="15106" max="15106" width="14.28515625" style="322" bestFit="1" customWidth="1"/>
    <col min="15107" max="15107" width="17" style="322" customWidth="1"/>
    <col min="15108" max="15108" width="17.42578125" style="322" customWidth="1"/>
    <col min="15109" max="15109" width="21.42578125" style="322" customWidth="1"/>
    <col min="15110" max="15110" width="16.5703125" style="322" customWidth="1"/>
    <col min="15111" max="15111" width="10.85546875" style="322" customWidth="1"/>
    <col min="15112" max="15112" width="16.42578125" style="322" customWidth="1"/>
    <col min="15113" max="15113" width="19.85546875" style="322" customWidth="1"/>
    <col min="15114" max="15353" width="9.140625" style="322"/>
    <col min="15354" max="15354" width="5.7109375" style="322" customWidth="1"/>
    <col min="15355" max="15355" width="4" style="322" customWidth="1"/>
    <col min="15356" max="15356" width="6.42578125" style="322" customWidth="1"/>
    <col min="15357" max="15358" width="5" style="322" customWidth="1"/>
    <col min="15359" max="15359" width="5.28515625" style="322" customWidth="1"/>
    <col min="15360" max="15360" width="7.140625" style="322" customWidth="1"/>
    <col min="15361" max="15361" width="42.42578125" style="322" customWidth="1"/>
    <col min="15362" max="15362" width="14.28515625" style="322" bestFit="1" customWidth="1"/>
    <col min="15363" max="15363" width="17" style="322" customWidth="1"/>
    <col min="15364" max="15364" width="17.42578125" style="322" customWidth="1"/>
    <col min="15365" max="15365" width="21.42578125" style="322" customWidth="1"/>
    <col min="15366" max="15366" width="16.5703125" style="322" customWidth="1"/>
    <col min="15367" max="15367" width="10.85546875" style="322" customWidth="1"/>
    <col min="15368" max="15368" width="16.42578125" style="322" customWidth="1"/>
    <col min="15369" max="15369" width="19.85546875" style="322" customWidth="1"/>
    <col min="15370" max="15609" width="9.140625" style="322"/>
    <col min="15610" max="15610" width="5.7109375" style="322" customWidth="1"/>
    <col min="15611" max="15611" width="4" style="322" customWidth="1"/>
    <col min="15612" max="15612" width="6.42578125" style="322" customWidth="1"/>
    <col min="15613" max="15614" width="5" style="322" customWidth="1"/>
    <col min="15615" max="15615" width="5.28515625" style="322" customWidth="1"/>
    <col min="15616" max="15616" width="7.140625" style="322" customWidth="1"/>
    <col min="15617" max="15617" width="42.42578125" style="322" customWidth="1"/>
    <col min="15618" max="15618" width="14.28515625" style="322" bestFit="1" customWidth="1"/>
    <col min="15619" max="15619" width="17" style="322" customWidth="1"/>
    <col min="15620" max="15620" width="17.42578125" style="322" customWidth="1"/>
    <col min="15621" max="15621" width="21.42578125" style="322" customWidth="1"/>
    <col min="15622" max="15622" width="16.5703125" style="322" customWidth="1"/>
    <col min="15623" max="15623" width="10.85546875" style="322" customWidth="1"/>
    <col min="15624" max="15624" width="16.42578125" style="322" customWidth="1"/>
    <col min="15625" max="15625" width="19.85546875" style="322" customWidth="1"/>
    <col min="15626" max="15865" width="9.140625" style="322"/>
    <col min="15866" max="15866" width="5.7109375" style="322" customWidth="1"/>
    <col min="15867" max="15867" width="4" style="322" customWidth="1"/>
    <col min="15868" max="15868" width="6.42578125" style="322" customWidth="1"/>
    <col min="15869" max="15870" width="5" style="322" customWidth="1"/>
    <col min="15871" max="15871" width="5.28515625" style="322" customWidth="1"/>
    <col min="15872" max="15872" width="7.140625" style="322" customWidth="1"/>
    <col min="15873" max="15873" width="42.42578125" style="322" customWidth="1"/>
    <col min="15874" max="15874" width="14.28515625" style="322" bestFit="1" customWidth="1"/>
    <col min="15875" max="15875" width="17" style="322" customWidth="1"/>
    <col min="15876" max="15876" width="17.42578125" style="322" customWidth="1"/>
    <col min="15877" max="15877" width="21.42578125" style="322" customWidth="1"/>
    <col min="15878" max="15878" width="16.5703125" style="322" customWidth="1"/>
    <col min="15879" max="15879" width="10.85546875" style="322" customWidth="1"/>
    <col min="15880" max="15880" width="16.42578125" style="322" customWidth="1"/>
    <col min="15881" max="15881" width="19.85546875" style="322" customWidth="1"/>
    <col min="15882" max="16121" width="9.140625" style="322"/>
    <col min="16122" max="16122" width="5.7109375" style="322" customWidth="1"/>
    <col min="16123" max="16123" width="4" style="322" customWidth="1"/>
    <col min="16124" max="16124" width="6.42578125" style="322" customWidth="1"/>
    <col min="16125" max="16126" width="5" style="322" customWidth="1"/>
    <col min="16127" max="16127" width="5.28515625" style="322" customWidth="1"/>
    <col min="16128" max="16128" width="7.140625" style="322" customWidth="1"/>
    <col min="16129" max="16129" width="42.42578125" style="322" customWidth="1"/>
    <col min="16130" max="16130" width="14.28515625" style="322" bestFit="1" customWidth="1"/>
    <col min="16131" max="16131" width="17" style="322" customWidth="1"/>
    <col min="16132" max="16132" width="17.42578125" style="322" customWidth="1"/>
    <col min="16133" max="16133" width="21.42578125" style="322" customWidth="1"/>
    <col min="16134" max="16134" width="16.5703125" style="322" customWidth="1"/>
    <col min="16135" max="16135" width="10.85546875" style="322" customWidth="1"/>
    <col min="16136" max="16136" width="16.42578125" style="322" customWidth="1"/>
    <col min="16137" max="16137" width="19.85546875" style="322" customWidth="1"/>
    <col min="16138" max="16384" width="9.140625" style="322"/>
  </cols>
  <sheetData>
    <row r="1" spans="1:12" s="297" customFormat="1" ht="15" customHeight="1" x14ac:dyDescent="0.25">
      <c r="A1" s="605" t="s">
        <v>675</v>
      </c>
      <c r="B1" s="606"/>
      <c r="C1" s="606"/>
      <c r="D1" s="606"/>
      <c r="E1" s="607" t="s">
        <v>673</v>
      </c>
      <c r="F1" s="607"/>
      <c r="G1" s="607"/>
      <c r="H1" s="608" t="s">
        <v>674</v>
      </c>
      <c r="I1" s="608"/>
      <c r="J1" s="608"/>
      <c r="K1" s="332"/>
      <c r="L1" s="332"/>
    </row>
    <row r="2" spans="1:12" s="297" customFormat="1" x14ac:dyDescent="0.25">
      <c r="A2" s="298"/>
      <c r="B2" s="299"/>
      <c r="C2" s="300"/>
      <c r="D2" s="301"/>
      <c r="E2" s="333"/>
      <c r="F2" s="331"/>
      <c r="G2" s="332"/>
      <c r="H2" s="332"/>
      <c r="I2" s="332"/>
      <c r="J2" s="332"/>
      <c r="K2" s="332"/>
      <c r="L2" s="332"/>
    </row>
    <row r="3" spans="1:12" s="304" customFormat="1" x14ac:dyDescent="0.25">
      <c r="A3" s="302" t="s">
        <v>653</v>
      </c>
      <c r="B3" s="302" t="s">
        <v>654</v>
      </c>
      <c r="C3" s="302" t="s">
        <v>655</v>
      </c>
      <c r="D3" s="303" t="s">
        <v>656</v>
      </c>
      <c r="E3" s="302" t="s">
        <v>654</v>
      </c>
      <c r="F3" s="302" t="s">
        <v>655</v>
      </c>
      <c r="G3" s="303" t="s">
        <v>656</v>
      </c>
      <c r="H3" s="302" t="s">
        <v>654</v>
      </c>
      <c r="I3" s="302" t="s">
        <v>655</v>
      </c>
      <c r="J3" s="303" t="s">
        <v>656</v>
      </c>
      <c r="K3" s="334"/>
      <c r="L3" s="334"/>
    </row>
    <row r="4" spans="1:12" s="304" customFormat="1" x14ac:dyDescent="0.25">
      <c r="A4" s="346" t="s">
        <v>657</v>
      </c>
      <c r="B4" s="305">
        <v>81194294032.75</v>
      </c>
      <c r="C4" s="305">
        <v>73033636260.902496</v>
      </c>
      <c r="D4" s="306">
        <v>75224645348.729584</v>
      </c>
      <c r="E4" s="335"/>
      <c r="F4" s="336"/>
      <c r="G4" s="337"/>
      <c r="H4" s="309"/>
      <c r="I4" s="309"/>
      <c r="J4" s="309"/>
      <c r="K4" s="334"/>
      <c r="L4" s="334"/>
    </row>
    <row r="5" spans="1:12" s="304" customFormat="1" x14ac:dyDescent="0.25">
      <c r="A5" s="307" t="s">
        <v>658</v>
      </c>
      <c r="B5" s="307">
        <v>4499161933.75</v>
      </c>
      <c r="C5" s="307">
        <v>4634136791.7624998</v>
      </c>
      <c r="D5" s="308">
        <v>4773160895.5153751</v>
      </c>
      <c r="E5" s="338">
        <f>Summary!B22</f>
        <v>5895202745</v>
      </c>
      <c r="F5" s="338">
        <f>Summary!C22</f>
        <v>6112810212.3649998</v>
      </c>
      <c r="G5" s="338">
        <f>Summary!D22</f>
        <v>6373325776.5552492</v>
      </c>
      <c r="H5" s="350">
        <f t="shared" ref="H5:H11" si="0">(B5-E5)/E5</f>
        <v>-0.23680963516208975</v>
      </c>
      <c r="I5" s="350">
        <f t="shared" ref="I5:J11" si="1">(C5-F5)/F5</f>
        <v>-0.24189748564603522</v>
      </c>
      <c r="J5" s="350">
        <f t="shared" si="1"/>
        <v>-0.2510721932536697</v>
      </c>
      <c r="K5" s="334"/>
      <c r="L5" s="334"/>
    </row>
    <row r="6" spans="1:12" s="304" customFormat="1" ht="15" customHeight="1" x14ac:dyDescent="0.25">
      <c r="A6" s="345" t="s">
        <v>659</v>
      </c>
      <c r="B6" s="312">
        <v>20827293087</v>
      </c>
      <c r="C6" s="312">
        <v>21452111879.610001</v>
      </c>
      <c r="D6" s="313">
        <v>22095675235.998299</v>
      </c>
      <c r="E6" s="338">
        <f>SUM(Summary!B6:B12)</f>
        <v>9082098739.650486</v>
      </c>
      <c r="F6" s="338">
        <f>SUM(Summary!C6:C12)</f>
        <v>8924713340.09235</v>
      </c>
      <c r="G6" s="338">
        <f>SUM(Summary!D6:D12)</f>
        <v>8839495354.7042503</v>
      </c>
      <c r="H6" s="350">
        <f t="shared" si="0"/>
        <v>1.2932246922258759</v>
      </c>
      <c r="I6" s="350">
        <f t="shared" si="1"/>
        <v>1.4036751727633665</v>
      </c>
      <c r="J6" s="350">
        <f t="shared" si="1"/>
        <v>1.4996534699505559</v>
      </c>
      <c r="K6" s="334"/>
      <c r="L6" s="334"/>
    </row>
    <row r="7" spans="1:12" s="304" customFormat="1" ht="15" customHeight="1" x14ac:dyDescent="0.25">
      <c r="A7" s="347" t="s">
        <v>369</v>
      </c>
      <c r="B7" s="307">
        <v>8248787939</v>
      </c>
      <c r="C7" s="307">
        <v>8496251577.1700001</v>
      </c>
      <c r="D7" s="308">
        <v>8751139124.4850998</v>
      </c>
      <c r="E7" s="338">
        <f>SUM(Summary!B17:B19)</f>
        <v>12360145186.94101</v>
      </c>
      <c r="F7" s="338">
        <f>SUM(Summary!C17:C19)</f>
        <v>13370034735.608299</v>
      </c>
      <c r="G7" s="338">
        <f>SUM(Summary!D17:D19)</f>
        <v>13028858642.671394</v>
      </c>
      <c r="H7" s="350">
        <f t="shared" si="0"/>
        <v>-0.33263017430287339</v>
      </c>
      <c r="I7" s="350">
        <f t="shared" si="1"/>
        <v>-0.36453032881492775</v>
      </c>
      <c r="J7" s="350">
        <f t="shared" si="1"/>
        <v>-0.32832649700996408</v>
      </c>
      <c r="K7" s="334"/>
      <c r="L7" s="334"/>
    </row>
    <row r="8" spans="1:12" s="316" customFormat="1" x14ac:dyDescent="0.25">
      <c r="A8" s="348" t="s">
        <v>660</v>
      </c>
      <c r="B8" s="314">
        <v>14300608560</v>
      </c>
      <c r="C8" s="314">
        <v>14729626816.799999</v>
      </c>
      <c r="D8" s="315">
        <v>15171515621.303999</v>
      </c>
      <c r="E8" s="339">
        <f>SUM(Summary!B3:B5)</f>
        <v>11491671177.280584</v>
      </c>
      <c r="F8" s="339">
        <f>SUM(Summary!C3:C5)</f>
        <v>20252789388.522762</v>
      </c>
      <c r="G8" s="339">
        <f>SUM(Summary!D3:D5)</f>
        <v>29538730092.141235</v>
      </c>
      <c r="H8" s="350">
        <f t="shared" si="0"/>
        <v>0.24443245367764943</v>
      </c>
      <c r="I8" s="350">
        <f t="shared" si="1"/>
        <v>-0.27271120366524593</v>
      </c>
      <c r="J8" s="350">
        <f t="shared" si="1"/>
        <v>-0.48638565117799787</v>
      </c>
      <c r="K8" s="330"/>
      <c r="L8" s="330"/>
    </row>
    <row r="9" spans="1:12" s="304" customFormat="1" x14ac:dyDescent="0.25">
      <c r="A9" s="317" t="s">
        <v>804</v>
      </c>
      <c r="B9" s="318">
        <v>6044799125</v>
      </c>
      <c r="C9" s="318">
        <v>6226143098.75</v>
      </c>
      <c r="D9" s="319">
        <v>6412927391.7124996</v>
      </c>
      <c r="E9" s="340">
        <f>SUM(Summary!B13:B16)</f>
        <v>7269506022.6143665</v>
      </c>
      <c r="F9" s="340">
        <f>SUM(Summary!C13:C16)</f>
        <v>8473652612.6583452</v>
      </c>
      <c r="G9" s="340">
        <f>SUM(Summary!D13:D16)</f>
        <v>13729931669.963114</v>
      </c>
      <c r="H9" s="350">
        <f t="shared" si="0"/>
        <v>-0.1684718182782273</v>
      </c>
      <c r="I9" s="350">
        <f t="shared" si="1"/>
        <v>-0.26523503105979451</v>
      </c>
      <c r="J9" s="350">
        <f t="shared" si="1"/>
        <v>-0.53292357559637238</v>
      </c>
    </row>
    <row r="10" spans="1:12" s="311" customFormat="1" x14ac:dyDescent="0.25">
      <c r="A10" s="317" t="s">
        <v>805</v>
      </c>
      <c r="B10" s="320">
        <v>10317851061</v>
      </c>
      <c r="C10" s="320">
        <v>1304891478.9300001</v>
      </c>
      <c r="D10" s="321">
        <v>1344038223.2979</v>
      </c>
      <c r="E10" s="340">
        <f>Summary!B21</f>
        <v>9357537602.9685116</v>
      </c>
      <c r="F10" s="340">
        <f>Summary!C21</f>
        <v>17759608678.092403</v>
      </c>
      <c r="G10" s="340">
        <f>Summary!D21</f>
        <v>18705754044.173382</v>
      </c>
      <c r="H10" s="350">
        <f t="shared" si="0"/>
        <v>0.10262458979879986</v>
      </c>
      <c r="I10" s="350">
        <f t="shared" si="1"/>
        <v>-0.92652476174547327</v>
      </c>
      <c r="J10" s="350">
        <f t="shared" si="1"/>
        <v>-0.92814840716263169</v>
      </c>
    </row>
    <row r="11" spans="1:12" s="310" customFormat="1" ht="15.75" customHeight="1" x14ac:dyDescent="0.25">
      <c r="A11" s="347" t="s">
        <v>806</v>
      </c>
      <c r="B11" s="307">
        <v>16955792327</v>
      </c>
      <c r="C11" s="307">
        <v>17464466096.810001</v>
      </c>
      <c r="D11" s="308">
        <v>17988400079.714302</v>
      </c>
      <c r="E11" s="341">
        <f>Summary!B20</f>
        <v>17372838816</v>
      </c>
      <c r="F11" s="341">
        <f>Summary!C20</f>
        <v>15755604979.699999</v>
      </c>
      <c r="G11" s="341">
        <f>Summary!D20</f>
        <v>14545457574.758751</v>
      </c>
      <c r="H11" s="350">
        <f t="shared" si="0"/>
        <v>-2.4005661562686544E-2</v>
      </c>
      <c r="I11" s="350">
        <f t="shared" si="1"/>
        <v>0.10846052051392195</v>
      </c>
      <c r="J11" s="350">
        <f t="shared" si="1"/>
        <v>0.23670224791897998</v>
      </c>
    </row>
    <row r="12" spans="1:12" x14ac:dyDescent="0.25">
      <c r="E12" s="342"/>
      <c r="F12" s="351"/>
      <c r="G12" s="342"/>
      <c r="H12" s="342"/>
      <c r="I12" s="342"/>
      <c r="J12" s="342"/>
    </row>
    <row r="13" spans="1:12" x14ac:dyDescent="0.25">
      <c r="A13" s="349" t="s">
        <v>207</v>
      </c>
      <c r="B13" s="343">
        <f t="shared" ref="B13:G13" si="2">B11+B10+B9+B8+B7+B6+B5</f>
        <v>81194294032.75</v>
      </c>
      <c r="C13" s="343">
        <f t="shared" si="2"/>
        <v>74307627739.832504</v>
      </c>
      <c r="D13" s="343">
        <f t="shared" si="2"/>
        <v>76536856572.027481</v>
      </c>
      <c r="E13" s="343">
        <f t="shared" si="2"/>
        <v>72829000290.454956</v>
      </c>
      <c r="F13" s="343">
        <f t="shared" si="2"/>
        <v>90649213947.039169</v>
      </c>
      <c r="G13" s="343">
        <f t="shared" si="2"/>
        <v>104761553154.96739</v>
      </c>
      <c r="H13" s="344">
        <f>(B13-E13)/E13</f>
        <v>0.11486212510034149</v>
      </c>
      <c r="I13" s="344">
        <f>(C13-F13)/F13</f>
        <v>-0.18027278445849582</v>
      </c>
      <c r="J13" s="344">
        <f>(D13-G13)/G13</f>
        <v>-0.26941846252688556</v>
      </c>
    </row>
    <row r="14" spans="1:12" x14ac:dyDescent="0.25">
      <c r="J14" s="502"/>
    </row>
    <row r="15" spans="1:12" x14ac:dyDescent="0.25">
      <c r="C15" s="491" t="s">
        <v>813</v>
      </c>
      <c r="D15" s="490">
        <f>SUM(B13:D13)</f>
        <v>232038778344.60999</v>
      </c>
      <c r="G15" s="490">
        <f>SUM(E13:G13)</f>
        <v>268239767392.46155</v>
      </c>
      <c r="J15" s="344">
        <f t="shared" ref="J15" si="3">(D15-G15)/G15</f>
        <v>-0.13495757694602345</v>
      </c>
    </row>
    <row r="17" spans="7:7" x14ac:dyDescent="0.25">
      <c r="G17" s="490">
        <f>G15-SUM(Summary!B5:D5)+SUM(Summary!B11:D12)+SUM(Summary!B15:D16)+SUM(Summary!B19:D19)</f>
        <v>306488894753.02698</v>
      </c>
    </row>
  </sheetData>
  <mergeCells count="3">
    <mergeCell ref="A1:D1"/>
    <mergeCell ref="E1:G1"/>
    <mergeCell ref="H1:J1"/>
  </mergeCell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topLeftCell="B1" workbookViewId="0">
      <selection activeCell="E24" sqref="E24"/>
    </sheetView>
  </sheetViews>
  <sheetFormatPr defaultRowHeight="15" x14ac:dyDescent="0.25"/>
  <cols>
    <col min="1" max="1" width="39.7109375" style="322" customWidth="1"/>
    <col min="2" max="2" width="18" style="322" bestFit="1" customWidth="1"/>
    <col min="3" max="3" width="19.28515625" style="322" customWidth="1"/>
    <col min="4" max="4" width="21.85546875" style="322" customWidth="1"/>
    <col min="5" max="5" width="21.42578125" style="323" customWidth="1"/>
    <col min="6" max="6" width="19.5703125" style="324" customWidth="1"/>
    <col min="7" max="7" width="19.42578125" style="322" customWidth="1"/>
    <col min="8" max="9" width="14.7109375" style="322" customWidth="1"/>
    <col min="10" max="249" width="9.140625" style="322"/>
    <col min="250" max="250" width="5.7109375" style="322" customWidth="1"/>
    <col min="251" max="251" width="4" style="322" customWidth="1"/>
    <col min="252" max="252" width="6.42578125" style="322" customWidth="1"/>
    <col min="253" max="254" width="5" style="322" customWidth="1"/>
    <col min="255" max="255" width="5.28515625" style="322" customWidth="1"/>
    <col min="256" max="256" width="7.140625" style="322" customWidth="1"/>
    <col min="257" max="257" width="42.42578125" style="322" customWidth="1"/>
    <col min="258" max="258" width="14.28515625" style="322" bestFit="1" customWidth="1"/>
    <col min="259" max="259" width="17" style="322" customWidth="1"/>
    <col min="260" max="260" width="17.42578125" style="322" customWidth="1"/>
    <col min="261" max="261" width="21.42578125" style="322" customWidth="1"/>
    <col min="262" max="262" width="16.5703125" style="322" customWidth="1"/>
    <col min="263" max="263" width="10.85546875" style="322" customWidth="1"/>
    <col min="264" max="264" width="16.42578125" style="322" customWidth="1"/>
    <col min="265" max="265" width="19.85546875" style="322" customWidth="1"/>
    <col min="266" max="505" width="9.140625" style="322"/>
    <col min="506" max="506" width="5.7109375" style="322" customWidth="1"/>
    <col min="507" max="507" width="4" style="322" customWidth="1"/>
    <col min="508" max="508" width="6.42578125" style="322" customWidth="1"/>
    <col min="509" max="510" width="5" style="322" customWidth="1"/>
    <col min="511" max="511" width="5.28515625" style="322" customWidth="1"/>
    <col min="512" max="512" width="7.140625" style="322" customWidth="1"/>
    <col min="513" max="513" width="42.42578125" style="322" customWidth="1"/>
    <col min="514" max="514" width="14.28515625" style="322" bestFit="1" customWidth="1"/>
    <col min="515" max="515" width="17" style="322" customWidth="1"/>
    <col min="516" max="516" width="17.42578125" style="322" customWidth="1"/>
    <col min="517" max="517" width="21.42578125" style="322" customWidth="1"/>
    <col min="518" max="518" width="16.5703125" style="322" customWidth="1"/>
    <col min="519" max="519" width="10.85546875" style="322" customWidth="1"/>
    <col min="520" max="520" width="16.42578125" style="322" customWidth="1"/>
    <col min="521" max="521" width="19.85546875" style="322" customWidth="1"/>
    <col min="522" max="761" width="9.140625" style="322"/>
    <col min="762" max="762" width="5.7109375" style="322" customWidth="1"/>
    <col min="763" max="763" width="4" style="322" customWidth="1"/>
    <col min="764" max="764" width="6.42578125" style="322" customWidth="1"/>
    <col min="765" max="766" width="5" style="322" customWidth="1"/>
    <col min="767" max="767" width="5.28515625" style="322" customWidth="1"/>
    <col min="768" max="768" width="7.140625" style="322" customWidth="1"/>
    <col min="769" max="769" width="42.42578125" style="322" customWidth="1"/>
    <col min="770" max="770" width="14.28515625" style="322" bestFit="1" customWidth="1"/>
    <col min="771" max="771" width="17" style="322" customWidth="1"/>
    <col min="772" max="772" width="17.42578125" style="322" customWidth="1"/>
    <col min="773" max="773" width="21.42578125" style="322" customWidth="1"/>
    <col min="774" max="774" width="16.5703125" style="322" customWidth="1"/>
    <col min="775" max="775" width="10.85546875" style="322" customWidth="1"/>
    <col min="776" max="776" width="16.42578125" style="322" customWidth="1"/>
    <col min="777" max="777" width="19.85546875" style="322" customWidth="1"/>
    <col min="778" max="1017" width="9.140625" style="322"/>
    <col min="1018" max="1018" width="5.7109375" style="322" customWidth="1"/>
    <col min="1019" max="1019" width="4" style="322" customWidth="1"/>
    <col min="1020" max="1020" width="6.42578125" style="322" customWidth="1"/>
    <col min="1021" max="1022" width="5" style="322" customWidth="1"/>
    <col min="1023" max="1023" width="5.28515625" style="322" customWidth="1"/>
    <col min="1024" max="1024" width="7.140625" style="322" customWidth="1"/>
    <col min="1025" max="1025" width="42.42578125" style="322" customWidth="1"/>
    <col min="1026" max="1026" width="14.28515625" style="322" bestFit="1" customWidth="1"/>
    <col min="1027" max="1027" width="17" style="322" customWidth="1"/>
    <col min="1028" max="1028" width="17.42578125" style="322" customWidth="1"/>
    <col min="1029" max="1029" width="21.42578125" style="322" customWidth="1"/>
    <col min="1030" max="1030" width="16.5703125" style="322" customWidth="1"/>
    <col min="1031" max="1031" width="10.85546875" style="322" customWidth="1"/>
    <col min="1032" max="1032" width="16.42578125" style="322" customWidth="1"/>
    <col min="1033" max="1033" width="19.85546875" style="322" customWidth="1"/>
    <col min="1034" max="1273" width="9.140625" style="322"/>
    <col min="1274" max="1274" width="5.7109375" style="322" customWidth="1"/>
    <col min="1275" max="1275" width="4" style="322" customWidth="1"/>
    <col min="1276" max="1276" width="6.42578125" style="322" customWidth="1"/>
    <col min="1277" max="1278" width="5" style="322" customWidth="1"/>
    <col min="1279" max="1279" width="5.28515625" style="322" customWidth="1"/>
    <col min="1280" max="1280" width="7.140625" style="322" customWidth="1"/>
    <col min="1281" max="1281" width="42.42578125" style="322" customWidth="1"/>
    <col min="1282" max="1282" width="14.28515625" style="322" bestFit="1" customWidth="1"/>
    <col min="1283" max="1283" width="17" style="322" customWidth="1"/>
    <col min="1284" max="1284" width="17.42578125" style="322" customWidth="1"/>
    <col min="1285" max="1285" width="21.42578125" style="322" customWidth="1"/>
    <col min="1286" max="1286" width="16.5703125" style="322" customWidth="1"/>
    <col min="1287" max="1287" width="10.85546875" style="322" customWidth="1"/>
    <col min="1288" max="1288" width="16.42578125" style="322" customWidth="1"/>
    <col min="1289" max="1289" width="19.85546875" style="322" customWidth="1"/>
    <col min="1290" max="1529" width="9.140625" style="322"/>
    <col min="1530" max="1530" width="5.7109375" style="322" customWidth="1"/>
    <col min="1531" max="1531" width="4" style="322" customWidth="1"/>
    <col min="1532" max="1532" width="6.42578125" style="322" customWidth="1"/>
    <col min="1533" max="1534" width="5" style="322" customWidth="1"/>
    <col min="1535" max="1535" width="5.28515625" style="322" customWidth="1"/>
    <col min="1536" max="1536" width="7.140625" style="322" customWidth="1"/>
    <col min="1537" max="1537" width="42.42578125" style="322" customWidth="1"/>
    <col min="1538" max="1538" width="14.28515625" style="322" bestFit="1" customWidth="1"/>
    <col min="1539" max="1539" width="17" style="322" customWidth="1"/>
    <col min="1540" max="1540" width="17.42578125" style="322" customWidth="1"/>
    <col min="1541" max="1541" width="21.42578125" style="322" customWidth="1"/>
    <col min="1542" max="1542" width="16.5703125" style="322" customWidth="1"/>
    <col min="1543" max="1543" width="10.85546875" style="322" customWidth="1"/>
    <col min="1544" max="1544" width="16.42578125" style="322" customWidth="1"/>
    <col min="1545" max="1545" width="19.85546875" style="322" customWidth="1"/>
    <col min="1546" max="1785" width="9.140625" style="322"/>
    <col min="1786" max="1786" width="5.7109375" style="322" customWidth="1"/>
    <col min="1787" max="1787" width="4" style="322" customWidth="1"/>
    <col min="1788" max="1788" width="6.42578125" style="322" customWidth="1"/>
    <col min="1789" max="1790" width="5" style="322" customWidth="1"/>
    <col min="1791" max="1791" width="5.28515625" style="322" customWidth="1"/>
    <col min="1792" max="1792" width="7.140625" style="322" customWidth="1"/>
    <col min="1793" max="1793" width="42.42578125" style="322" customWidth="1"/>
    <col min="1794" max="1794" width="14.28515625" style="322" bestFit="1" customWidth="1"/>
    <col min="1795" max="1795" width="17" style="322" customWidth="1"/>
    <col min="1796" max="1796" width="17.42578125" style="322" customWidth="1"/>
    <col min="1797" max="1797" width="21.42578125" style="322" customWidth="1"/>
    <col min="1798" max="1798" width="16.5703125" style="322" customWidth="1"/>
    <col min="1799" max="1799" width="10.85546875" style="322" customWidth="1"/>
    <col min="1800" max="1800" width="16.42578125" style="322" customWidth="1"/>
    <col min="1801" max="1801" width="19.85546875" style="322" customWidth="1"/>
    <col min="1802" max="2041" width="9.140625" style="322"/>
    <col min="2042" max="2042" width="5.7109375" style="322" customWidth="1"/>
    <col min="2043" max="2043" width="4" style="322" customWidth="1"/>
    <col min="2044" max="2044" width="6.42578125" style="322" customWidth="1"/>
    <col min="2045" max="2046" width="5" style="322" customWidth="1"/>
    <col min="2047" max="2047" width="5.28515625" style="322" customWidth="1"/>
    <col min="2048" max="2048" width="7.140625" style="322" customWidth="1"/>
    <col min="2049" max="2049" width="42.42578125" style="322" customWidth="1"/>
    <col min="2050" max="2050" width="14.28515625" style="322" bestFit="1" customWidth="1"/>
    <col min="2051" max="2051" width="17" style="322" customWidth="1"/>
    <col min="2052" max="2052" width="17.42578125" style="322" customWidth="1"/>
    <col min="2053" max="2053" width="21.42578125" style="322" customWidth="1"/>
    <col min="2054" max="2054" width="16.5703125" style="322" customWidth="1"/>
    <col min="2055" max="2055" width="10.85546875" style="322" customWidth="1"/>
    <col min="2056" max="2056" width="16.42578125" style="322" customWidth="1"/>
    <col min="2057" max="2057" width="19.85546875" style="322" customWidth="1"/>
    <col min="2058" max="2297" width="9.140625" style="322"/>
    <col min="2298" max="2298" width="5.7109375" style="322" customWidth="1"/>
    <col min="2299" max="2299" width="4" style="322" customWidth="1"/>
    <col min="2300" max="2300" width="6.42578125" style="322" customWidth="1"/>
    <col min="2301" max="2302" width="5" style="322" customWidth="1"/>
    <col min="2303" max="2303" width="5.28515625" style="322" customWidth="1"/>
    <col min="2304" max="2304" width="7.140625" style="322" customWidth="1"/>
    <col min="2305" max="2305" width="42.42578125" style="322" customWidth="1"/>
    <col min="2306" max="2306" width="14.28515625" style="322" bestFit="1" customWidth="1"/>
    <col min="2307" max="2307" width="17" style="322" customWidth="1"/>
    <col min="2308" max="2308" width="17.42578125" style="322" customWidth="1"/>
    <col min="2309" max="2309" width="21.42578125" style="322" customWidth="1"/>
    <col min="2310" max="2310" width="16.5703125" style="322" customWidth="1"/>
    <col min="2311" max="2311" width="10.85546875" style="322" customWidth="1"/>
    <col min="2312" max="2312" width="16.42578125" style="322" customWidth="1"/>
    <col min="2313" max="2313" width="19.85546875" style="322" customWidth="1"/>
    <col min="2314" max="2553" width="9.140625" style="322"/>
    <col min="2554" max="2554" width="5.7109375" style="322" customWidth="1"/>
    <col min="2555" max="2555" width="4" style="322" customWidth="1"/>
    <col min="2556" max="2556" width="6.42578125" style="322" customWidth="1"/>
    <col min="2557" max="2558" width="5" style="322" customWidth="1"/>
    <col min="2559" max="2559" width="5.28515625" style="322" customWidth="1"/>
    <col min="2560" max="2560" width="7.140625" style="322" customWidth="1"/>
    <col min="2561" max="2561" width="42.42578125" style="322" customWidth="1"/>
    <col min="2562" max="2562" width="14.28515625" style="322" bestFit="1" customWidth="1"/>
    <col min="2563" max="2563" width="17" style="322" customWidth="1"/>
    <col min="2564" max="2564" width="17.42578125" style="322" customWidth="1"/>
    <col min="2565" max="2565" width="21.42578125" style="322" customWidth="1"/>
    <col min="2566" max="2566" width="16.5703125" style="322" customWidth="1"/>
    <col min="2567" max="2567" width="10.85546875" style="322" customWidth="1"/>
    <col min="2568" max="2568" width="16.42578125" style="322" customWidth="1"/>
    <col min="2569" max="2569" width="19.85546875" style="322" customWidth="1"/>
    <col min="2570" max="2809" width="9.140625" style="322"/>
    <col min="2810" max="2810" width="5.7109375" style="322" customWidth="1"/>
    <col min="2811" max="2811" width="4" style="322" customWidth="1"/>
    <col min="2812" max="2812" width="6.42578125" style="322" customWidth="1"/>
    <col min="2813" max="2814" width="5" style="322" customWidth="1"/>
    <col min="2815" max="2815" width="5.28515625" style="322" customWidth="1"/>
    <col min="2816" max="2816" width="7.140625" style="322" customWidth="1"/>
    <col min="2817" max="2817" width="42.42578125" style="322" customWidth="1"/>
    <col min="2818" max="2818" width="14.28515625" style="322" bestFit="1" customWidth="1"/>
    <col min="2819" max="2819" width="17" style="322" customWidth="1"/>
    <col min="2820" max="2820" width="17.42578125" style="322" customWidth="1"/>
    <col min="2821" max="2821" width="21.42578125" style="322" customWidth="1"/>
    <col min="2822" max="2822" width="16.5703125" style="322" customWidth="1"/>
    <col min="2823" max="2823" width="10.85546875" style="322" customWidth="1"/>
    <col min="2824" max="2824" width="16.42578125" style="322" customWidth="1"/>
    <col min="2825" max="2825" width="19.85546875" style="322" customWidth="1"/>
    <col min="2826" max="3065" width="9.140625" style="322"/>
    <col min="3066" max="3066" width="5.7109375" style="322" customWidth="1"/>
    <col min="3067" max="3067" width="4" style="322" customWidth="1"/>
    <col min="3068" max="3068" width="6.42578125" style="322" customWidth="1"/>
    <col min="3069" max="3070" width="5" style="322" customWidth="1"/>
    <col min="3071" max="3071" width="5.28515625" style="322" customWidth="1"/>
    <col min="3072" max="3072" width="7.140625" style="322" customWidth="1"/>
    <col min="3073" max="3073" width="42.42578125" style="322" customWidth="1"/>
    <col min="3074" max="3074" width="14.28515625" style="322" bestFit="1" customWidth="1"/>
    <col min="3075" max="3075" width="17" style="322" customWidth="1"/>
    <col min="3076" max="3076" width="17.42578125" style="322" customWidth="1"/>
    <col min="3077" max="3077" width="21.42578125" style="322" customWidth="1"/>
    <col min="3078" max="3078" width="16.5703125" style="322" customWidth="1"/>
    <col min="3079" max="3079" width="10.85546875" style="322" customWidth="1"/>
    <col min="3080" max="3080" width="16.42578125" style="322" customWidth="1"/>
    <col min="3081" max="3081" width="19.85546875" style="322" customWidth="1"/>
    <col min="3082" max="3321" width="9.140625" style="322"/>
    <col min="3322" max="3322" width="5.7109375" style="322" customWidth="1"/>
    <col min="3323" max="3323" width="4" style="322" customWidth="1"/>
    <col min="3324" max="3324" width="6.42578125" style="322" customWidth="1"/>
    <col min="3325" max="3326" width="5" style="322" customWidth="1"/>
    <col min="3327" max="3327" width="5.28515625" style="322" customWidth="1"/>
    <col min="3328" max="3328" width="7.140625" style="322" customWidth="1"/>
    <col min="3329" max="3329" width="42.42578125" style="322" customWidth="1"/>
    <col min="3330" max="3330" width="14.28515625" style="322" bestFit="1" customWidth="1"/>
    <col min="3331" max="3331" width="17" style="322" customWidth="1"/>
    <col min="3332" max="3332" width="17.42578125" style="322" customWidth="1"/>
    <col min="3333" max="3333" width="21.42578125" style="322" customWidth="1"/>
    <col min="3334" max="3334" width="16.5703125" style="322" customWidth="1"/>
    <col min="3335" max="3335" width="10.85546875" style="322" customWidth="1"/>
    <col min="3336" max="3336" width="16.42578125" style="322" customWidth="1"/>
    <col min="3337" max="3337" width="19.85546875" style="322" customWidth="1"/>
    <col min="3338" max="3577" width="9.140625" style="322"/>
    <col min="3578" max="3578" width="5.7109375" style="322" customWidth="1"/>
    <col min="3579" max="3579" width="4" style="322" customWidth="1"/>
    <col min="3580" max="3580" width="6.42578125" style="322" customWidth="1"/>
    <col min="3581" max="3582" width="5" style="322" customWidth="1"/>
    <col min="3583" max="3583" width="5.28515625" style="322" customWidth="1"/>
    <col min="3584" max="3584" width="7.140625" style="322" customWidth="1"/>
    <col min="3585" max="3585" width="42.42578125" style="322" customWidth="1"/>
    <col min="3586" max="3586" width="14.28515625" style="322" bestFit="1" customWidth="1"/>
    <col min="3587" max="3587" width="17" style="322" customWidth="1"/>
    <col min="3588" max="3588" width="17.42578125" style="322" customWidth="1"/>
    <col min="3589" max="3589" width="21.42578125" style="322" customWidth="1"/>
    <col min="3590" max="3590" width="16.5703125" style="322" customWidth="1"/>
    <col min="3591" max="3591" width="10.85546875" style="322" customWidth="1"/>
    <col min="3592" max="3592" width="16.42578125" style="322" customWidth="1"/>
    <col min="3593" max="3593" width="19.85546875" style="322" customWidth="1"/>
    <col min="3594" max="3833" width="9.140625" style="322"/>
    <col min="3834" max="3834" width="5.7109375" style="322" customWidth="1"/>
    <col min="3835" max="3835" width="4" style="322" customWidth="1"/>
    <col min="3836" max="3836" width="6.42578125" style="322" customWidth="1"/>
    <col min="3837" max="3838" width="5" style="322" customWidth="1"/>
    <col min="3839" max="3839" width="5.28515625" style="322" customWidth="1"/>
    <col min="3840" max="3840" width="7.140625" style="322" customWidth="1"/>
    <col min="3841" max="3841" width="42.42578125" style="322" customWidth="1"/>
    <col min="3842" max="3842" width="14.28515625" style="322" bestFit="1" customWidth="1"/>
    <col min="3843" max="3843" width="17" style="322" customWidth="1"/>
    <col min="3844" max="3844" width="17.42578125" style="322" customWidth="1"/>
    <col min="3845" max="3845" width="21.42578125" style="322" customWidth="1"/>
    <col min="3846" max="3846" width="16.5703125" style="322" customWidth="1"/>
    <col min="3847" max="3847" width="10.85546875" style="322" customWidth="1"/>
    <col min="3848" max="3848" width="16.42578125" style="322" customWidth="1"/>
    <col min="3849" max="3849" width="19.85546875" style="322" customWidth="1"/>
    <col min="3850" max="4089" width="9.140625" style="322"/>
    <col min="4090" max="4090" width="5.7109375" style="322" customWidth="1"/>
    <col min="4091" max="4091" width="4" style="322" customWidth="1"/>
    <col min="4092" max="4092" width="6.42578125" style="322" customWidth="1"/>
    <col min="4093" max="4094" width="5" style="322" customWidth="1"/>
    <col min="4095" max="4095" width="5.28515625" style="322" customWidth="1"/>
    <col min="4096" max="4096" width="7.140625" style="322" customWidth="1"/>
    <col min="4097" max="4097" width="42.42578125" style="322" customWidth="1"/>
    <col min="4098" max="4098" width="14.28515625" style="322" bestFit="1" customWidth="1"/>
    <col min="4099" max="4099" width="17" style="322" customWidth="1"/>
    <col min="4100" max="4100" width="17.42578125" style="322" customWidth="1"/>
    <col min="4101" max="4101" width="21.42578125" style="322" customWidth="1"/>
    <col min="4102" max="4102" width="16.5703125" style="322" customWidth="1"/>
    <col min="4103" max="4103" width="10.85546875" style="322" customWidth="1"/>
    <col min="4104" max="4104" width="16.42578125" style="322" customWidth="1"/>
    <col min="4105" max="4105" width="19.85546875" style="322" customWidth="1"/>
    <col min="4106" max="4345" width="9.140625" style="322"/>
    <col min="4346" max="4346" width="5.7109375" style="322" customWidth="1"/>
    <col min="4347" max="4347" width="4" style="322" customWidth="1"/>
    <col min="4348" max="4348" width="6.42578125" style="322" customWidth="1"/>
    <col min="4349" max="4350" width="5" style="322" customWidth="1"/>
    <col min="4351" max="4351" width="5.28515625" style="322" customWidth="1"/>
    <col min="4352" max="4352" width="7.140625" style="322" customWidth="1"/>
    <col min="4353" max="4353" width="42.42578125" style="322" customWidth="1"/>
    <col min="4354" max="4354" width="14.28515625" style="322" bestFit="1" customWidth="1"/>
    <col min="4355" max="4355" width="17" style="322" customWidth="1"/>
    <col min="4356" max="4356" width="17.42578125" style="322" customWidth="1"/>
    <col min="4357" max="4357" width="21.42578125" style="322" customWidth="1"/>
    <col min="4358" max="4358" width="16.5703125" style="322" customWidth="1"/>
    <col min="4359" max="4359" width="10.85546875" style="322" customWidth="1"/>
    <col min="4360" max="4360" width="16.42578125" style="322" customWidth="1"/>
    <col min="4361" max="4361" width="19.85546875" style="322" customWidth="1"/>
    <col min="4362" max="4601" width="9.140625" style="322"/>
    <col min="4602" max="4602" width="5.7109375" style="322" customWidth="1"/>
    <col min="4603" max="4603" width="4" style="322" customWidth="1"/>
    <col min="4604" max="4604" width="6.42578125" style="322" customWidth="1"/>
    <col min="4605" max="4606" width="5" style="322" customWidth="1"/>
    <col min="4607" max="4607" width="5.28515625" style="322" customWidth="1"/>
    <col min="4608" max="4608" width="7.140625" style="322" customWidth="1"/>
    <col min="4609" max="4609" width="42.42578125" style="322" customWidth="1"/>
    <col min="4610" max="4610" width="14.28515625" style="322" bestFit="1" customWidth="1"/>
    <col min="4611" max="4611" width="17" style="322" customWidth="1"/>
    <col min="4612" max="4612" width="17.42578125" style="322" customWidth="1"/>
    <col min="4613" max="4613" width="21.42578125" style="322" customWidth="1"/>
    <col min="4614" max="4614" width="16.5703125" style="322" customWidth="1"/>
    <col min="4615" max="4615" width="10.85546875" style="322" customWidth="1"/>
    <col min="4616" max="4616" width="16.42578125" style="322" customWidth="1"/>
    <col min="4617" max="4617" width="19.85546875" style="322" customWidth="1"/>
    <col min="4618" max="4857" width="9.140625" style="322"/>
    <col min="4858" max="4858" width="5.7109375" style="322" customWidth="1"/>
    <col min="4859" max="4859" width="4" style="322" customWidth="1"/>
    <col min="4860" max="4860" width="6.42578125" style="322" customWidth="1"/>
    <col min="4861" max="4862" width="5" style="322" customWidth="1"/>
    <col min="4863" max="4863" width="5.28515625" style="322" customWidth="1"/>
    <col min="4864" max="4864" width="7.140625" style="322" customWidth="1"/>
    <col min="4865" max="4865" width="42.42578125" style="322" customWidth="1"/>
    <col min="4866" max="4866" width="14.28515625" style="322" bestFit="1" customWidth="1"/>
    <col min="4867" max="4867" width="17" style="322" customWidth="1"/>
    <col min="4868" max="4868" width="17.42578125" style="322" customWidth="1"/>
    <col min="4869" max="4869" width="21.42578125" style="322" customWidth="1"/>
    <col min="4870" max="4870" width="16.5703125" style="322" customWidth="1"/>
    <col min="4871" max="4871" width="10.85546875" style="322" customWidth="1"/>
    <col min="4872" max="4872" width="16.42578125" style="322" customWidth="1"/>
    <col min="4873" max="4873" width="19.85546875" style="322" customWidth="1"/>
    <col min="4874" max="5113" width="9.140625" style="322"/>
    <col min="5114" max="5114" width="5.7109375" style="322" customWidth="1"/>
    <col min="5115" max="5115" width="4" style="322" customWidth="1"/>
    <col min="5116" max="5116" width="6.42578125" style="322" customWidth="1"/>
    <col min="5117" max="5118" width="5" style="322" customWidth="1"/>
    <col min="5119" max="5119" width="5.28515625" style="322" customWidth="1"/>
    <col min="5120" max="5120" width="7.140625" style="322" customWidth="1"/>
    <col min="5121" max="5121" width="42.42578125" style="322" customWidth="1"/>
    <col min="5122" max="5122" width="14.28515625" style="322" bestFit="1" customWidth="1"/>
    <col min="5123" max="5123" width="17" style="322" customWidth="1"/>
    <col min="5124" max="5124" width="17.42578125" style="322" customWidth="1"/>
    <col min="5125" max="5125" width="21.42578125" style="322" customWidth="1"/>
    <col min="5126" max="5126" width="16.5703125" style="322" customWidth="1"/>
    <col min="5127" max="5127" width="10.85546875" style="322" customWidth="1"/>
    <col min="5128" max="5128" width="16.42578125" style="322" customWidth="1"/>
    <col min="5129" max="5129" width="19.85546875" style="322" customWidth="1"/>
    <col min="5130" max="5369" width="9.140625" style="322"/>
    <col min="5370" max="5370" width="5.7109375" style="322" customWidth="1"/>
    <col min="5371" max="5371" width="4" style="322" customWidth="1"/>
    <col min="5372" max="5372" width="6.42578125" style="322" customWidth="1"/>
    <col min="5373" max="5374" width="5" style="322" customWidth="1"/>
    <col min="5375" max="5375" width="5.28515625" style="322" customWidth="1"/>
    <col min="5376" max="5376" width="7.140625" style="322" customWidth="1"/>
    <col min="5377" max="5377" width="42.42578125" style="322" customWidth="1"/>
    <col min="5378" max="5378" width="14.28515625" style="322" bestFit="1" customWidth="1"/>
    <col min="5379" max="5379" width="17" style="322" customWidth="1"/>
    <col min="5380" max="5380" width="17.42578125" style="322" customWidth="1"/>
    <col min="5381" max="5381" width="21.42578125" style="322" customWidth="1"/>
    <col min="5382" max="5382" width="16.5703125" style="322" customWidth="1"/>
    <col min="5383" max="5383" width="10.85546875" style="322" customWidth="1"/>
    <col min="5384" max="5384" width="16.42578125" style="322" customWidth="1"/>
    <col min="5385" max="5385" width="19.85546875" style="322" customWidth="1"/>
    <col min="5386" max="5625" width="9.140625" style="322"/>
    <col min="5626" max="5626" width="5.7109375" style="322" customWidth="1"/>
    <col min="5627" max="5627" width="4" style="322" customWidth="1"/>
    <col min="5628" max="5628" width="6.42578125" style="322" customWidth="1"/>
    <col min="5629" max="5630" width="5" style="322" customWidth="1"/>
    <col min="5631" max="5631" width="5.28515625" style="322" customWidth="1"/>
    <col min="5632" max="5632" width="7.140625" style="322" customWidth="1"/>
    <col min="5633" max="5633" width="42.42578125" style="322" customWidth="1"/>
    <col min="5634" max="5634" width="14.28515625" style="322" bestFit="1" customWidth="1"/>
    <col min="5635" max="5635" width="17" style="322" customWidth="1"/>
    <col min="5636" max="5636" width="17.42578125" style="322" customWidth="1"/>
    <col min="5637" max="5637" width="21.42578125" style="322" customWidth="1"/>
    <col min="5638" max="5638" width="16.5703125" style="322" customWidth="1"/>
    <col min="5639" max="5639" width="10.85546875" style="322" customWidth="1"/>
    <col min="5640" max="5640" width="16.42578125" style="322" customWidth="1"/>
    <col min="5641" max="5641" width="19.85546875" style="322" customWidth="1"/>
    <col min="5642" max="5881" width="9.140625" style="322"/>
    <col min="5882" max="5882" width="5.7109375" style="322" customWidth="1"/>
    <col min="5883" max="5883" width="4" style="322" customWidth="1"/>
    <col min="5884" max="5884" width="6.42578125" style="322" customWidth="1"/>
    <col min="5885" max="5886" width="5" style="322" customWidth="1"/>
    <col min="5887" max="5887" width="5.28515625" style="322" customWidth="1"/>
    <col min="5888" max="5888" width="7.140625" style="322" customWidth="1"/>
    <col min="5889" max="5889" width="42.42578125" style="322" customWidth="1"/>
    <col min="5890" max="5890" width="14.28515625" style="322" bestFit="1" customWidth="1"/>
    <col min="5891" max="5891" width="17" style="322" customWidth="1"/>
    <col min="5892" max="5892" width="17.42578125" style="322" customWidth="1"/>
    <col min="5893" max="5893" width="21.42578125" style="322" customWidth="1"/>
    <col min="5894" max="5894" width="16.5703125" style="322" customWidth="1"/>
    <col min="5895" max="5895" width="10.85546875" style="322" customWidth="1"/>
    <col min="5896" max="5896" width="16.42578125" style="322" customWidth="1"/>
    <col min="5897" max="5897" width="19.85546875" style="322" customWidth="1"/>
    <col min="5898" max="6137" width="9.140625" style="322"/>
    <col min="6138" max="6138" width="5.7109375" style="322" customWidth="1"/>
    <col min="6139" max="6139" width="4" style="322" customWidth="1"/>
    <col min="6140" max="6140" width="6.42578125" style="322" customWidth="1"/>
    <col min="6141" max="6142" width="5" style="322" customWidth="1"/>
    <col min="6143" max="6143" width="5.28515625" style="322" customWidth="1"/>
    <col min="6144" max="6144" width="7.140625" style="322" customWidth="1"/>
    <col min="6145" max="6145" width="42.42578125" style="322" customWidth="1"/>
    <col min="6146" max="6146" width="14.28515625" style="322" bestFit="1" customWidth="1"/>
    <col min="6147" max="6147" width="17" style="322" customWidth="1"/>
    <col min="6148" max="6148" width="17.42578125" style="322" customWidth="1"/>
    <col min="6149" max="6149" width="21.42578125" style="322" customWidth="1"/>
    <col min="6150" max="6150" width="16.5703125" style="322" customWidth="1"/>
    <col min="6151" max="6151" width="10.85546875" style="322" customWidth="1"/>
    <col min="6152" max="6152" width="16.42578125" style="322" customWidth="1"/>
    <col min="6153" max="6153" width="19.85546875" style="322" customWidth="1"/>
    <col min="6154" max="6393" width="9.140625" style="322"/>
    <col min="6394" max="6394" width="5.7109375" style="322" customWidth="1"/>
    <col min="6395" max="6395" width="4" style="322" customWidth="1"/>
    <col min="6396" max="6396" width="6.42578125" style="322" customWidth="1"/>
    <col min="6397" max="6398" width="5" style="322" customWidth="1"/>
    <col min="6399" max="6399" width="5.28515625" style="322" customWidth="1"/>
    <col min="6400" max="6400" width="7.140625" style="322" customWidth="1"/>
    <col min="6401" max="6401" width="42.42578125" style="322" customWidth="1"/>
    <col min="6402" max="6402" width="14.28515625" style="322" bestFit="1" customWidth="1"/>
    <col min="6403" max="6403" width="17" style="322" customWidth="1"/>
    <col min="6404" max="6404" width="17.42578125" style="322" customWidth="1"/>
    <col min="6405" max="6405" width="21.42578125" style="322" customWidth="1"/>
    <col min="6406" max="6406" width="16.5703125" style="322" customWidth="1"/>
    <col min="6407" max="6407" width="10.85546875" style="322" customWidth="1"/>
    <col min="6408" max="6408" width="16.42578125" style="322" customWidth="1"/>
    <col min="6409" max="6409" width="19.85546875" style="322" customWidth="1"/>
    <col min="6410" max="6649" width="9.140625" style="322"/>
    <col min="6650" max="6650" width="5.7109375" style="322" customWidth="1"/>
    <col min="6651" max="6651" width="4" style="322" customWidth="1"/>
    <col min="6652" max="6652" width="6.42578125" style="322" customWidth="1"/>
    <col min="6653" max="6654" width="5" style="322" customWidth="1"/>
    <col min="6655" max="6655" width="5.28515625" style="322" customWidth="1"/>
    <col min="6656" max="6656" width="7.140625" style="322" customWidth="1"/>
    <col min="6657" max="6657" width="42.42578125" style="322" customWidth="1"/>
    <col min="6658" max="6658" width="14.28515625" style="322" bestFit="1" customWidth="1"/>
    <col min="6659" max="6659" width="17" style="322" customWidth="1"/>
    <col min="6660" max="6660" width="17.42578125" style="322" customWidth="1"/>
    <col min="6661" max="6661" width="21.42578125" style="322" customWidth="1"/>
    <col min="6662" max="6662" width="16.5703125" style="322" customWidth="1"/>
    <col min="6663" max="6663" width="10.85546875" style="322" customWidth="1"/>
    <col min="6664" max="6664" width="16.42578125" style="322" customWidth="1"/>
    <col min="6665" max="6665" width="19.85546875" style="322" customWidth="1"/>
    <col min="6666" max="6905" width="9.140625" style="322"/>
    <col min="6906" max="6906" width="5.7109375" style="322" customWidth="1"/>
    <col min="6907" max="6907" width="4" style="322" customWidth="1"/>
    <col min="6908" max="6908" width="6.42578125" style="322" customWidth="1"/>
    <col min="6909" max="6910" width="5" style="322" customWidth="1"/>
    <col min="6911" max="6911" width="5.28515625" style="322" customWidth="1"/>
    <col min="6912" max="6912" width="7.140625" style="322" customWidth="1"/>
    <col min="6913" max="6913" width="42.42578125" style="322" customWidth="1"/>
    <col min="6914" max="6914" width="14.28515625" style="322" bestFit="1" customWidth="1"/>
    <col min="6915" max="6915" width="17" style="322" customWidth="1"/>
    <col min="6916" max="6916" width="17.42578125" style="322" customWidth="1"/>
    <col min="6917" max="6917" width="21.42578125" style="322" customWidth="1"/>
    <col min="6918" max="6918" width="16.5703125" style="322" customWidth="1"/>
    <col min="6919" max="6919" width="10.85546875" style="322" customWidth="1"/>
    <col min="6920" max="6920" width="16.42578125" style="322" customWidth="1"/>
    <col min="6921" max="6921" width="19.85546875" style="322" customWidth="1"/>
    <col min="6922" max="7161" width="9.140625" style="322"/>
    <col min="7162" max="7162" width="5.7109375" style="322" customWidth="1"/>
    <col min="7163" max="7163" width="4" style="322" customWidth="1"/>
    <col min="7164" max="7164" width="6.42578125" style="322" customWidth="1"/>
    <col min="7165" max="7166" width="5" style="322" customWidth="1"/>
    <col min="7167" max="7167" width="5.28515625" style="322" customWidth="1"/>
    <col min="7168" max="7168" width="7.140625" style="322" customWidth="1"/>
    <col min="7169" max="7169" width="42.42578125" style="322" customWidth="1"/>
    <col min="7170" max="7170" width="14.28515625" style="322" bestFit="1" customWidth="1"/>
    <col min="7171" max="7171" width="17" style="322" customWidth="1"/>
    <col min="7172" max="7172" width="17.42578125" style="322" customWidth="1"/>
    <col min="7173" max="7173" width="21.42578125" style="322" customWidth="1"/>
    <col min="7174" max="7174" width="16.5703125" style="322" customWidth="1"/>
    <col min="7175" max="7175" width="10.85546875" style="322" customWidth="1"/>
    <col min="7176" max="7176" width="16.42578125" style="322" customWidth="1"/>
    <col min="7177" max="7177" width="19.85546875" style="322" customWidth="1"/>
    <col min="7178" max="7417" width="9.140625" style="322"/>
    <col min="7418" max="7418" width="5.7109375" style="322" customWidth="1"/>
    <col min="7419" max="7419" width="4" style="322" customWidth="1"/>
    <col min="7420" max="7420" width="6.42578125" style="322" customWidth="1"/>
    <col min="7421" max="7422" width="5" style="322" customWidth="1"/>
    <col min="7423" max="7423" width="5.28515625" style="322" customWidth="1"/>
    <col min="7424" max="7424" width="7.140625" style="322" customWidth="1"/>
    <col min="7425" max="7425" width="42.42578125" style="322" customWidth="1"/>
    <col min="7426" max="7426" width="14.28515625" style="322" bestFit="1" customWidth="1"/>
    <col min="7427" max="7427" width="17" style="322" customWidth="1"/>
    <col min="7428" max="7428" width="17.42578125" style="322" customWidth="1"/>
    <col min="7429" max="7429" width="21.42578125" style="322" customWidth="1"/>
    <col min="7430" max="7430" width="16.5703125" style="322" customWidth="1"/>
    <col min="7431" max="7431" width="10.85546875" style="322" customWidth="1"/>
    <col min="7432" max="7432" width="16.42578125" style="322" customWidth="1"/>
    <col min="7433" max="7433" width="19.85546875" style="322" customWidth="1"/>
    <col min="7434" max="7673" width="9.140625" style="322"/>
    <col min="7674" max="7674" width="5.7109375" style="322" customWidth="1"/>
    <col min="7675" max="7675" width="4" style="322" customWidth="1"/>
    <col min="7676" max="7676" width="6.42578125" style="322" customWidth="1"/>
    <col min="7677" max="7678" width="5" style="322" customWidth="1"/>
    <col min="7679" max="7679" width="5.28515625" style="322" customWidth="1"/>
    <col min="7680" max="7680" width="7.140625" style="322" customWidth="1"/>
    <col min="7681" max="7681" width="42.42578125" style="322" customWidth="1"/>
    <col min="7682" max="7682" width="14.28515625" style="322" bestFit="1" customWidth="1"/>
    <col min="7683" max="7683" width="17" style="322" customWidth="1"/>
    <col min="7684" max="7684" width="17.42578125" style="322" customWidth="1"/>
    <col min="7685" max="7685" width="21.42578125" style="322" customWidth="1"/>
    <col min="7686" max="7686" width="16.5703125" style="322" customWidth="1"/>
    <col min="7687" max="7687" width="10.85546875" style="322" customWidth="1"/>
    <col min="7688" max="7688" width="16.42578125" style="322" customWidth="1"/>
    <col min="7689" max="7689" width="19.85546875" style="322" customWidth="1"/>
    <col min="7690" max="7929" width="9.140625" style="322"/>
    <col min="7930" max="7930" width="5.7109375" style="322" customWidth="1"/>
    <col min="7931" max="7931" width="4" style="322" customWidth="1"/>
    <col min="7932" max="7932" width="6.42578125" style="322" customWidth="1"/>
    <col min="7933" max="7934" width="5" style="322" customWidth="1"/>
    <col min="7935" max="7935" width="5.28515625" style="322" customWidth="1"/>
    <col min="7936" max="7936" width="7.140625" style="322" customWidth="1"/>
    <col min="7937" max="7937" width="42.42578125" style="322" customWidth="1"/>
    <col min="7938" max="7938" width="14.28515625" style="322" bestFit="1" customWidth="1"/>
    <col min="7939" max="7939" width="17" style="322" customWidth="1"/>
    <col min="7940" max="7940" width="17.42578125" style="322" customWidth="1"/>
    <col min="7941" max="7941" width="21.42578125" style="322" customWidth="1"/>
    <col min="7942" max="7942" width="16.5703125" style="322" customWidth="1"/>
    <col min="7943" max="7943" width="10.85546875" style="322" customWidth="1"/>
    <col min="7944" max="7944" width="16.42578125" style="322" customWidth="1"/>
    <col min="7945" max="7945" width="19.85546875" style="322" customWidth="1"/>
    <col min="7946" max="8185" width="9.140625" style="322"/>
    <col min="8186" max="8186" width="5.7109375" style="322" customWidth="1"/>
    <col min="8187" max="8187" width="4" style="322" customWidth="1"/>
    <col min="8188" max="8188" width="6.42578125" style="322" customWidth="1"/>
    <col min="8189" max="8190" width="5" style="322" customWidth="1"/>
    <col min="8191" max="8191" width="5.28515625" style="322" customWidth="1"/>
    <col min="8192" max="8192" width="7.140625" style="322" customWidth="1"/>
    <col min="8193" max="8193" width="42.42578125" style="322" customWidth="1"/>
    <col min="8194" max="8194" width="14.28515625" style="322" bestFit="1" customWidth="1"/>
    <col min="8195" max="8195" width="17" style="322" customWidth="1"/>
    <col min="8196" max="8196" width="17.42578125" style="322" customWidth="1"/>
    <col min="8197" max="8197" width="21.42578125" style="322" customWidth="1"/>
    <col min="8198" max="8198" width="16.5703125" style="322" customWidth="1"/>
    <col min="8199" max="8199" width="10.85546875" style="322" customWidth="1"/>
    <col min="8200" max="8200" width="16.42578125" style="322" customWidth="1"/>
    <col min="8201" max="8201" width="19.85546875" style="322" customWidth="1"/>
    <col min="8202" max="8441" width="9.140625" style="322"/>
    <col min="8442" max="8442" width="5.7109375" style="322" customWidth="1"/>
    <col min="8443" max="8443" width="4" style="322" customWidth="1"/>
    <col min="8444" max="8444" width="6.42578125" style="322" customWidth="1"/>
    <col min="8445" max="8446" width="5" style="322" customWidth="1"/>
    <col min="8447" max="8447" width="5.28515625" style="322" customWidth="1"/>
    <col min="8448" max="8448" width="7.140625" style="322" customWidth="1"/>
    <col min="8449" max="8449" width="42.42578125" style="322" customWidth="1"/>
    <col min="8450" max="8450" width="14.28515625" style="322" bestFit="1" customWidth="1"/>
    <col min="8451" max="8451" width="17" style="322" customWidth="1"/>
    <col min="8452" max="8452" width="17.42578125" style="322" customWidth="1"/>
    <col min="8453" max="8453" width="21.42578125" style="322" customWidth="1"/>
    <col min="8454" max="8454" width="16.5703125" style="322" customWidth="1"/>
    <col min="8455" max="8455" width="10.85546875" style="322" customWidth="1"/>
    <col min="8456" max="8456" width="16.42578125" style="322" customWidth="1"/>
    <col min="8457" max="8457" width="19.85546875" style="322" customWidth="1"/>
    <col min="8458" max="8697" width="9.140625" style="322"/>
    <col min="8698" max="8698" width="5.7109375" style="322" customWidth="1"/>
    <col min="8699" max="8699" width="4" style="322" customWidth="1"/>
    <col min="8700" max="8700" width="6.42578125" style="322" customWidth="1"/>
    <col min="8701" max="8702" width="5" style="322" customWidth="1"/>
    <col min="8703" max="8703" width="5.28515625" style="322" customWidth="1"/>
    <col min="8704" max="8704" width="7.140625" style="322" customWidth="1"/>
    <col min="8705" max="8705" width="42.42578125" style="322" customWidth="1"/>
    <col min="8706" max="8706" width="14.28515625" style="322" bestFit="1" customWidth="1"/>
    <col min="8707" max="8707" width="17" style="322" customWidth="1"/>
    <col min="8708" max="8708" width="17.42578125" style="322" customWidth="1"/>
    <col min="8709" max="8709" width="21.42578125" style="322" customWidth="1"/>
    <col min="8710" max="8710" width="16.5703125" style="322" customWidth="1"/>
    <col min="8711" max="8711" width="10.85546875" style="322" customWidth="1"/>
    <col min="8712" max="8712" width="16.42578125" style="322" customWidth="1"/>
    <col min="8713" max="8713" width="19.85546875" style="322" customWidth="1"/>
    <col min="8714" max="8953" width="9.140625" style="322"/>
    <col min="8954" max="8954" width="5.7109375" style="322" customWidth="1"/>
    <col min="8955" max="8955" width="4" style="322" customWidth="1"/>
    <col min="8956" max="8956" width="6.42578125" style="322" customWidth="1"/>
    <col min="8957" max="8958" width="5" style="322" customWidth="1"/>
    <col min="8959" max="8959" width="5.28515625" style="322" customWidth="1"/>
    <col min="8960" max="8960" width="7.140625" style="322" customWidth="1"/>
    <col min="8961" max="8961" width="42.42578125" style="322" customWidth="1"/>
    <col min="8962" max="8962" width="14.28515625" style="322" bestFit="1" customWidth="1"/>
    <col min="8963" max="8963" width="17" style="322" customWidth="1"/>
    <col min="8964" max="8964" width="17.42578125" style="322" customWidth="1"/>
    <col min="8965" max="8965" width="21.42578125" style="322" customWidth="1"/>
    <col min="8966" max="8966" width="16.5703125" style="322" customWidth="1"/>
    <col min="8967" max="8967" width="10.85546875" style="322" customWidth="1"/>
    <col min="8968" max="8968" width="16.42578125" style="322" customWidth="1"/>
    <col min="8969" max="8969" width="19.85546875" style="322" customWidth="1"/>
    <col min="8970" max="9209" width="9.140625" style="322"/>
    <col min="9210" max="9210" width="5.7109375" style="322" customWidth="1"/>
    <col min="9211" max="9211" width="4" style="322" customWidth="1"/>
    <col min="9212" max="9212" width="6.42578125" style="322" customWidth="1"/>
    <col min="9213" max="9214" width="5" style="322" customWidth="1"/>
    <col min="9215" max="9215" width="5.28515625" style="322" customWidth="1"/>
    <col min="9216" max="9216" width="7.140625" style="322" customWidth="1"/>
    <col min="9217" max="9217" width="42.42578125" style="322" customWidth="1"/>
    <col min="9218" max="9218" width="14.28515625" style="322" bestFit="1" customWidth="1"/>
    <col min="9219" max="9219" width="17" style="322" customWidth="1"/>
    <col min="9220" max="9220" width="17.42578125" style="322" customWidth="1"/>
    <col min="9221" max="9221" width="21.42578125" style="322" customWidth="1"/>
    <col min="9222" max="9222" width="16.5703125" style="322" customWidth="1"/>
    <col min="9223" max="9223" width="10.85546875" style="322" customWidth="1"/>
    <col min="9224" max="9224" width="16.42578125" style="322" customWidth="1"/>
    <col min="9225" max="9225" width="19.85546875" style="322" customWidth="1"/>
    <col min="9226" max="9465" width="9.140625" style="322"/>
    <col min="9466" max="9466" width="5.7109375" style="322" customWidth="1"/>
    <col min="9467" max="9467" width="4" style="322" customWidth="1"/>
    <col min="9468" max="9468" width="6.42578125" style="322" customWidth="1"/>
    <col min="9469" max="9470" width="5" style="322" customWidth="1"/>
    <col min="9471" max="9471" width="5.28515625" style="322" customWidth="1"/>
    <col min="9472" max="9472" width="7.140625" style="322" customWidth="1"/>
    <col min="9473" max="9473" width="42.42578125" style="322" customWidth="1"/>
    <col min="9474" max="9474" width="14.28515625" style="322" bestFit="1" customWidth="1"/>
    <col min="9475" max="9475" width="17" style="322" customWidth="1"/>
    <col min="9476" max="9476" width="17.42578125" style="322" customWidth="1"/>
    <col min="9477" max="9477" width="21.42578125" style="322" customWidth="1"/>
    <col min="9478" max="9478" width="16.5703125" style="322" customWidth="1"/>
    <col min="9479" max="9479" width="10.85546875" style="322" customWidth="1"/>
    <col min="9480" max="9480" width="16.42578125" style="322" customWidth="1"/>
    <col min="9481" max="9481" width="19.85546875" style="322" customWidth="1"/>
    <col min="9482" max="9721" width="9.140625" style="322"/>
    <col min="9722" max="9722" width="5.7109375" style="322" customWidth="1"/>
    <col min="9723" max="9723" width="4" style="322" customWidth="1"/>
    <col min="9724" max="9724" width="6.42578125" style="322" customWidth="1"/>
    <col min="9725" max="9726" width="5" style="322" customWidth="1"/>
    <col min="9727" max="9727" width="5.28515625" style="322" customWidth="1"/>
    <col min="9728" max="9728" width="7.140625" style="322" customWidth="1"/>
    <col min="9729" max="9729" width="42.42578125" style="322" customWidth="1"/>
    <col min="9730" max="9730" width="14.28515625" style="322" bestFit="1" customWidth="1"/>
    <col min="9731" max="9731" width="17" style="322" customWidth="1"/>
    <col min="9732" max="9732" width="17.42578125" style="322" customWidth="1"/>
    <col min="9733" max="9733" width="21.42578125" style="322" customWidth="1"/>
    <col min="9734" max="9734" width="16.5703125" style="322" customWidth="1"/>
    <col min="9735" max="9735" width="10.85546875" style="322" customWidth="1"/>
    <col min="9736" max="9736" width="16.42578125" style="322" customWidth="1"/>
    <col min="9737" max="9737" width="19.85546875" style="322" customWidth="1"/>
    <col min="9738" max="9977" width="9.140625" style="322"/>
    <col min="9978" max="9978" width="5.7109375" style="322" customWidth="1"/>
    <col min="9979" max="9979" width="4" style="322" customWidth="1"/>
    <col min="9980" max="9980" width="6.42578125" style="322" customWidth="1"/>
    <col min="9981" max="9982" width="5" style="322" customWidth="1"/>
    <col min="9983" max="9983" width="5.28515625" style="322" customWidth="1"/>
    <col min="9984" max="9984" width="7.140625" style="322" customWidth="1"/>
    <col min="9985" max="9985" width="42.42578125" style="322" customWidth="1"/>
    <col min="9986" max="9986" width="14.28515625" style="322" bestFit="1" customWidth="1"/>
    <col min="9987" max="9987" width="17" style="322" customWidth="1"/>
    <col min="9988" max="9988" width="17.42578125" style="322" customWidth="1"/>
    <col min="9989" max="9989" width="21.42578125" style="322" customWidth="1"/>
    <col min="9990" max="9990" width="16.5703125" style="322" customWidth="1"/>
    <col min="9991" max="9991" width="10.85546875" style="322" customWidth="1"/>
    <col min="9992" max="9992" width="16.42578125" style="322" customWidth="1"/>
    <col min="9993" max="9993" width="19.85546875" style="322" customWidth="1"/>
    <col min="9994" max="10233" width="9.140625" style="322"/>
    <col min="10234" max="10234" width="5.7109375" style="322" customWidth="1"/>
    <col min="10235" max="10235" width="4" style="322" customWidth="1"/>
    <col min="10236" max="10236" width="6.42578125" style="322" customWidth="1"/>
    <col min="10237" max="10238" width="5" style="322" customWidth="1"/>
    <col min="10239" max="10239" width="5.28515625" style="322" customWidth="1"/>
    <col min="10240" max="10240" width="7.140625" style="322" customWidth="1"/>
    <col min="10241" max="10241" width="42.42578125" style="322" customWidth="1"/>
    <col min="10242" max="10242" width="14.28515625" style="322" bestFit="1" customWidth="1"/>
    <col min="10243" max="10243" width="17" style="322" customWidth="1"/>
    <col min="10244" max="10244" width="17.42578125" style="322" customWidth="1"/>
    <col min="10245" max="10245" width="21.42578125" style="322" customWidth="1"/>
    <col min="10246" max="10246" width="16.5703125" style="322" customWidth="1"/>
    <col min="10247" max="10247" width="10.85546875" style="322" customWidth="1"/>
    <col min="10248" max="10248" width="16.42578125" style="322" customWidth="1"/>
    <col min="10249" max="10249" width="19.85546875" style="322" customWidth="1"/>
    <col min="10250" max="10489" width="9.140625" style="322"/>
    <col min="10490" max="10490" width="5.7109375" style="322" customWidth="1"/>
    <col min="10491" max="10491" width="4" style="322" customWidth="1"/>
    <col min="10492" max="10492" width="6.42578125" style="322" customWidth="1"/>
    <col min="10493" max="10494" width="5" style="322" customWidth="1"/>
    <col min="10495" max="10495" width="5.28515625" style="322" customWidth="1"/>
    <col min="10496" max="10496" width="7.140625" style="322" customWidth="1"/>
    <col min="10497" max="10497" width="42.42578125" style="322" customWidth="1"/>
    <col min="10498" max="10498" width="14.28515625" style="322" bestFit="1" customWidth="1"/>
    <col min="10499" max="10499" width="17" style="322" customWidth="1"/>
    <col min="10500" max="10500" width="17.42578125" style="322" customWidth="1"/>
    <col min="10501" max="10501" width="21.42578125" style="322" customWidth="1"/>
    <col min="10502" max="10502" width="16.5703125" style="322" customWidth="1"/>
    <col min="10503" max="10503" width="10.85546875" style="322" customWidth="1"/>
    <col min="10504" max="10504" width="16.42578125" style="322" customWidth="1"/>
    <col min="10505" max="10505" width="19.85546875" style="322" customWidth="1"/>
    <col min="10506" max="10745" width="9.140625" style="322"/>
    <col min="10746" max="10746" width="5.7109375" style="322" customWidth="1"/>
    <col min="10747" max="10747" width="4" style="322" customWidth="1"/>
    <col min="10748" max="10748" width="6.42578125" style="322" customWidth="1"/>
    <col min="10749" max="10750" width="5" style="322" customWidth="1"/>
    <col min="10751" max="10751" width="5.28515625" style="322" customWidth="1"/>
    <col min="10752" max="10752" width="7.140625" style="322" customWidth="1"/>
    <col min="10753" max="10753" width="42.42578125" style="322" customWidth="1"/>
    <col min="10754" max="10754" width="14.28515625" style="322" bestFit="1" customWidth="1"/>
    <col min="10755" max="10755" width="17" style="322" customWidth="1"/>
    <col min="10756" max="10756" width="17.42578125" style="322" customWidth="1"/>
    <col min="10757" max="10757" width="21.42578125" style="322" customWidth="1"/>
    <col min="10758" max="10758" width="16.5703125" style="322" customWidth="1"/>
    <col min="10759" max="10759" width="10.85546875" style="322" customWidth="1"/>
    <col min="10760" max="10760" width="16.42578125" style="322" customWidth="1"/>
    <col min="10761" max="10761" width="19.85546875" style="322" customWidth="1"/>
    <col min="10762" max="11001" width="9.140625" style="322"/>
    <col min="11002" max="11002" width="5.7109375" style="322" customWidth="1"/>
    <col min="11003" max="11003" width="4" style="322" customWidth="1"/>
    <col min="11004" max="11004" width="6.42578125" style="322" customWidth="1"/>
    <col min="11005" max="11006" width="5" style="322" customWidth="1"/>
    <col min="11007" max="11007" width="5.28515625" style="322" customWidth="1"/>
    <col min="11008" max="11008" width="7.140625" style="322" customWidth="1"/>
    <col min="11009" max="11009" width="42.42578125" style="322" customWidth="1"/>
    <col min="11010" max="11010" width="14.28515625" style="322" bestFit="1" customWidth="1"/>
    <col min="11011" max="11011" width="17" style="322" customWidth="1"/>
    <col min="11012" max="11012" width="17.42578125" style="322" customWidth="1"/>
    <col min="11013" max="11013" width="21.42578125" style="322" customWidth="1"/>
    <col min="11014" max="11014" width="16.5703125" style="322" customWidth="1"/>
    <col min="11015" max="11015" width="10.85546875" style="322" customWidth="1"/>
    <col min="11016" max="11016" width="16.42578125" style="322" customWidth="1"/>
    <col min="11017" max="11017" width="19.85546875" style="322" customWidth="1"/>
    <col min="11018" max="11257" width="9.140625" style="322"/>
    <col min="11258" max="11258" width="5.7109375" style="322" customWidth="1"/>
    <col min="11259" max="11259" width="4" style="322" customWidth="1"/>
    <col min="11260" max="11260" width="6.42578125" style="322" customWidth="1"/>
    <col min="11261" max="11262" width="5" style="322" customWidth="1"/>
    <col min="11263" max="11263" width="5.28515625" style="322" customWidth="1"/>
    <col min="11264" max="11264" width="7.140625" style="322" customWidth="1"/>
    <col min="11265" max="11265" width="42.42578125" style="322" customWidth="1"/>
    <col min="11266" max="11266" width="14.28515625" style="322" bestFit="1" customWidth="1"/>
    <col min="11267" max="11267" width="17" style="322" customWidth="1"/>
    <col min="11268" max="11268" width="17.42578125" style="322" customWidth="1"/>
    <col min="11269" max="11269" width="21.42578125" style="322" customWidth="1"/>
    <col min="11270" max="11270" width="16.5703125" style="322" customWidth="1"/>
    <col min="11271" max="11271" width="10.85546875" style="322" customWidth="1"/>
    <col min="11272" max="11272" width="16.42578125" style="322" customWidth="1"/>
    <col min="11273" max="11273" width="19.85546875" style="322" customWidth="1"/>
    <col min="11274" max="11513" width="9.140625" style="322"/>
    <col min="11514" max="11514" width="5.7109375" style="322" customWidth="1"/>
    <col min="11515" max="11515" width="4" style="322" customWidth="1"/>
    <col min="11516" max="11516" width="6.42578125" style="322" customWidth="1"/>
    <col min="11517" max="11518" width="5" style="322" customWidth="1"/>
    <col min="11519" max="11519" width="5.28515625" style="322" customWidth="1"/>
    <col min="11520" max="11520" width="7.140625" style="322" customWidth="1"/>
    <col min="11521" max="11521" width="42.42578125" style="322" customWidth="1"/>
    <col min="11522" max="11522" width="14.28515625" style="322" bestFit="1" customWidth="1"/>
    <col min="11523" max="11523" width="17" style="322" customWidth="1"/>
    <col min="11524" max="11524" width="17.42578125" style="322" customWidth="1"/>
    <col min="11525" max="11525" width="21.42578125" style="322" customWidth="1"/>
    <col min="11526" max="11526" width="16.5703125" style="322" customWidth="1"/>
    <col min="11527" max="11527" width="10.85546875" style="322" customWidth="1"/>
    <col min="11528" max="11528" width="16.42578125" style="322" customWidth="1"/>
    <col min="11529" max="11529" width="19.85546875" style="322" customWidth="1"/>
    <col min="11530" max="11769" width="9.140625" style="322"/>
    <col min="11770" max="11770" width="5.7109375" style="322" customWidth="1"/>
    <col min="11771" max="11771" width="4" style="322" customWidth="1"/>
    <col min="11772" max="11772" width="6.42578125" style="322" customWidth="1"/>
    <col min="11773" max="11774" width="5" style="322" customWidth="1"/>
    <col min="11775" max="11775" width="5.28515625" style="322" customWidth="1"/>
    <col min="11776" max="11776" width="7.140625" style="322" customWidth="1"/>
    <col min="11777" max="11777" width="42.42578125" style="322" customWidth="1"/>
    <col min="11778" max="11778" width="14.28515625" style="322" bestFit="1" customWidth="1"/>
    <col min="11779" max="11779" width="17" style="322" customWidth="1"/>
    <col min="11780" max="11780" width="17.42578125" style="322" customWidth="1"/>
    <col min="11781" max="11781" width="21.42578125" style="322" customWidth="1"/>
    <col min="11782" max="11782" width="16.5703125" style="322" customWidth="1"/>
    <col min="11783" max="11783" width="10.85546875" style="322" customWidth="1"/>
    <col min="11784" max="11784" width="16.42578125" style="322" customWidth="1"/>
    <col min="11785" max="11785" width="19.85546875" style="322" customWidth="1"/>
    <col min="11786" max="12025" width="9.140625" style="322"/>
    <col min="12026" max="12026" width="5.7109375" style="322" customWidth="1"/>
    <col min="12027" max="12027" width="4" style="322" customWidth="1"/>
    <col min="12028" max="12028" width="6.42578125" style="322" customWidth="1"/>
    <col min="12029" max="12030" width="5" style="322" customWidth="1"/>
    <col min="12031" max="12031" width="5.28515625" style="322" customWidth="1"/>
    <col min="12032" max="12032" width="7.140625" style="322" customWidth="1"/>
    <col min="12033" max="12033" width="42.42578125" style="322" customWidth="1"/>
    <col min="12034" max="12034" width="14.28515625" style="322" bestFit="1" customWidth="1"/>
    <col min="12035" max="12035" width="17" style="322" customWidth="1"/>
    <col min="12036" max="12036" width="17.42578125" style="322" customWidth="1"/>
    <col min="12037" max="12037" width="21.42578125" style="322" customWidth="1"/>
    <col min="12038" max="12038" width="16.5703125" style="322" customWidth="1"/>
    <col min="12039" max="12039" width="10.85546875" style="322" customWidth="1"/>
    <col min="12040" max="12040" width="16.42578125" style="322" customWidth="1"/>
    <col min="12041" max="12041" width="19.85546875" style="322" customWidth="1"/>
    <col min="12042" max="12281" width="9.140625" style="322"/>
    <col min="12282" max="12282" width="5.7109375" style="322" customWidth="1"/>
    <col min="12283" max="12283" width="4" style="322" customWidth="1"/>
    <col min="12284" max="12284" width="6.42578125" style="322" customWidth="1"/>
    <col min="12285" max="12286" width="5" style="322" customWidth="1"/>
    <col min="12287" max="12287" width="5.28515625" style="322" customWidth="1"/>
    <col min="12288" max="12288" width="7.140625" style="322" customWidth="1"/>
    <col min="12289" max="12289" width="42.42578125" style="322" customWidth="1"/>
    <col min="12290" max="12290" width="14.28515625" style="322" bestFit="1" customWidth="1"/>
    <col min="12291" max="12291" width="17" style="322" customWidth="1"/>
    <col min="12292" max="12292" width="17.42578125" style="322" customWidth="1"/>
    <col min="12293" max="12293" width="21.42578125" style="322" customWidth="1"/>
    <col min="12294" max="12294" width="16.5703125" style="322" customWidth="1"/>
    <col min="12295" max="12295" width="10.85546875" style="322" customWidth="1"/>
    <col min="12296" max="12296" width="16.42578125" style="322" customWidth="1"/>
    <col min="12297" max="12297" width="19.85546875" style="322" customWidth="1"/>
    <col min="12298" max="12537" width="9.140625" style="322"/>
    <col min="12538" max="12538" width="5.7109375" style="322" customWidth="1"/>
    <col min="12539" max="12539" width="4" style="322" customWidth="1"/>
    <col min="12540" max="12540" width="6.42578125" style="322" customWidth="1"/>
    <col min="12541" max="12542" width="5" style="322" customWidth="1"/>
    <col min="12543" max="12543" width="5.28515625" style="322" customWidth="1"/>
    <col min="12544" max="12544" width="7.140625" style="322" customWidth="1"/>
    <col min="12545" max="12545" width="42.42578125" style="322" customWidth="1"/>
    <col min="12546" max="12546" width="14.28515625" style="322" bestFit="1" customWidth="1"/>
    <col min="12547" max="12547" width="17" style="322" customWidth="1"/>
    <col min="12548" max="12548" width="17.42578125" style="322" customWidth="1"/>
    <col min="12549" max="12549" width="21.42578125" style="322" customWidth="1"/>
    <col min="12550" max="12550" width="16.5703125" style="322" customWidth="1"/>
    <col min="12551" max="12551" width="10.85546875" style="322" customWidth="1"/>
    <col min="12552" max="12552" width="16.42578125" style="322" customWidth="1"/>
    <col min="12553" max="12553" width="19.85546875" style="322" customWidth="1"/>
    <col min="12554" max="12793" width="9.140625" style="322"/>
    <col min="12794" max="12794" width="5.7109375" style="322" customWidth="1"/>
    <col min="12795" max="12795" width="4" style="322" customWidth="1"/>
    <col min="12796" max="12796" width="6.42578125" style="322" customWidth="1"/>
    <col min="12797" max="12798" width="5" style="322" customWidth="1"/>
    <col min="12799" max="12799" width="5.28515625" style="322" customWidth="1"/>
    <col min="12800" max="12800" width="7.140625" style="322" customWidth="1"/>
    <col min="12801" max="12801" width="42.42578125" style="322" customWidth="1"/>
    <col min="12802" max="12802" width="14.28515625" style="322" bestFit="1" customWidth="1"/>
    <col min="12803" max="12803" width="17" style="322" customWidth="1"/>
    <col min="12804" max="12804" width="17.42578125" style="322" customWidth="1"/>
    <col min="12805" max="12805" width="21.42578125" style="322" customWidth="1"/>
    <col min="12806" max="12806" width="16.5703125" style="322" customWidth="1"/>
    <col min="12807" max="12807" width="10.85546875" style="322" customWidth="1"/>
    <col min="12808" max="12808" width="16.42578125" style="322" customWidth="1"/>
    <col min="12809" max="12809" width="19.85546875" style="322" customWidth="1"/>
    <col min="12810" max="13049" width="9.140625" style="322"/>
    <col min="13050" max="13050" width="5.7109375" style="322" customWidth="1"/>
    <col min="13051" max="13051" width="4" style="322" customWidth="1"/>
    <col min="13052" max="13052" width="6.42578125" style="322" customWidth="1"/>
    <col min="13053" max="13054" width="5" style="322" customWidth="1"/>
    <col min="13055" max="13055" width="5.28515625" style="322" customWidth="1"/>
    <col min="13056" max="13056" width="7.140625" style="322" customWidth="1"/>
    <col min="13057" max="13057" width="42.42578125" style="322" customWidth="1"/>
    <col min="13058" max="13058" width="14.28515625" style="322" bestFit="1" customWidth="1"/>
    <col min="13059" max="13059" width="17" style="322" customWidth="1"/>
    <col min="13060" max="13060" width="17.42578125" style="322" customWidth="1"/>
    <col min="13061" max="13061" width="21.42578125" style="322" customWidth="1"/>
    <col min="13062" max="13062" width="16.5703125" style="322" customWidth="1"/>
    <col min="13063" max="13063" width="10.85546875" style="322" customWidth="1"/>
    <col min="13064" max="13064" width="16.42578125" style="322" customWidth="1"/>
    <col min="13065" max="13065" width="19.85546875" style="322" customWidth="1"/>
    <col min="13066" max="13305" width="9.140625" style="322"/>
    <col min="13306" max="13306" width="5.7109375" style="322" customWidth="1"/>
    <col min="13307" max="13307" width="4" style="322" customWidth="1"/>
    <col min="13308" max="13308" width="6.42578125" style="322" customWidth="1"/>
    <col min="13309" max="13310" width="5" style="322" customWidth="1"/>
    <col min="13311" max="13311" width="5.28515625" style="322" customWidth="1"/>
    <col min="13312" max="13312" width="7.140625" style="322" customWidth="1"/>
    <col min="13313" max="13313" width="42.42578125" style="322" customWidth="1"/>
    <col min="13314" max="13314" width="14.28515625" style="322" bestFit="1" customWidth="1"/>
    <col min="13315" max="13315" width="17" style="322" customWidth="1"/>
    <col min="13316" max="13316" width="17.42578125" style="322" customWidth="1"/>
    <col min="13317" max="13317" width="21.42578125" style="322" customWidth="1"/>
    <col min="13318" max="13318" width="16.5703125" style="322" customWidth="1"/>
    <col min="13319" max="13319" width="10.85546875" style="322" customWidth="1"/>
    <col min="13320" max="13320" width="16.42578125" style="322" customWidth="1"/>
    <col min="13321" max="13321" width="19.85546875" style="322" customWidth="1"/>
    <col min="13322" max="13561" width="9.140625" style="322"/>
    <col min="13562" max="13562" width="5.7109375" style="322" customWidth="1"/>
    <col min="13563" max="13563" width="4" style="322" customWidth="1"/>
    <col min="13564" max="13564" width="6.42578125" style="322" customWidth="1"/>
    <col min="13565" max="13566" width="5" style="322" customWidth="1"/>
    <col min="13567" max="13567" width="5.28515625" style="322" customWidth="1"/>
    <col min="13568" max="13568" width="7.140625" style="322" customWidth="1"/>
    <col min="13569" max="13569" width="42.42578125" style="322" customWidth="1"/>
    <col min="13570" max="13570" width="14.28515625" style="322" bestFit="1" customWidth="1"/>
    <col min="13571" max="13571" width="17" style="322" customWidth="1"/>
    <col min="13572" max="13572" width="17.42578125" style="322" customWidth="1"/>
    <col min="13573" max="13573" width="21.42578125" style="322" customWidth="1"/>
    <col min="13574" max="13574" width="16.5703125" style="322" customWidth="1"/>
    <col min="13575" max="13575" width="10.85546875" style="322" customWidth="1"/>
    <col min="13576" max="13576" width="16.42578125" style="322" customWidth="1"/>
    <col min="13577" max="13577" width="19.85546875" style="322" customWidth="1"/>
    <col min="13578" max="13817" width="9.140625" style="322"/>
    <col min="13818" max="13818" width="5.7109375" style="322" customWidth="1"/>
    <col min="13819" max="13819" width="4" style="322" customWidth="1"/>
    <col min="13820" max="13820" width="6.42578125" style="322" customWidth="1"/>
    <col min="13821" max="13822" width="5" style="322" customWidth="1"/>
    <col min="13823" max="13823" width="5.28515625" style="322" customWidth="1"/>
    <col min="13824" max="13824" width="7.140625" style="322" customWidth="1"/>
    <col min="13825" max="13825" width="42.42578125" style="322" customWidth="1"/>
    <col min="13826" max="13826" width="14.28515625" style="322" bestFit="1" customWidth="1"/>
    <col min="13827" max="13827" width="17" style="322" customWidth="1"/>
    <col min="13828" max="13828" width="17.42578125" style="322" customWidth="1"/>
    <col min="13829" max="13829" width="21.42578125" style="322" customWidth="1"/>
    <col min="13830" max="13830" width="16.5703125" style="322" customWidth="1"/>
    <col min="13831" max="13831" width="10.85546875" style="322" customWidth="1"/>
    <col min="13832" max="13832" width="16.42578125" style="322" customWidth="1"/>
    <col min="13833" max="13833" width="19.85546875" style="322" customWidth="1"/>
    <col min="13834" max="14073" width="9.140625" style="322"/>
    <col min="14074" max="14074" width="5.7109375" style="322" customWidth="1"/>
    <col min="14075" max="14075" width="4" style="322" customWidth="1"/>
    <col min="14076" max="14076" width="6.42578125" style="322" customWidth="1"/>
    <col min="14077" max="14078" width="5" style="322" customWidth="1"/>
    <col min="14079" max="14079" width="5.28515625" style="322" customWidth="1"/>
    <col min="14080" max="14080" width="7.140625" style="322" customWidth="1"/>
    <col min="14081" max="14081" width="42.42578125" style="322" customWidth="1"/>
    <col min="14082" max="14082" width="14.28515625" style="322" bestFit="1" customWidth="1"/>
    <col min="14083" max="14083" width="17" style="322" customWidth="1"/>
    <col min="14084" max="14084" width="17.42578125" style="322" customWidth="1"/>
    <col min="14085" max="14085" width="21.42578125" style="322" customWidth="1"/>
    <col min="14086" max="14086" width="16.5703125" style="322" customWidth="1"/>
    <col min="14087" max="14087" width="10.85546875" style="322" customWidth="1"/>
    <col min="14088" max="14088" width="16.42578125" style="322" customWidth="1"/>
    <col min="14089" max="14089" width="19.85546875" style="322" customWidth="1"/>
    <col min="14090" max="14329" width="9.140625" style="322"/>
    <col min="14330" max="14330" width="5.7109375" style="322" customWidth="1"/>
    <col min="14331" max="14331" width="4" style="322" customWidth="1"/>
    <col min="14332" max="14332" width="6.42578125" style="322" customWidth="1"/>
    <col min="14333" max="14334" width="5" style="322" customWidth="1"/>
    <col min="14335" max="14335" width="5.28515625" style="322" customWidth="1"/>
    <col min="14336" max="14336" width="7.140625" style="322" customWidth="1"/>
    <col min="14337" max="14337" width="42.42578125" style="322" customWidth="1"/>
    <col min="14338" max="14338" width="14.28515625" style="322" bestFit="1" customWidth="1"/>
    <col min="14339" max="14339" width="17" style="322" customWidth="1"/>
    <col min="14340" max="14340" width="17.42578125" style="322" customWidth="1"/>
    <col min="14341" max="14341" width="21.42578125" style="322" customWidth="1"/>
    <col min="14342" max="14342" width="16.5703125" style="322" customWidth="1"/>
    <col min="14343" max="14343" width="10.85546875" style="322" customWidth="1"/>
    <col min="14344" max="14344" width="16.42578125" style="322" customWidth="1"/>
    <col min="14345" max="14345" width="19.85546875" style="322" customWidth="1"/>
    <col min="14346" max="14585" width="9.140625" style="322"/>
    <col min="14586" max="14586" width="5.7109375" style="322" customWidth="1"/>
    <col min="14587" max="14587" width="4" style="322" customWidth="1"/>
    <col min="14588" max="14588" width="6.42578125" style="322" customWidth="1"/>
    <col min="14589" max="14590" width="5" style="322" customWidth="1"/>
    <col min="14591" max="14591" width="5.28515625" style="322" customWidth="1"/>
    <col min="14592" max="14592" width="7.140625" style="322" customWidth="1"/>
    <col min="14593" max="14593" width="42.42578125" style="322" customWidth="1"/>
    <col min="14594" max="14594" width="14.28515625" style="322" bestFit="1" customWidth="1"/>
    <col min="14595" max="14595" width="17" style="322" customWidth="1"/>
    <col min="14596" max="14596" width="17.42578125" style="322" customWidth="1"/>
    <col min="14597" max="14597" width="21.42578125" style="322" customWidth="1"/>
    <col min="14598" max="14598" width="16.5703125" style="322" customWidth="1"/>
    <col min="14599" max="14599" width="10.85546875" style="322" customWidth="1"/>
    <col min="14600" max="14600" width="16.42578125" style="322" customWidth="1"/>
    <col min="14601" max="14601" width="19.85546875" style="322" customWidth="1"/>
    <col min="14602" max="14841" width="9.140625" style="322"/>
    <col min="14842" max="14842" width="5.7109375" style="322" customWidth="1"/>
    <col min="14843" max="14843" width="4" style="322" customWidth="1"/>
    <col min="14844" max="14844" width="6.42578125" style="322" customWidth="1"/>
    <col min="14845" max="14846" width="5" style="322" customWidth="1"/>
    <col min="14847" max="14847" width="5.28515625" style="322" customWidth="1"/>
    <col min="14848" max="14848" width="7.140625" style="322" customWidth="1"/>
    <col min="14849" max="14849" width="42.42578125" style="322" customWidth="1"/>
    <col min="14850" max="14850" width="14.28515625" style="322" bestFit="1" customWidth="1"/>
    <col min="14851" max="14851" width="17" style="322" customWidth="1"/>
    <col min="14852" max="14852" width="17.42578125" style="322" customWidth="1"/>
    <col min="14853" max="14853" width="21.42578125" style="322" customWidth="1"/>
    <col min="14854" max="14854" width="16.5703125" style="322" customWidth="1"/>
    <col min="14855" max="14855" width="10.85546875" style="322" customWidth="1"/>
    <col min="14856" max="14856" width="16.42578125" style="322" customWidth="1"/>
    <col min="14857" max="14857" width="19.85546875" style="322" customWidth="1"/>
    <col min="14858" max="15097" width="9.140625" style="322"/>
    <col min="15098" max="15098" width="5.7109375" style="322" customWidth="1"/>
    <col min="15099" max="15099" width="4" style="322" customWidth="1"/>
    <col min="15100" max="15100" width="6.42578125" style="322" customWidth="1"/>
    <col min="15101" max="15102" width="5" style="322" customWidth="1"/>
    <col min="15103" max="15103" width="5.28515625" style="322" customWidth="1"/>
    <col min="15104" max="15104" width="7.140625" style="322" customWidth="1"/>
    <col min="15105" max="15105" width="42.42578125" style="322" customWidth="1"/>
    <col min="15106" max="15106" width="14.28515625" style="322" bestFit="1" customWidth="1"/>
    <col min="15107" max="15107" width="17" style="322" customWidth="1"/>
    <col min="15108" max="15108" width="17.42578125" style="322" customWidth="1"/>
    <col min="15109" max="15109" width="21.42578125" style="322" customWidth="1"/>
    <col min="15110" max="15110" width="16.5703125" style="322" customWidth="1"/>
    <col min="15111" max="15111" width="10.85546875" style="322" customWidth="1"/>
    <col min="15112" max="15112" width="16.42578125" style="322" customWidth="1"/>
    <col min="15113" max="15113" width="19.85546875" style="322" customWidth="1"/>
    <col min="15114" max="15353" width="9.140625" style="322"/>
    <col min="15354" max="15354" width="5.7109375" style="322" customWidth="1"/>
    <col min="15355" max="15355" width="4" style="322" customWidth="1"/>
    <col min="15356" max="15356" width="6.42578125" style="322" customWidth="1"/>
    <col min="15357" max="15358" width="5" style="322" customWidth="1"/>
    <col min="15359" max="15359" width="5.28515625" style="322" customWidth="1"/>
    <col min="15360" max="15360" width="7.140625" style="322" customWidth="1"/>
    <col min="15361" max="15361" width="42.42578125" style="322" customWidth="1"/>
    <col min="15362" max="15362" width="14.28515625" style="322" bestFit="1" customWidth="1"/>
    <col min="15363" max="15363" width="17" style="322" customWidth="1"/>
    <col min="15364" max="15364" width="17.42578125" style="322" customWidth="1"/>
    <col min="15365" max="15365" width="21.42578125" style="322" customWidth="1"/>
    <col min="15366" max="15366" width="16.5703125" style="322" customWidth="1"/>
    <col min="15367" max="15367" width="10.85546875" style="322" customWidth="1"/>
    <col min="15368" max="15368" width="16.42578125" style="322" customWidth="1"/>
    <col min="15369" max="15369" width="19.85546875" style="322" customWidth="1"/>
    <col min="15370" max="15609" width="9.140625" style="322"/>
    <col min="15610" max="15610" width="5.7109375" style="322" customWidth="1"/>
    <col min="15611" max="15611" width="4" style="322" customWidth="1"/>
    <col min="15612" max="15612" width="6.42578125" style="322" customWidth="1"/>
    <col min="15613" max="15614" width="5" style="322" customWidth="1"/>
    <col min="15615" max="15615" width="5.28515625" style="322" customWidth="1"/>
    <col min="15616" max="15616" width="7.140625" style="322" customWidth="1"/>
    <col min="15617" max="15617" width="42.42578125" style="322" customWidth="1"/>
    <col min="15618" max="15618" width="14.28515625" style="322" bestFit="1" customWidth="1"/>
    <col min="15619" max="15619" width="17" style="322" customWidth="1"/>
    <col min="15620" max="15620" width="17.42578125" style="322" customWidth="1"/>
    <col min="15621" max="15621" width="21.42578125" style="322" customWidth="1"/>
    <col min="15622" max="15622" width="16.5703125" style="322" customWidth="1"/>
    <col min="15623" max="15623" width="10.85546875" style="322" customWidth="1"/>
    <col min="15624" max="15624" width="16.42578125" style="322" customWidth="1"/>
    <col min="15625" max="15625" width="19.85546875" style="322" customWidth="1"/>
    <col min="15626" max="15865" width="9.140625" style="322"/>
    <col min="15866" max="15866" width="5.7109375" style="322" customWidth="1"/>
    <col min="15867" max="15867" width="4" style="322" customWidth="1"/>
    <col min="15868" max="15868" width="6.42578125" style="322" customWidth="1"/>
    <col min="15869" max="15870" width="5" style="322" customWidth="1"/>
    <col min="15871" max="15871" width="5.28515625" style="322" customWidth="1"/>
    <col min="15872" max="15872" width="7.140625" style="322" customWidth="1"/>
    <col min="15873" max="15873" width="42.42578125" style="322" customWidth="1"/>
    <col min="15874" max="15874" width="14.28515625" style="322" bestFit="1" customWidth="1"/>
    <col min="15875" max="15875" width="17" style="322" customWidth="1"/>
    <col min="15876" max="15876" width="17.42578125" style="322" customWidth="1"/>
    <col min="15877" max="15877" width="21.42578125" style="322" customWidth="1"/>
    <col min="15878" max="15878" width="16.5703125" style="322" customWidth="1"/>
    <col min="15879" max="15879" width="10.85546875" style="322" customWidth="1"/>
    <col min="15880" max="15880" width="16.42578125" style="322" customWidth="1"/>
    <col min="15881" max="15881" width="19.85546875" style="322" customWidth="1"/>
    <col min="15882" max="16121" width="9.140625" style="322"/>
    <col min="16122" max="16122" width="5.7109375" style="322" customWidth="1"/>
    <col min="16123" max="16123" width="4" style="322" customWidth="1"/>
    <col min="16124" max="16124" width="6.42578125" style="322" customWidth="1"/>
    <col min="16125" max="16126" width="5" style="322" customWidth="1"/>
    <col min="16127" max="16127" width="5.28515625" style="322" customWidth="1"/>
    <col min="16128" max="16128" width="7.140625" style="322" customWidth="1"/>
    <col min="16129" max="16129" width="42.42578125" style="322" customWidth="1"/>
    <col min="16130" max="16130" width="14.28515625" style="322" bestFit="1" customWidth="1"/>
    <col min="16131" max="16131" width="17" style="322" customWidth="1"/>
    <col min="16132" max="16132" width="17.42578125" style="322" customWidth="1"/>
    <col min="16133" max="16133" width="21.42578125" style="322" customWidth="1"/>
    <col min="16134" max="16134" width="16.5703125" style="322" customWidth="1"/>
    <col min="16135" max="16135" width="10.85546875" style="322" customWidth="1"/>
    <col min="16136" max="16136" width="16.42578125" style="322" customWidth="1"/>
    <col min="16137" max="16137" width="19.85546875" style="322" customWidth="1"/>
    <col min="16138" max="16384" width="9.140625" style="322"/>
  </cols>
  <sheetData>
    <row r="1" spans="1:12" s="297" customFormat="1" ht="15" customHeight="1" x14ac:dyDescent="0.25">
      <c r="A1" s="605" t="s">
        <v>675</v>
      </c>
      <c r="B1" s="606"/>
      <c r="C1" s="606"/>
      <c r="D1" s="606"/>
      <c r="E1" s="607" t="s">
        <v>673</v>
      </c>
      <c r="F1" s="607"/>
      <c r="G1" s="607"/>
      <c r="H1" s="608" t="s">
        <v>674</v>
      </c>
      <c r="I1" s="608"/>
      <c r="J1" s="608"/>
      <c r="K1" s="332"/>
      <c r="L1" s="332"/>
    </row>
    <row r="2" spans="1:12" s="297" customFormat="1" x14ac:dyDescent="0.25">
      <c r="A2" s="298"/>
      <c r="B2" s="299"/>
      <c r="C2" s="300"/>
      <c r="D2" s="301"/>
      <c r="E2" s="333"/>
      <c r="F2" s="331"/>
      <c r="G2" s="332"/>
      <c r="H2" s="332"/>
      <c r="I2" s="332"/>
      <c r="J2" s="332"/>
      <c r="K2" s="332"/>
      <c r="L2" s="332"/>
    </row>
    <row r="3" spans="1:12" s="304" customFormat="1" x14ac:dyDescent="0.25">
      <c r="A3" s="302" t="s">
        <v>653</v>
      </c>
      <c r="B3" s="302" t="s">
        <v>654</v>
      </c>
      <c r="C3" s="302" t="s">
        <v>655</v>
      </c>
      <c r="D3" s="303" t="s">
        <v>656</v>
      </c>
      <c r="E3" s="302" t="s">
        <v>654</v>
      </c>
      <c r="F3" s="302" t="s">
        <v>655</v>
      </c>
      <c r="G3" s="303" t="s">
        <v>656</v>
      </c>
      <c r="H3" s="302" t="s">
        <v>654</v>
      </c>
      <c r="I3" s="302" t="s">
        <v>655</v>
      </c>
      <c r="J3" s="303" t="s">
        <v>656</v>
      </c>
      <c r="K3" s="334"/>
      <c r="L3" s="334"/>
    </row>
    <row r="4" spans="1:12" s="304" customFormat="1" x14ac:dyDescent="0.25">
      <c r="A4" s="346" t="s">
        <v>657</v>
      </c>
      <c r="B4" s="305">
        <v>81194294032.75</v>
      </c>
      <c r="C4" s="305">
        <v>73033636260.902496</v>
      </c>
      <c r="D4" s="306">
        <v>75224645348.729584</v>
      </c>
      <c r="E4" s="335"/>
      <c r="F4" s="336"/>
      <c r="G4" s="337"/>
      <c r="H4" s="309"/>
      <c r="I4" s="309"/>
      <c r="J4" s="309"/>
      <c r="K4" s="334"/>
      <c r="L4" s="334"/>
    </row>
    <row r="5" spans="1:12" s="304" customFormat="1" x14ac:dyDescent="0.25">
      <c r="A5" s="307" t="s">
        <v>658</v>
      </c>
      <c r="B5" s="307">
        <v>4499161933.75</v>
      </c>
      <c r="C5" s="307">
        <v>4634136791.7624998</v>
      </c>
      <c r="D5" s="308">
        <v>4773160895.5153751</v>
      </c>
      <c r="E5" s="338">
        <f>Summary!B22</f>
        <v>5895202745</v>
      </c>
      <c r="F5" s="338">
        <f>Summary!C22</f>
        <v>6112810212.3649998</v>
      </c>
      <c r="G5" s="338">
        <f>Summary!D22</f>
        <v>6373325776.5552492</v>
      </c>
      <c r="H5" s="350">
        <f t="shared" ref="H5:J11" si="0">(B5-E5)/E5</f>
        <v>-0.23680963516208975</v>
      </c>
      <c r="I5" s="350">
        <f t="shared" si="0"/>
        <v>-0.24189748564603522</v>
      </c>
      <c r="J5" s="350">
        <f t="shared" si="0"/>
        <v>-0.2510721932536697</v>
      </c>
      <c r="K5" s="334"/>
      <c r="L5" s="334"/>
    </row>
    <row r="6" spans="1:12" s="304" customFormat="1" ht="15" customHeight="1" x14ac:dyDescent="0.25">
      <c r="A6" s="345" t="s">
        <v>659</v>
      </c>
      <c r="B6" s="312">
        <v>20827293087</v>
      </c>
      <c r="C6" s="312">
        <v>21452111879.610001</v>
      </c>
      <c r="D6" s="313">
        <v>22095675235.998299</v>
      </c>
      <c r="E6" s="338">
        <f>SUM(Summary!B6:B10)</f>
        <v>3009824295.3654165</v>
      </c>
      <c r="F6" s="338">
        <f>SUM(Summary!C6:C10)</f>
        <v>3466738888.7373652</v>
      </c>
      <c r="G6" s="338">
        <f>SUM(Summary!D6:D10)</f>
        <v>3905734313.0131464</v>
      </c>
      <c r="H6" s="350">
        <f t="shared" si="0"/>
        <v>5.9197704062227992</v>
      </c>
      <c r="I6" s="350">
        <f t="shared" si="0"/>
        <v>5.1879802800559807</v>
      </c>
      <c r="J6" s="350">
        <f t="shared" si="0"/>
        <v>4.6572397058294035</v>
      </c>
      <c r="K6" s="334"/>
      <c r="L6" s="334"/>
    </row>
    <row r="7" spans="1:12" s="304" customFormat="1" ht="15" customHeight="1" x14ac:dyDescent="0.25">
      <c r="A7" s="347" t="s">
        <v>369</v>
      </c>
      <c r="B7" s="307">
        <v>8248787939</v>
      </c>
      <c r="C7" s="307">
        <v>8496251577.1700001</v>
      </c>
      <c r="D7" s="308">
        <v>8751139124.4850998</v>
      </c>
      <c r="E7" s="338">
        <f>Summary!B17</f>
        <v>7326209613.8871012</v>
      </c>
      <c r="F7" s="338">
        <f>Summary!C17</f>
        <v>7706205165.2643852</v>
      </c>
      <c r="G7" s="338">
        <f>Summary!D17</f>
        <v>6859486499.3800745</v>
      </c>
      <c r="H7" s="350">
        <f t="shared" si="0"/>
        <v>0.12592846420393397</v>
      </c>
      <c r="I7" s="350">
        <f t="shared" si="0"/>
        <v>0.10252081211991841</v>
      </c>
      <c r="J7" s="350">
        <f t="shared" si="0"/>
        <v>0.27577175423786943</v>
      </c>
      <c r="K7" s="334"/>
      <c r="L7" s="334"/>
    </row>
    <row r="8" spans="1:12" s="316" customFormat="1" x14ac:dyDescent="0.25">
      <c r="A8" s="348" t="s">
        <v>660</v>
      </c>
      <c r="B8" s="314">
        <v>14300608560</v>
      </c>
      <c r="C8" s="314">
        <v>14729626816.799999</v>
      </c>
      <c r="D8" s="315">
        <v>15171515621.303999</v>
      </c>
      <c r="E8" s="339">
        <f>Summary!B3+Summary!B4</f>
        <v>11486209291.284584</v>
      </c>
      <c r="F8" s="339">
        <f>Summary!C3+Summary!C4</f>
        <v>20247889388.522762</v>
      </c>
      <c r="G8" s="339">
        <f>Summary!D3+Summary!D4</f>
        <v>29518430092.141235</v>
      </c>
      <c r="H8" s="350">
        <f t="shared" si="0"/>
        <v>0.24502420227105767</v>
      </c>
      <c r="I8" s="350">
        <f t="shared" si="0"/>
        <v>-0.2725351993897554</v>
      </c>
      <c r="J8" s="350">
        <f t="shared" si="0"/>
        <v>-0.48603243553446462</v>
      </c>
      <c r="K8" s="330"/>
      <c r="L8" s="330"/>
    </row>
    <row r="9" spans="1:12" s="304" customFormat="1" x14ac:dyDescent="0.25">
      <c r="A9" s="317" t="s">
        <v>804</v>
      </c>
      <c r="B9" s="318">
        <v>6044799125</v>
      </c>
      <c r="C9" s="318">
        <v>6226143098.75</v>
      </c>
      <c r="D9" s="319">
        <v>6412927391.7124996</v>
      </c>
      <c r="E9" s="340">
        <f>Summary!B13</f>
        <v>6347548507.3208666</v>
      </c>
      <c r="F9" s="340">
        <f>Summary!C13</f>
        <v>6903576162.7111998</v>
      </c>
      <c r="G9" s="340">
        <f>Summary!D13</f>
        <v>8442914875.8951511</v>
      </c>
      <c r="H9" s="350">
        <f t="shared" si="0"/>
        <v>-4.7695481487332367E-2</v>
      </c>
      <c r="I9" s="350">
        <f t="shared" si="0"/>
        <v>-9.8127846784724332E-2</v>
      </c>
      <c r="J9" s="350">
        <f t="shared" si="0"/>
        <v>-0.24043680577407506</v>
      </c>
    </row>
    <row r="10" spans="1:12" s="311" customFormat="1" x14ac:dyDescent="0.25">
      <c r="A10" s="317" t="s">
        <v>805</v>
      </c>
      <c r="B10" s="320">
        <v>10317851061</v>
      </c>
      <c r="C10" s="320">
        <v>1304891478.9300001</v>
      </c>
      <c r="D10" s="321">
        <v>1344038223.2979</v>
      </c>
      <c r="E10" s="340">
        <f>Summary!B21</f>
        <v>9357537602.9685116</v>
      </c>
      <c r="F10" s="340">
        <f>Summary!C21</f>
        <v>17759608678.092403</v>
      </c>
      <c r="G10" s="340">
        <f>Summary!D21</f>
        <v>18705754044.173382</v>
      </c>
      <c r="H10" s="350">
        <f t="shared" si="0"/>
        <v>0.10262458979879986</v>
      </c>
      <c r="I10" s="350">
        <f t="shared" si="0"/>
        <v>-0.92652476174547327</v>
      </c>
      <c r="J10" s="350">
        <f t="shared" si="0"/>
        <v>-0.92814840716263169</v>
      </c>
    </row>
    <row r="11" spans="1:12" s="310" customFormat="1" ht="15.75" customHeight="1" x14ac:dyDescent="0.25">
      <c r="A11" s="347" t="s">
        <v>806</v>
      </c>
      <c r="B11" s="307">
        <v>16955792327</v>
      </c>
      <c r="C11" s="307">
        <v>17464466096.810001</v>
      </c>
      <c r="D11" s="308">
        <v>17988400079.714302</v>
      </c>
      <c r="E11" s="341">
        <f>Summary!B20</f>
        <v>17372838816</v>
      </c>
      <c r="F11" s="341">
        <f>Summary!C20</f>
        <v>15755604979.699999</v>
      </c>
      <c r="G11" s="341">
        <f>Summary!D20</f>
        <v>14545457574.758751</v>
      </c>
      <c r="H11" s="350">
        <f t="shared" si="0"/>
        <v>-2.4005661562686544E-2</v>
      </c>
      <c r="I11" s="350">
        <f t="shared" si="0"/>
        <v>0.10846052051392195</v>
      </c>
      <c r="J11" s="350">
        <f t="shared" si="0"/>
        <v>0.23670224791897998</v>
      </c>
    </row>
    <row r="12" spans="1:12" x14ac:dyDescent="0.25">
      <c r="E12" s="342"/>
      <c r="F12" s="351"/>
      <c r="G12" s="342"/>
      <c r="H12" s="342"/>
      <c r="I12" s="342"/>
      <c r="J12" s="342"/>
    </row>
    <row r="13" spans="1:12" x14ac:dyDescent="0.25">
      <c r="A13" s="349" t="s">
        <v>207</v>
      </c>
      <c r="B13" s="343">
        <f t="shared" ref="B13:G13" si="1">B11+B10+B9+B8+B7+B6+B5</f>
        <v>81194294032.75</v>
      </c>
      <c r="C13" s="343">
        <f t="shared" si="1"/>
        <v>74307627739.832504</v>
      </c>
      <c r="D13" s="343">
        <f t="shared" si="1"/>
        <v>76536856572.027481</v>
      </c>
      <c r="E13" s="343">
        <f t="shared" si="1"/>
        <v>60795370871.826477</v>
      </c>
      <c r="F13" s="343">
        <f t="shared" si="1"/>
        <v>77952433475.393127</v>
      </c>
      <c r="G13" s="343">
        <f t="shared" si="1"/>
        <v>88351103175.917007</v>
      </c>
      <c r="H13" s="344">
        <f>(B13-E13)/E13</f>
        <v>0.33553415117624857</v>
      </c>
      <c r="I13" s="344">
        <f>(C13-F13)/F13</f>
        <v>-4.6756792226520572E-2</v>
      </c>
      <c r="J13" s="344">
        <f>(D13-G13)/G13</f>
        <v>-0.13371928792293661</v>
      </c>
    </row>
    <row r="14" spans="1:12" x14ac:dyDescent="0.25">
      <c r="J14" s="502"/>
    </row>
    <row r="15" spans="1:12" x14ac:dyDescent="0.25">
      <c r="C15" s="491" t="s">
        <v>813</v>
      </c>
      <c r="D15" s="490">
        <f>SUM(B13:D13)</f>
        <v>232038778344.60999</v>
      </c>
      <c r="G15" s="490">
        <f>SUM(E13:G13)</f>
        <v>227098907523.1366</v>
      </c>
      <c r="J15" s="344">
        <f t="shared" ref="J15" si="2">(D15-G15)/G15</f>
        <v>2.1752067745945101E-2</v>
      </c>
    </row>
    <row r="17" spans="6:7" x14ac:dyDescent="0.25">
      <c r="F17" s="324" t="s">
        <v>817</v>
      </c>
      <c r="G17" s="490">
        <f>'MTEF comparison'!G15-'MTEF comp no Curr'!G15</f>
        <v>41140859869.324951</v>
      </c>
    </row>
  </sheetData>
  <mergeCells count="3">
    <mergeCell ref="A1:D1"/>
    <mergeCell ref="E1:G1"/>
    <mergeCell ref="H1:J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00"/>
  <sheetViews>
    <sheetView workbookViewId="0">
      <pane ySplit="9" topLeftCell="A20" activePane="bottomLeft" state="frozen"/>
      <selection pane="bottomLeft" activeCell="G40" sqref="G40"/>
    </sheetView>
  </sheetViews>
  <sheetFormatPr defaultRowHeight="12.75" x14ac:dyDescent="0.2"/>
  <cols>
    <col min="1" max="1" width="37.5703125" style="3" customWidth="1"/>
    <col min="2" max="2" width="19.7109375" style="3" customWidth="1"/>
    <col min="3" max="3" width="14.28515625" style="3" bestFit="1" customWidth="1"/>
    <col min="4" max="4" width="11.28515625" style="3" customWidth="1"/>
    <col min="5" max="6" width="14.28515625" style="3" bestFit="1" customWidth="1"/>
    <col min="7" max="7" width="16" style="3" customWidth="1"/>
    <col min="8" max="256" width="9.140625" style="3"/>
    <col min="257" max="257" width="32.7109375" style="3" customWidth="1"/>
    <col min="258" max="512" width="9.140625" style="3"/>
    <col min="513" max="513" width="32.7109375" style="3" customWidth="1"/>
    <col min="514" max="768" width="9.140625" style="3"/>
    <col min="769" max="769" width="32.7109375" style="3" customWidth="1"/>
    <col min="770" max="1024" width="9.140625" style="3"/>
    <col min="1025" max="1025" width="32.7109375" style="3" customWidth="1"/>
    <col min="1026" max="1280" width="9.140625" style="3"/>
    <col min="1281" max="1281" width="32.7109375" style="3" customWidth="1"/>
    <col min="1282" max="1536" width="9.140625" style="3"/>
    <col min="1537" max="1537" width="32.7109375" style="3" customWidth="1"/>
    <col min="1538" max="1792" width="9.140625" style="3"/>
    <col min="1793" max="1793" width="32.7109375" style="3" customWidth="1"/>
    <col min="1794" max="2048" width="9.140625" style="3"/>
    <col min="2049" max="2049" width="32.7109375" style="3" customWidth="1"/>
    <col min="2050" max="2304" width="9.140625" style="3"/>
    <col min="2305" max="2305" width="32.7109375" style="3" customWidth="1"/>
    <col min="2306" max="2560" width="9.140625" style="3"/>
    <col min="2561" max="2561" width="32.7109375" style="3" customWidth="1"/>
    <col min="2562" max="2816" width="9.140625" style="3"/>
    <col min="2817" max="2817" width="32.7109375" style="3" customWidth="1"/>
    <col min="2818" max="3072" width="9.140625" style="3"/>
    <col min="3073" max="3073" width="32.7109375" style="3" customWidth="1"/>
    <col min="3074" max="3328" width="9.140625" style="3"/>
    <col min="3329" max="3329" width="32.7109375" style="3" customWidth="1"/>
    <col min="3330" max="3584" width="9.140625" style="3"/>
    <col min="3585" max="3585" width="32.7109375" style="3" customWidth="1"/>
    <col min="3586" max="3840" width="9.140625" style="3"/>
    <col min="3841" max="3841" width="32.7109375" style="3" customWidth="1"/>
    <col min="3842" max="4096" width="9.140625" style="3"/>
    <col min="4097" max="4097" width="32.7109375" style="3" customWidth="1"/>
    <col min="4098" max="4352" width="9.140625" style="3"/>
    <col min="4353" max="4353" width="32.7109375" style="3" customWidth="1"/>
    <col min="4354" max="4608" width="9.140625" style="3"/>
    <col min="4609" max="4609" width="32.7109375" style="3" customWidth="1"/>
    <col min="4610" max="4864" width="9.140625" style="3"/>
    <col min="4865" max="4865" width="32.7109375" style="3" customWidth="1"/>
    <col min="4866" max="5120" width="9.140625" style="3"/>
    <col min="5121" max="5121" width="32.7109375" style="3" customWidth="1"/>
    <col min="5122" max="5376" width="9.140625" style="3"/>
    <col min="5377" max="5377" width="32.7109375" style="3" customWidth="1"/>
    <col min="5378" max="5632" width="9.140625" style="3"/>
    <col min="5633" max="5633" width="32.7109375" style="3" customWidth="1"/>
    <col min="5634" max="5888" width="9.140625" style="3"/>
    <col min="5889" max="5889" width="32.7109375" style="3" customWidth="1"/>
    <col min="5890" max="6144" width="9.140625" style="3"/>
    <col min="6145" max="6145" width="32.7109375" style="3" customWidth="1"/>
    <col min="6146" max="6400" width="9.140625" style="3"/>
    <col min="6401" max="6401" width="32.7109375" style="3" customWidth="1"/>
    <col min="6402" max="6656" width="9.140625" style="3"/>
    <col min="6657" max="6657" width="32.7109375" style="3" customWidth="1"/>
    <col min="6658" max="6912" width="9.140625" style="3"/>
    <col min="6913" max="6913" width="32.7109375" style="3" customWidth="1"/>
    <col min="6914" max="7168" width="9.140625" style="3"/>
    <col min="7169" max="7169" width="32.7109375" style="3" customWidth="1"/>
    <col min="7170" max="7424" width="9.140625" style="3"/>
    <col min="7425" max="7425" width="32.7109375" style="3" customWidth="1"/>
    <col min="7426" max="7680" width="9.140625" style="3"/>
    <col min="7681" max="7681" width="32.7109375" style="3" customWidth="1"/>
    <col min="7682" max="7936" width="9.140625" style="3"/>
    <col min="7937" max="7937" width="32.7109375" style="3" customWidth="1"/>
    <col min="7938" max="8192" width="9.140625" style="3"/>
    <col min="8193" max="8193" width="32.7109375" style="3" customWidth="1"/>
    <col min="8194" max="8448" width="9.140625" style="3"/>
    <col min="8449" max="8449" width="32.7109375" style="3" customWidth="1"/>
    <col min="8450" max="8704" width="9.140625" style="3"/>
    <col min="8705" max="8705" width="32.7109375" style="3" customWidth="1"/>
    <col min="8706" max="8960" width="9.140625" style="3"/>
    <col min="8961" max="8961" width="32.7109375" style="3" customWidth="1"/>
    <col min="8962" max="9216" width="9.140625" style="3"/>
    <col min="9217" max="9217" width="32.7109375" style="3" customWidth="1"/>
    <col min="9218" max="9472" width="9.140625" style="3"/>
    <col min="9473" max="9473" width="32.7109375" style="3" customWidth="1"/>
    <col min="9474" max="9728" width="9.140625" style="3"/>
    <col min="9729" max="9729" width="32.7109375" style="3" customWidth="1"/>
    <col min="9730" max="9984" width="9.140625" style="3"/>
    <col min="9985" max="9985" width="32.7109375" style="3" customWidth="1"/>
    <col min="9986" max="10240" width="9.140625" style="3"/>
    <col min="10241" max="10241" width="32.7109375" style="3" customWidth="1"/>
    <col min="10242" max="10496" width="9.140625" style="3"/>
    <col min="10497" max="10497" width="32.7109375" style="3" customWidth="1"/>
    <col min="10498" max="10752" width="9.140625" style="3"/>
    <col min="10753" max="10753" width="32.7109375" style="3" customWidth="1"/>
    <col min="10754" max="11008" width="9.140625" style="3"/>
    <col min="11009" max="11009" width="32.7109375" style="3" customWidth="1"/>
    <col min="11010" max="11264" width="9.140625" style="3"/>
    <col min="11265" max="11265" width="32.7109375" style="3" customWidth="1"/>
    <col min="11266" max="11520" width="9.140625" style="3"/>
    <col min="11521" max="11521" width="32.7109375" style="3" customWidth="1"/>
    <col min="11522" max="11776" width="9.140625" style="3"/>
    <col min="11777" max="11777" width="32.7109375" style="3" customWidth="1"/>
    <col min="11778" max="12032" width="9.140625" style="3"/>
    <col min="12033" max="12033" width="32.7109375" style="3" customWidth="1"/>
    <col min="12034" max="12288" width="9.140625" style="3"/>
    <col min="12289" max="12289" width="32.7109375" style="3" customWidth="1"/>
    <col min="12290" max="12544" width="9.140625" style="3"/>
    <col min="12545" max="12545" width="32.7109375" style="3" customWidth="1"/>
    <col min="12546" max="12800" width="9.140625" style="3"/>
    <col min="12801" max="12801" width="32.7109375" style="3" customWidth="1"/>
    <col min="12802" max="13056" width="9.140625" style="3"/>
    <col min="13057" max="13057" width="32.7109375" style="3" customWidth="1"/>
    <col min="13058" max="13312" width="9.140625" style="3"/>
    <col min="13313" max="13313" width="32.7109375" style="3" customWidth="1"/>
    <col min="13314" max="13568" width="9.140625" style="3"/>
    <col min="13569" max="13569" width="32.7109375" style="3" customWidth="1"/>
    <col min="13570" max="13824" width="9.140625" style="3"/>
    <col min="13825" max="13825" width="32.7109375" style="3" customWidth="1"/>
    <col min="13826" max="14080" width="9.140625" style="3"/>
    <col min="14081" max="14081" width="32.7109375" style="3" customWidth="1"/>
    <col min="14082" max="14336" width="9.140625" style="3"/>
    <col min="14337" max="14337" width="32.7109375" style="3" customWidth="1"/>
    <col min="14338" max="14592" width="9.140625" style="3"/>
    <col min="14593" max="14593" width="32.7109375" style="3" customWidth="1"/>
    <col min="14594" max="14848" width="9.140625" style="3"/>
    <col min="14849" max="14849" width="32.7109375" style="3" customWidth="1"/>
    <col min="14850" max="15104" width="9.140625" style="3"/>
    <col min="15105" max="15105" width="32.7109375" style="3" customWidth="1"/>
    <col min="15106" max="15360" width="9.140625" style="3"/>
    <col min="15361" max="15361" width="32.7109375" style="3" customWidth="1"/>
    <col min="15362" max="15616" width="9.140625" style="3"/>
    <col min="15617" max="15617" width="32.7109375" style="3" customWidth="1"/>
    <col min="15618" max="15872" width="9.140625" style="3"/>
    <col min="15873" max="15873" width="32.7109375" style="3" customWidth="1"/>
    <col min="15874" max="16128" width="9.140625" style="3"/>
    <col min="16129" max="16129" width="32.7109375" style="3" customWidth="1"/>
    <col min="16130" max="16384" width="9.140625" style="3"/>
  </cols>
  <sheetData>
    <row r="1" spans="1:5" x14ac:dyDescent="0.2">
      <c r="A1" s="32" t="s">
        <v>677</v>
      </c>
    </row>
    <row r="2" spans="1:5" x14ac:dyDescent="0.2">
      <c r="A2" s="32"/>
      <c r="B2" s="3" t="s">
        <v>678</v>
      </c>
      <c r="C2" s="3" t="s">
        <v>679</v>
      </c>
    </row>
    <row r="3" spans="1:5" x14ac:dyDescent="0.2">
      <c r="A3" s="1" t="s">
        <v>307</v>
      </c>
      <c r="B3" s="1">
        <v>1</v>
      </c>
      <c r="C3" s="1">
        <v>1</v>
      </c>
    </row>
    <row r="4" spans="1:5" x14ac:dyDescent="0.2">
      <c r="A4" s="1" t="s">
        <v>308</v>
      </c>
      <c r="B4" s="1">
        <v>5</v>
      </c>
      <c r="C4" s="1">
        <v>5</v>
      </c>
    </row>
    <row r="5" spans="1:5" x14ac:dyDescent="0.2">
      <c r="A5" s="1" t="s">
        <v>309</v>
      </c>
      <c r="B5" s="1">
        <v>6</v>
      </c>
      <c r="C5" s="1">
        <v>6</v>
      </c>
    </row>
    <row r="6" spans="1:5" x14ac:dyDescent="0.2">
      <c r="A6" s="4" t="s">
        <v>310</v>
      </c>
      <c r="B6" s="4">
        <v>13</v>
      </c>
      <c r="C6" s="1">
        <v>2</v>
      </c>
    </row>
    <row r="7" spans="1:5" x14ac:dyDescent="0.2">
      <c r="A7" s="1" t="s">
        <v>311</v>
      </c>
      <c r="B7" s="1">
        <v>5</v>
      </c>
      <c r="C7" s="1">
        <v>2</v>
      </c>
    </row>
    <row r="9" spans="1:5" x14ac:dyDescent="0.2">
      <c r="B9" s="3" t="s">
        <v>647</v>
      </c>
      <c r="C9" s="219" t="s">
        <v>204</v>
      </c>
      <c r="D9" s="219" t="s">
        <v>205</v>
      </c>
      <c r="E9" s="219" t="s">
        <v>206</v>
      </c>
    </row>
    <row r="10" spans="1:5" x14ac:dyDescent="0.2">
      <c r="A10" s="32" t="s">
        <v>454</v>
      </c>
      <c r="C10" s="220">
        <f>C11</f>
        <v>4</v>
      </c>
      <c r="D10" s="220">
        <f>D11</f>
        <v>4</v>
      </c>
      <c r="E10" s="220">
        <f>E11</f>
        <v>4</v>
      </c>
    </row>
    <row r="11" spans="1:5" x14ac:dyDescent="0.2">
      <c r="A11" s="32" t="s">
        <v>450</v>
      </c>
      <c r="C11" s="221">
        <v>4</v>
      </c>
      <c r="D11" s="3">
        <v>4</v>
      </c>
      <c r="E11" s="3">
        <v>4</v>
      </c>
    </row>
    <row r="12" spans="1:5" x14ac:dyDescent="0.2">
      <c r="A12" s="32" t="s">
        <v>451</v>
      </c>
      <c r="C12" s="3">
        <f>C11</f>
        <v>4</v>
      </c>
      <c r="D12" s="3">
        <f>D11</f>
        <v>4</v>
      </c>
      <c r="E12" s="3">
        <f>E11</f>
        <v>4</v>
      </c>
    </row>
    <row r="13" spans="1:5" x14ac:dyDescent="0.2">
      <c r="A13" s="32" t="s">
        <v>452</v>
      </c>
      <c r="C13" s="3">
        <f>C11</f>
        <v>4</v>
      </c>
      <c r="D13" s="3">
        <f>D11</f>
        <v>4</v>
      </c>
      <c r="E13" s="3">
        <f>E11</f>
        <v>4</v>
      </c>
    </row>
    <row r="14" spans="1:5" x14ac:dyDescent="0.2">
      <c r="A14" s="32" t="s">
        <v>453</v>
      </c>
      <c r="C14" s="3">
        <f>C11</f>
        <v>4</v>
      </c>
      <c r="D14" s="3">
        <f>D11</f>
        <v>4</v>
      </c>
      <c r="E14" s="3">
        <f>E11</f>
        <v>4</v>
      </c>
    </row>
    <row r="16" spans="1:5" x14ac:dyDescent="0.2">
      <c r="A16" s="32" t="s">
        <v>684</v>
      </c>
      <c r="C16" s="381">
        <v>92</v>
      </c>
      <c r="D16" s="381">
        <v>92</v>
      </c>
      <c r="E16" s="381">
        <v>92</v>
      </c>
    </row>
    <row r="17" spans="1:5" x14ac:dyDescent="0.2">
      <c r="A17" s="32" t="s">
        <v>686</v>
      </c>
      <c r="C17" s="381">
        <v>46</v>
      </c>
      <c r="D17" s="381">
        <v>46</v>
      </c>
      <c r="E17" s="381">
        <v>46</v>
      </c>
    </row>
    <row r="19" spans="1:5" x14ac:dyDescent="0.2">
      <c r="A19" s="32" t="s">
        <v>689</v>
      </c>
      <c r="B19" s="383"/>
    </row>
    <row r="20" spans="1:5" x14ac:dyDescent="0.2">
      <c r="A20" s="3" t="s">
        <v>712</v>
      </c>
      <c r="B20" s="382">
        <v>204321</v>
      </c>
      <c r="C20" s="382">
        <f>SUM(C21:C26)</f>
        <v>198456.80000000002</v>
      </c>
      <c r="D20" s="382">
        <f>D29*(D27*D28)</f>
        <v>194987</v>
      </c>
      <c r="E20" s="382">
        <f>E29*(E27*E28)</f>
        <v>190320</v>
      </c>
    </row>
    <row r="21" spans="1:5" x14ac:dyDescent="0.2">
      <c r="A21" s="3" t="s">
        <v>713</v>
      </c>
      <c r="B21" s="382">
        <v>50000</v>
      </c>
      <c r="C21" s="383">
        <v>25000</v>
      </c>
      <c r="D21" s="383">
        <f>D20-(SUM(D22:D26))</f>
        <v>27394.399999999994</v>
      </c>
      <c r="E21" s="383">
        <f>E20-(SUM(E22:E26))</f>
        <v>26197.199999999983</v>
      </c>
    </row>
    <row r="22" spans="1:5" x14ac:dyDescent="0.2">
      <c r="A22" s="3" t="s">
        <v>714</v>
      </c>
      <c r="B22" s="492">
        <f>(B20-B21)/5</f>
        <v>30864.2</v>
      </c>
      <c r="C22" s="383">
        <f t="shared" ref="C22:E26" si="0">B21</f>
        <v>50000</v>
      </c>
      <c r="D22" s="383">
        <f t="shared" si="0"/>
        <v>25000</v>
      </c>
      <c r="E22" s="383">
        <f t="shared" si="0"/>
        <v>27394.399999999994</v>
      </c>
    </row>
    <row r="23" spans="1:5" x14ac:dyDescent="0.2">
      <c r="A23" s="3" t="s">
        <v>715</v>
      </c>
      <c r="B23" s="492">
        <f>(B20-B21)/5</f>
        <v>30864.2</v>
      </c>
      <c r="C23" s="383">
        <f t="shared" si="0"/>
        <v>30864.2</v>
      </c>
      <c r="D23" s="383">
        <f t="shared" si="0"/>
        <v>50000</v>
      </c>
      <c r="E23" s="383">
        <f t="shared" si="0"/>
        <v>25000</v>
      </c>
    </row>
    <row r="24" spans="1:5" x14ac:dyDescent="0.2">
      <c r="A24" s="3" t="s">
        <v>716</v>
      </c>
      <c r="B24" s="492">
        <f>(B20-B21)/5</f>
        <v>30864.2</v>
      </c>
      <c r="C24" s="383">
        <f t="shared" si="0"/>
        <v>30864.2</v>
      </c>
      <c r="D24" s="383">
        <f t="shared" si="0"/>
        <v>30864.2</v>
      </c>
      <c r="E24" s="383">
        <f t="shared" si="0"/>
        <v>50000</v>
      </c>
    </row>
    <row r="25" spans="1:5" x14ac:dyDescent="0.2">
      <c r="A25" s="3" t="s">
        <v>717</v>
      </c>
      <c r="B25" s="492">
        <f>(B20-B21)/5</f>
        <v>30864.2</v>
      </c>
      <c r="C25" s="383">
        <f t="shared" si="0"/>
        <v>30864.2</v>
      </c>
      <c r="D25" s="383">
        <f t="shared" si="0"/>
        <v>30864.2</v>
      </c>
      <c r="E25" s="383">
        <f t="shared" si="0"/>
        <v>30864.2</v>
      </c>
    </row>
    <row r="26" spans="1:5" x14ac:dyDescent="0.2">
      <c r="A26" s="3" t="s">
        <v>816</v>
      </c>
      <c r="B26" s="382">
        <f>(B20-B21)/5</f>
        <v>30864.2</v>
      </c>
      <c r="C26" s="383">
        <f t="shared" si="0"/>
        <v>30864.2</v>
      </c>
      <c r="D26" s="383">
        <f t="shared" si="0"/>
        <v>30864.2</v>
      </c>
      <c r="E26" s="383">
        <f t="shared" si="0"/>
        <v>30864.2</v>
      </c>
    </row>
    <row r="27" spans="1:5" x14ac:dyDescent="0.2">
      <c r="A27" s="3" t="s">
        <v>718</v>
      </c>
      <c r="B27" s="3">
        <f>Proj!$E$11</f>
        <v>2440</v>
      </c>
      <c r="C27" s="3">
        <f t="shared" ref="C27:E28" si="1">B27</f>
        <v>2440</v>
      </c>
      <c r="D27" s="3">
        <f t="shared" si="1"/>
        <v>2440</v>
      </c>
      <c r="E27" s="3">
        <f t="shared" si="1"/>
        <v>2440</v>
      </c>
    </row>
    <row r="28" spans="1:5" x14ac:dyDescent="0.2">
      <c r="A28" s="3" t="s">
        <v>719</v>
      </c>
      <c r="B28" s="3">
        <v>130</v>
      </c>
      <c r="C28" s="3">
        <f t="shared" si="1"/>
        <v>130</v>
      </c>
      <c r="D28" s="3">
        <f t="shared" si="1"/>
        <v>130</v>
      </c>
      <c r="E28" s="3">
        <f t="shared" si="1"/>
        <v>130</v>
      </c>
    </row>
    <row r="29" spans="1:5" x14ac:dyDescent="0.2">
      <c r="A29" s="32" t="s">
        <v>720</v>
      </c>
      <c r="B29" s="384">
        <f>B20/(B27*B28)</f>
        <v>0.64413934426229513</v>
      </c>
      <c r="C29" s="384">
        <f>C20/(C27*C28)</f>
        <v>0.62565195460277434</v>
      </c>
      <c r="D29" s="384">
        <f>$E29+(($B29-$E29)/3)*1</f>
        <v>0.6147131147540984</v>
      </c>
      <c r="E29" s="385">
        <v>0.6</v>
      </c>
    </row>
    <row r="32" spans="1:5" x14ac:dyDescent="0.2">
      <c r="A32" s="32" t="s">
        <v>721</v>
      </c>
      <c r="B32" s="3" t="s">
        <v>647</v>
      </c>
      <c r="C32" s="3" t="s">
        <v>204</v>
      </c>
      <c r="D32" s="3" t="s">
        <v>205</v>
      </c>
      <c r="E32" s="3" t="s">
        <v>206</v>
      </c>
    </row>
    <row r="33" spans="1:5" x14ac:dyDescent="0.2">
      <c r="A33" s="3" t="s">
        <v>722</v>
      </c>
      <c r="B33" s="3">
        <f>200+B34</f>
        <v>410</v>
      </c>
      <c r="C33" s="382">
        <f>C34+B33</f>
        <v>610</v>
      </c>
      <c r="D33" s="382">
        <f>D36*D35</f>
        <v>1037</v>
      </c>
      <c r="E33" s="382">
        <f>E36*E35</f>
        <v>1464</v>
      </c>
    </row>
    <row r="34" spans="1:5" x14ac:dyDescent="0.2">
      <c r="A34" s="3" t="s">
        <v>723</v>
      </c>
      <c r="B34" s="3">
        <v>210</v>
      </c>
      <c r="C34" s="486">
        <v>200</v>
      </c>
      <c r="D34" s="383">
        <f>D33-C33</f>
        <v>427</v>
      </c>
      <c r="E34" s="383">
        <f>E33-D33</f>
        <v>427</v>
      </c>
    </row>
    <row r="35" spans="1:5" x14ac:dyDescent="0.2">
      <c r="A35" s="3" t="s">
        <v>724</v>
      </c>
      <c r="B35" s="3">
        <f>B27</f>
        <v>2440</v>
      </c>
      <c r="C35" s="3">
        <f>C27</f>
        <v>2440</v>
      </c>
      <c r="D35" s="3">
        <f>D27</f>
        <v>2440</v>
      </c>
      <c r="E35" s="3">
        <f>E27</f>
        <v>2440</v>
      </c>
    </row>
    <row r="36" spans="1:5" x14ac:dyDescent="0.2">
      <c r="A36" s="32" t="s">
        <v>725</v>
      </c>
      <c r="B36" s="384">
        <f>B33/B35</f>
        <v>0.16803278688524589</v>
      </c>
      <c r="C36" s="384">
        <f>C33/C35</f>
        <v>0.25</v>
      </c>
      <c r="D36" s="384">
        <f>$E36+(($C36-$E36)/2)*1</f>
        <v>0.42499999999999999</v>
      </c>
      <c r="E36" s="385">
        <v>0.6</v>
      </c>
    </row>
    <row r="38" spans="1:5" x14ac:dyDescent="0.2">
      <c r="A38" s="32" t="s">
        <v>690</v>
      </c>
    </row>
    <row r="39" spans="1:5" x14ac:dyDescent="0.2">
      <c r="A39" s="3" t="s">
        <v>726</v>
      </c>
      <c r="B39" s="382">
        <v>14304</v>
      </c>
      <c r="C39" s="382">
        <f>SUM(C40:C44)</f>
        <v>9801</v>
      </c>
      <c r="D39" s="382">
        <f>D47*(D45*D46)</f>
        <v>21409.692846861159</v>
      </c>
      <c r="E39" s="382">
        <f>E47*(E45*E46)</f>
        <v>35218.398809847182</v>
      </c>
    </row>
    <row r="40" spans="1:5" x14ac:dyDescent="0.2">
      <c r="A40" s="3" t="s">
        <v>727</v>
      </c>
      <c r="C40" s="383">
        <v>2000</v>
      </c>
      <c r="D40" s="383">
        <f>D39-(SUM(D41:D44))</f>
        <v>18111.692846861159</v>
      </c>
      <c r="E40" s="383">
        <f>E39-(SUM(E41:E44))</f>
        <v>14644.705962986023</v>
      </c>
    </row>
    <row r="41" spans="1:5" x14ac:dyDescent="0.2">
      <c r="A41" s="3" t="s">
        <v>728</v>
      </c>
      <c r="B41" s="383">
        <v>462</v>
      </c>
      <c r="C41" s="3">
        <f>B40</f>
        <v>0</v>
      </c>
      <c r="D41" s="382">
        <f>C40</f>
        <v>2000</v>
      </c>
      <c r="E41" s="382">
        <f>D40</f>
        <v>18111.692846861159</v>
      </c>
    </row>
    <row r="42" spans="1:5" x14ac:dyDescent="0.2">
      <c r="A42" s="3" t="s">
        <v>729</v>
      </c>
      <c r="B42" s="383">
        <v>836</v>
      </c>
      <c r="C42" s="3">
        <f t="shared" ref="C42:E44" si="2">B41</f>
        <v>462</v>
      </c>
      <c r="D42" s="382">
        <f t="shared" si="2"/>
        <v>0</v>
      </c>
      <c r="E42" s="382">
        <f t="shared" si="2"/>
        <v>2000</v>
      </c>
    </row>
    <row r="43" spans="1:5" x14ac:dyDescent="0.2">
      <c r="A43" s="3" t="s">
        <v>730</v>
      </c>
      <c r="B43" s="383">
        <f>(B39-B41-B42)/2</f>
        <v>6503</v>
      </c>
      <c r="C43" s="3">
        <f t="shared" si="2"/>
        <v>836</v>
      </c>
      <c r="D43" s="3">
        <f t="shared" si="2"/>
        <v>462</v>
      </c>
      <c r="E43" s="3">
        <f t="shared" si="2"/>
        <v>0</v>
      </c>
    </row>
    <row r="44" spans="1:5" x14ac:dyDescent="0.2">
      <c r="A44" s="3" t="s">
        <v>731</v>
      </c>
      <c r="B44" s="383">
        <f>(B39-B41-B42)/2</f>
        <v>6503</v>
      </c>
      <c r="C44" s="3">
        <f t="shared" si="2"/>
        <v>6503</v>
      </c>
      <c r="D44" s="3">
        <f t="shared" si="2"/>
        <v>836</v>
      </c>
      <c r="E44" s="3">
        <f t="shared" si="2"/>
        <v>462</v>
      </c>
    </row>
    <row r="45" spans="1:5" x14ac:dyDescent="0.2">
      <c r="A45" s="3" t="s">
        <v>732</v>
      </c>
      <c r="B45" s="382">
        <f>Proj!D52</f>
        <v>1382.675560088685</v>
      </c>
      <c r="C45" s="382">
        <f>Proj!E52</f>
        <v>1490.6153424358904</v>
      </c>
      <c r="D45" s="382">
        <f>Proj!F52</f>
        <v>1611.2573866276025</v>
      </c>
      <c r="E45" s="382">
        <f>Proj!G52</f>
        <v>1760.919940492359</v>
      </c>
    </row>
    <row r="46" spans="1:5" x14ac:dyDescent="0.2">
      <c r="A46" s="3" t="s">
        <v>812</v>
      </c>
      <c r="B46" s="3">
        <v>100</v>
      </c>
      <c r="C46" s="3">
        <f>B46</f>
        <v>100</v>
      </c>
      <c r="D46" s="3">
        <f>C46</f>
        <v>100</v>
      </c>
      <c r="E46" s="3">
        <f>D46</f>
        <v>100</v>
      </c>
    </row>
    <row r="47" spans="1:5" x14ac:dyDescent="0.2">
      <c r="A47" s="32" t="s">
        <v>811</v>
      </c>
      <c r="B47" s="384">
        <f>B39/(B45*B46)</f>
        <v>0.10345160074343498</v>
      </c>
      <c r="C47" s="384">
        <f>C39/(C45*C46)</f>
        <v>6.5751369390735559E-2</v>
      </c>
      <c r="D47" s="384">
        <f>$E47+(($C47-$E47)/2)*1</f>
        <v>0.13287568469536779</v>
      </c>
      <c r="E47" s="385">
        <v>0.2</v>
      </c>
    </row>
    <row r="49" spans="1:5" x14ac:dyDescent="0.2">
      <c r="A49" s="32" t="s">
        <v>733</v>
      </c>
      <c r="B49" s="3" t="s">
        <v>647</v>
      </c>
      <c r="C49" s="3" t="s">
        <v>204</v>
      </c>
      <c r="D49" s="3" t="s">
        <v>205</v>
      </c>
      <c r="E49" s="3" t="s">
        <v>206</v>
      </c>
    </row>
    <row r="50" spans="1:5" x14ac:dyDescent="0.2">
      <c r="A50" s="3" t="s">
        <v>722</v>
      </c>
      <c r="B50" s="3">
        <v>0</v>
      </c>
      <c r="C50" s="382">
        <f>C53*C52</f>
        <v>248.43589040598175</v>
      </c>
      <c r="D50" s="382">
        <f>D53*D52</f>
        <v>537.08579554253424</v>
      </c>
      <c r="E50" s="382">
        <f>E53*E52</f>
        <v>880.45997024617952</v>
      </c>
    </row>
    <row r="51" spans="1:5" x14ac:dyDescent="0.2">
      <c r="A51" s="3" t="s">
        <v>723</v>
      </c>
      <c r="C51" s="383">
        <f>C50-B50</f>
        <v>248.43589040598175</v>
      </c>
      <c r="D51" s="383">
        <f>D50-C50</f>
        <v>288.64990513655249</v>
      </c>
      <c r="E51" s="383">
        <f>E50-D50</f>
        <v>343.37417470364528</v>
      </c>
    </row>
    <row r="52" spans="1:5" x14ac:dyDescent="0.2">
      <c r="A52" s="3" t="s">
        <v>734</v>
      </c>
      <c r="B52" s="383">
        <f>B45</f>
        <v>1382.675560088685</v>
      </c>
      <c r="C52" s="383">
        <f>C45</f>
        <v>1490.6153424358904</v>
      </c>
      <c r="D52" s="383">
        <f>D45</f>
        <v>1611.2573866276025</v>
      </c>
      <c r="E52" s="383">
        <f>E45</f>
        <v>1760.919940492359</v>
      </c>
    </row>
    <row r="53" spans="1:5" x14ac:dyDescent="0.2">
      <c r="A53" s="32" t="s">
        <v>725</v>
      </c>
      <c r="B53" s="384">
        <f>B50/B52</f>
        <v>0</v>
      </c>
      <c r="C53" s="384">
        <f>$E53+(($B53-$E53)/3)*2</f>
        <v>0.16666666666666669</v>
      </c>
      <c r="D53" s="384">
        <f>$E53+(($B53-$E53)/3)*1</f>
        <v>0.33333333333333337</v>
      </c>
      <c r="E53" s="385">
        <v>0.5</v>
      </c>
    </row>
    <row r="56" spans="1:5" x14ac:dyDescent="0.2">
      <c r="A56" s="32" t="s">
        <v>735</v>
      </c>
    </row>
    <row r="57" spans="1:5" x14ac:dyDescent="0.2">
      <c r="A57" s="3" t="s">
        <v>736</v>
      </c>
      <c r="B57" s="3">
        <f>B58+B59</f>
        <v>275</v>
      </c>
      <c r="C57" s="383">
        <f>ROUND(C61*C60, 0)</f>
        <v>446</v>
      </c>
      <c r="D57" s="383">
        <f>ROUND(D61*D60, 0)</f>
        <v>644</v>
      </c>
      <c r="E57" s="383">
        <f>ROUND(E61*E60, 0)</f>
        <v>880</v>
      </c>
    </row>
    <row r="58" spans="1:5" x14ac:dyDescent="0.2">
      <c r="A58" s="3" t="s">
        <v>737</v>
      </c>
      <c r="B58" s="3">
        <v>75</v>
      </c>
      <c r="C58" s="383">
        <f>C57-B57</f>
        <v>171</v>
      </c>
      <c r="D58" s="383">
        <f>D57-C57</f>
        <v>198</v>
      </c>
      <c r="E58" s="383">
        <f>E57-D57</f>
        <v>236</v>
      </c>
    </row>
    <row r="59" spans="1:5" x14ac:dyDescent="0.2">
      <c r="A59" s="3" t="s">
        <v>738</v>
      </c>
      <c r="B59" s="3">
        <v>200</v>
      </c>
      <c r="C59" s="3">
        <f>B59+B58</f>
        <v>275</v>
      </c>
      <c r="D59" s="3">
        <f>C59+C58</f>
        <v>446</v>
      </c>
      <c r="E59" s="3">
        <f>D59+D58</f>
        <v>644</v>
      </c>
    </row>
    <row r="60" spans="1:5" x14ac:dyDescent="0.2">
      <c r="A60" s="3" t="s">
        <v>734</v>
      </c>
      <c r="B60" s="383">
        <f>B52</f>
        <v>1382.675560088685</v>
      </c>
      <c r="C60" s="383">
        <f>C52</f>
        <v>1490.6153424358904</v>
      </c>
      <c r="D60" s="383">
        <f>D52</f>
        <v>1611.2573866276025</v>
      </c>
      <c r="E60" s="383">
        <f>E52</f>
        <v>1760.919940492359</v>
      </c>
    </row>
    <row r="61" spans="1:5" x14ac:dyDescent="0.2">
      <c r="A61" s="32" t="s">
        <v>739</v>
      </c>
      <c r="B61" s="384">
        <f>B57/B60</f>
        <v>0.19888975254785113</v>
      </c>
      <c r="C61" s="384">
        <f>$E61+(($B61-$E61)/3)*2</f>
        <v>0.29925983503190079</v>
      </c>
      <c r="D61" s="384">
        <f>$E61+(($B61-$E61)/3)*1</f>
        <v>0.39962991751595039</v>
      </c>
      <c r="E61" s="385">
        <v>0.5</v>
      </c>
    </row>
    <row r="63" spans="1:5" x14ac:dyDescent="0.2">
      <c r="A63" s="32" t="s">
        <v>740</v>
      </c>
    </row>
    <row r="64" spans="1:5" x14ac:dyDescent="0.2">
      <c r="A64" s="3" t="s">
        <v>741</v>
      </c>
      <c r="B64" s="382">
        <v>1187</v>
      </c>
      <c r="C64" s="3">
        <f>ROUND((C72*C73)/C70, 0)</f>
        <v>1516</v>
      </c>
      <c r="D64" s="3">
        <f>ROUND((D72*D73)/D70, 0)</f>
        <v>1861</v>
      </c>
      <c r="E64" s="3">
        <f>ROUND((E72*E73)/E70, 0)</f>
        <v>2209</v>
      </c>
    </row>
    <row r="65" spans="1:8" x14ac:dyDescent="0.2">
      <c r="A65" s="3" t="s">
        <v>742</v>
      </c>
      <c r="B65" s="500">
        <f>B64-(0.39*2650*1/H66)</f>
        <v>6.2834456207890526</v>
      </c>
      <c r="C65" s="3">
        <f>C64-SUM(C66:C69)</f>
        <v>624.17913859480268</v>
      </c>
      <c r="D65" s="3">
        <f t="shared" ref="D65:E65" si="3">D64-SUM(D66:D69)</f>
        <v>640.17913859480291</v>
      </c>
      <c r="E65" s="3">
        <f t="shared" si="3"/>
        <v>643.17913859480268</v>
      </c>
      <c r="G65" s="496" t="s">
        <v>819</v>
      </c>
      <c r="H65" s="499">
        <f>2402164/2650</f>
        <v>906.47698113207548</v>
      </c>
    </row>
    <row r="66" spans="1:8" x14ac:dyDescent="0.2">
      <c r="A66" s="3" t="s">
        <v>743</v>
      </c>
      <c r="B66" s="500">
        <f>(B64-B65)/4</f>
        <v>295.17913859480274</v>
      </c>
      <c r="C66" s="3">
        <f>B65</f>
        <v>6.2834456207890526</v>
      </c>
      <c r="D66" s="3">
        <f>C65</f>
        <v>624.17913859480268</v>
      </c>
      <c r="E66" s="3">
        <f>D65</f>
        <v>640.17913859480291</v>
      </c>
      <c r="G66" s="496" t="s">
        <v>820</v>
      </c>
      <c r="H66" s="501">
        <f>1039/B64</f>
        <v>0.87531592249368151</v>
      </c>
    </row>
    <row r="67" spans="1:8" x14ac:dyDescent="0.2">
      <c r="A67" s="3" t="s">
        <v>744</v>
      </c>
      <c r="B67" s="3">
        <f>(B64-B65)/4</f>
        <v>295.17913859480274</v>
      </c>
      <c r="C67" s="3">
        <f t="shared" ref="C67:E69" si="4">B66</f>
        <v>295.17913859480274</v>
      </c>
      <c r="D67" s="3">
        <f t="shared" si="4"/>
        <v>6.2834456207890526</v>
      </c>
      <c r="E67" s="3">
        <f t="shared" si="4"/>
        <v>624.17913859480268</v>
      </c>
      <c r="G67" s="496" t="s">
        <v>821</v>
      </c>
      <c r="H67" s="501">
        <f>H65*H66</f>
        <v>793.45373495891022</v>
      </c>
    </row>
    <row r="68" spans="1:8" x14ac:dyDescent="0.2">
      <c r="A68" s="3" t="s">
        <v>745</v>
      </c>
      <c r="B68" s="3">
        <f>(B64-B65)/4</f>
        <v>295.17913859480274</v>
      </c>
      <c r="C68" s="3">
        <f t="shared" si="4"/>
        <v>295.17913859480274</v>
      </c>
      <c r="D68" s="3">
        <f t="shared" si="4"/>
        <v>295.17913859480274</v>
      </c>
      <c r="E68" s="3">
        <f t="shared" si="4"/>
        <v>6.2834456207890526</v>
      </c>
    </row>
    <row r="69" spans="1:8" x14ac:dyDescent="0.2">
      <c r="A69" s="3" t="s">
        <v>746</v>
      </c>
      <c r="B69" s="3">
        <f>(B64-B65)/4</f>
        <v>295.17913859480274</v>
      </c>
      <c r="C69" s="3">
        <f t="shared" si="4"/>
        <v>295.17913859480274</v>
      </c>
      <c r="D69" s="3">
        <f t="shared" si="4"/>
        <v>295.17913859480274</v>
      </c>
      <c r="E69" s="3">
        <f t="shared" si="4"/>
        <v>295.17913859480274</v>
      </c>
    </row>
    <row r="70" spans="1:8" x14ac:dyDescent="0.2">
      <c r="A70" s="3" t="s">
        <v>747</v>
      </c>
      <c r="B70" s="496">
        <v>793</v>
      </c>
      <c r="C70" s="496">
        <f>B70</f>
        <v>793</v>
      </c>
      <c r="D70" s="496">
        <f>C70</f>
        <v>793</v>
      </c>
      <c r="E70" s="496">
        <f>D70</f>
        <v>793</v>
      </c>
    </row>
    <row r="71" spans="1:8" x14ac:dyDescent="0.2">
      <c r="A71" s="3" t="s">
        <v>748</v>
      </c>
      <c r="B71" s="382">
        <f>B70*B64</f>
        <v>941291</v>
      </c>
      <c r="C71" s="382">
        <f>C70*C64</f>
        <v>1202188</v>
      </c>
      <c r="D71" s="382">
        <f>D70*D64</f>
        <v>1475773</v>
      </c>
      <c r="E71" s="382">
        <f>E70*E64</f>
        <v>1751737</v>
      </c>
    </row>
    <row r="72" spans="1:8" x14ac:dyDescent="0.2">
      <c r="A72" s="3" t="s">
        <v>749</v>
      </c>
      <c r="B72" s="31">
        <f>Proj!D20</f>
        <v>2602342.051437173</v>
      </c>
      <c r="C72" s="31">
        <f>Proj!E20</f>
        <v>2704605.1813956411</v>
      </c>
      <c r="D72" s="31">
        <f>Proj!F20</f>
        <v>2799171.0416919664</v>
      </c>
      <c r="E72" s="31">
        <f>Proj!G20</f>
        <v>2872050.664972553</v>
      </c>
    </row>
    <row r="73" spans="1:8" x14ac:dyDescent="0.2">
      <c r="A73" s="32" t="s">
        <v>750</v>
      </c>
      <c r="B73" s="384">
        <f>B71/B72</f>
        <v>0.36170917634757555</v>
      </c>
      <c r="C73" s="384">
        <f>$E73+(($B73-$E73)/3)*2</f>
        <v>0.44447278423171699</v>
      </c>
      <c r="D73" s="384">
        <f>$E73+(($B73-$E73)/3)*1</f>
        <v>0.52723639211585849</v>
      </c>
      <c r="E73" s="385">
        <v>0.61</v>
      </c>
    </row>
    <row r="74" spans="1:8" x14ac:dyDescent="0.2">
      <c r="B74" s="384"/>
    </row>
    <row r="75" spans="1:8" x14ac:dyDescent="0.2">
      <c r="A75" s="32" t="s">
        <v>751</v>
      </c>
      <c r="B75" s="500"/>
    </row>
    <row r="76" spans="1:8" x14ac:dyDescent="0.2">
      <c r="A76" s="3" t="s">
        <v>741</v>
      </c>
      <c r="B76" s="382">
        <v>1773</v>
      </c>
      <c r="C76" s="382">
        <f>ROUND((C84*C85)/C82, 0)</f>
        <v>2190</v>
      </c>
      <c r="D76" s="382">
        <f>ROUND((D84*D85)/D82, 0)</f>
        <v>2688</v>
      </c>
      <c r="E76" s="382">
        <f>ROUND((E84*E85)/E82, 0)</f>
        <v>3307</v>
      </c>
    </row>
    <row r="77" spans="1:8" x14ac:dyDescent="0.2">
      <c r="A77" s="3" t="s">
        <v>742</v>
      </c>
      <c r="B77" s="500">
        <f>B76-(1037*1/H78)</f>
        <v>70.591666666666697</v>
      </c>
      <c r="C77" s="3">
        <f>C76-SUM(C78:C81)</f>
        <v>900.19722222222231</v>
      </c>
      <c r="D77" s="3">
        <f t="shared" ref="D77:E77" si="5">D76-SUM(D78:D81)</f>
        <v>981.19722222222208</v>
      </c>
      <c r="E77" s="3">
        <f t="shared" si="5"/>
        <v>1102.1972222222221</v>
      </c>
      <c r="G77" s="496" t="s">
        <v>819</v>
      </c>
      <c r="H77" s="496">
        <f>566370/1502</f>
        <v>377.07723035952063</v>
      </c>
    </row>
    <row r="78" spans="1:8" x14ac:dyDescent="0.2">
      <c r="A78" s="3" t="s">
        <v>743</v>
      </c>
      <c r="B78" s="500">
        <f>B76-B77-(883*1/H78)</f>
        <v>252.81666666666683</v>
      </c>
      <c r="C78" s="382">
        <f>B77</f>
        <v>70.591666666666697</v>
      </c>
      <c r="D78" s="382">
        <f>C77</f>
        <v>900.19722222222231</v>
      </c>
      <c r="E78" s="382">
        <f>D77</f>
        <v>981.19722222222208</v>
      </c>
      <c r="G78" s="496" t="s">
        <v>820</v>
      </c>
      <c r="H78" s="501">
        <f>1080/B76</f>
        <v>0.6091370558375635</v>
      </c>
    </row>
    <row r="79" spans="1:8" x14ac:dyDescent="0.2">
      <c r="A79" s="3" t="s">
        <v>744</v>
      </c>
      <c r="B79" s="3">
        <f>(B76-B77-B78)/3</f>
        <v>483.19722222222214</v>
      </c>
      <c r="C79" s="382">
        <f t="shared" ref="C79:E81" si="6">B78</f>
        <v>252.81666666666683</v>
      </c>
      <c r="D79" s="382">
        <f t="shared" si="6"/>
        <v>70.591666666666697</v>
      </c>
      <c r="E79" s="382">
        <f t="shared" si="6"/>
        <v>900.19722222222231</v>
      </c>
      <c r="G79" s="496" t="s">
        <v>821</v>
      </c>
      <c r="H79" s="501">
        <f>H77*H78</f>
        <v>229.69171392458111</v>
      </c>
    </row>
    <row r="80" spans="1:8" x14ac:dyDescent="0.2">
      <c r="A80" s="3" t="s">
        <v>745</v>
      </c>
      <c r="B80" s="3">
        <f>(B76-B77-B78)/3</f>
        <v>483.19722222222214</v>
      </c>
      <c r="C80" s="382">
        <f t="shared" si="6"/>
        <v>483.19722222222214</v>
      </c>
      <c r="D80" s="382">
        <f t="shared" si="6"/>
        <v>252.81666666666683</v>
      </c>
      <c r="E80" s="382">
        <f t="shared" si="6"/>
        <v>70.591666666666697</v>
      </c>
    </row>
    <row r="81" spans="1:8" x14ac:dyDescent="0.2">
      <c r="A81" s="3" t="s">
        <v>746</v>
      </c>
      <c r="B81" s="3">
        <f>(B76-B77-B78)/3</f>
        <v>483.19722222222214</v>
      </c>
      <c r="C81" s="382">
        <f t="shared" si="6"/>
        <v>483.19722222222214</v>
      </c>
      <c r="D81" s="382">
        <f t="shared" si="6"/>
        <v>483.19722222222214</v>
      </c>
      <c r="E81" s="382">
        <f t="shared" si="6"/>
        <v>252.81666666666683</v>
      </c>
    </row>
    <row r="82" spans="1:8" x14ac:dyDescent="0.2">
      <c r="A82" s="3" t="s">
        <v>747</v>
      </c>
      <c r="B82" s="497">
        <v>230</v>
      </c>
      <c r="C82" s="498">
        <f>B82</f>
        <v>230</v>
      </c>
      <c r="D82" s="498">
        <f>C82</f>
        <v>230</v>
      </c>
      <c r="E82" s="498">
        <f>D82</f>
        <v>230</v>
      </c>
    </row>
    <row r="83" spans="1:8" x14ac:dyDescent="0.2">
      <c r="A83" s="3" t="s">
        <v>748</v>
      </c>
      <c r="B83" s="382">
        <f>B82*B76</f>
        <v>407790</v>
      </c>
      <c r="C83" s="382">
        <f>C82*C76</f>
        <v>503700</v>
      </c>
      <c r="D83" s="382">
        <f>D82*D76</f>
        <v>618240</v>
      </c>
      <c r="E83" s="382">
        <f>E82*E76</f>
        <v>760610</v>
      </c>
    </row>
    <row r="84" spans="1:8" x14ac:dyDescent="0.2">
      <c r="A84" s="3" t="s">
        <v>752</v>
      </c>
      <c r="B84" s="31">
        <f>Proj!D40</f>
        <v>580723.73523724766</v>
      </c>
      <c r="C84" s="31">
        <f>Proj!E40</f>
        <v>655870.75067179173</v>
      </c>
      <c r="D84" s="31">
        <f>Proj!F40</f>
        <v>741178.39784869715</v>
      </c>
      <c r="E84" s="31">
        <f>Proj!G40</f>
        <v>845241.57143633231</v>
      </c>
    </row>
    <row r="85" spans="1:8" x14ac:dyDescent="0.2">
      <c r="A85" s="3" t="s">
        <v>750</v>
      </c>
      <c r="B85" s="384">
        <f>B83/B84</f>
        <v>0.70220997568388066</v>
      </c>
      <c r="C85" s="384">
        <f>$E85+(($B85-$E85)/3)*2</f>
        <v>0.76813998378925374</v>
      </c>
      <c r="D85" s="384">
        <f>$E85+(($B85-$E85)/3)*1</f>
        <v>0.83406999189462694</v>
      </c>
      <c r="E85" s="385">
        <v>0.9</v>
      </c>
    </row>
    <row r="87" spans="1:8" x14ac:dyDescent="0.2">
      <c r="A87" s="32" t="s">
        <v>763</v>
      </c>
    </row>
    <row r="88" spans="1:8" x14ac:dyDescent="0.2">
      <c r="A88" s="3" t="s">
        <v>764</v>
      </c>
      <c r="C88" s="385">
        <v>1</v>
      </c>
      <c r="D88" s="385">
        <v>1</v>
      </c>
      <c r="E88" s="385">
        <v>1</v>
      </c>
    </row>
    <row r="89" spans="1:8" x14ac:dyDescent="0.2">
      <c r="A89" s="3" t="s">
        <v>765</v>
      </c>
      <c r="C89" s="385">
        <v>1</v>
      </c>
      <c r="D89" s="385">
        <v>1</v>
      </c>
      <c r="E89" s="385">
        <v>1</v>
      </c>
    </row>
    <row r="91" spans="1:8" x14ac:dyDescent="0.2">
      <c r="A91" s="32" t="s">
        <v>770</v>
      </c>
    </row>
    <row r="92" spans="1:8" x14ac:dyDescent="0.2">
      <c r="A92" s="3" t="s">
        <v>771</v>
      </c>
      <c r="C92" s="385">
        <v>0.33</v>
      </c>
      <c r="D92" s="385">
        <v>0.33</v>
      </c>
      <c r="E92" s="385">
        <v>0.33</v>
      </c>
    </row>
    <row r="93" spans="1:8" x14ac:dyDescent="0.2">
      <c r="A93" s="3" t="s">
        <v>772</v>
      </c>
      <c r="C93" s="385">
        <v>0.5</v>
      </c>
      <c r="D93" s="385">
        <f t="shared" ref="D93:E94" si="7">C93</f>
        <v>0.5</v>
      </c>
      <c r="E93" s="385">
        <f t="shared" si="7"/>
        <v>0.5</v>
      </c>
    </row>
    <row r="94" spans="1:8" x14ac:dyDescent="0.2">
      <c r="A94" s="3" t="s">
        <v>773</v>
      </c>
      <c r="C94" s="385">
        <v>0.2</v>
      </c>
      <c r="D94" s="385">
        <f t="shared" si="7"/>
        <v>0.2</v>
      </c>
      <c r="E94" s="385">
        <f t="shared" si="7"/>
        <v>0.2</v>
      </c>
    </row>
    <row r="95" spans="1:8" customFormat="1" ht="15" x14ac:dyDescent="0.25">
      <c r="A95" s="3"/>
      <c r="D95" s="484"/>
      <c r="E95" s="484"/>
      <c r="F95" s="484"/>
      <c r="G95" s="484"/>
      <c r="H95" s="484"/>
    </row>
    <row r="96" spans="1:8" customFormat="1" ht="15" x14ac:dyDescent="0.25">
      <c r="A96" s="3"/>
      <c r="D96" s="484"/>
      <c r="E96" s="484"/>
      <c r="F96" s="484"/>
      <c r="G96" s="484"/>
      <c r="H96" s="484"/>
    </row>
    <row r="97" spans="1:8" customFormat="1" ht="15" x14ac:dyDescent="0.25">
      <c r="A97" s="32" t="s">
        <v>808</v>
      </c>
      <c r="C97" t="s">
        <v>809</v>
      </c>
      <c r="D97" s="484"/>
      <c r="E97" s="484"/>
      <c r="F97" s="484"/>
      <c r="G97" s="484"/>
      <c r="H97" s="484"/>
    </row>
    <row r="98" spans="1:8" customFormat="1" ht="15" x14ac:dyDescent="0.25">
      <c r="B98" s="489" t="s">
        <v>810</v>
      </c>
      <c r="C98" s="489" t="s">
        <v>646</v>
      </c>
      <c r="D98" s="489" t="s">
        <v>647</v>
      </c>
      <c r="E98" s="489" t="s">
        <v>204</v>
      </c>
      <c r="F98" s="489" t="s">
        <v>205</v>
      </c>
      <c r="G98" s="489" t="s">
        <v>206</v>
      </c>
      <c r="H98" s="483"/>
    </row>
    <row r="99" spans="1:8" customFormat="1" ht="15" x14ac:dyDescent="0.25">
      <c r="A99" s="3" t="s">
        <v>815</v>
      </c>
      <c r="B99">
        <v>1287770670</v>
      </c>
      <c r="C99" s="484">
        <v>1548572063</v>
      </c>
      <c r="D99" s="484"/>
      <c r="E99" s="484">
        <v>2100000000</v>
      </c>
      <c r="F99" s="484">
        <f>E99*120%</f>
        <v>2520000000</v>
      </c>
      <c r="G99" s="484">
        <f>F99*120%</f>
        <v>3024000000</v>
      </c>
      <c r="H99" s="484"/>
    </row>
    <row r="100" spans="1:8" customFormat="1" ht="15" x14ac:dyDescent="0.25">
      <c r="A100" t="s">
        <v>814</v>
      </c>
      <c r="C100" s="485">
        <f>C99/B99</f>
        <v>1.2025216127961667</v>
      </c>
      <c r="D100" s="485"/>
      <c r="E100" s="485">
        <f>E99/C99</f>
        <v>1.3560880053148678</v>
      </c>
      <c r="F100" s="485"/>
      <c r="G100" s="485"/>
      <c r="H100" s="485"/>
    </row>
  </sheetData>
  <pageMargins left="0.7" right="0.7" top="0.75" bottom="0.75" header="0.3" footer="0.3"/>
  <pageSetup scale="66"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71"/>
  <sheetViews>
    <sheetView topLeftCell="A17" workbookViewId="0">
      <selection activeCell="E30" sqref="E30"/>
    </sheetView>
  </sheetViews>
  <sheetFormatPr defaultRowHeight="12.75" x14ac:dyDescent="0.2"/>
  <cols>
    <col min="1" max="1" width="9.140625" style="3"/>
    <col min="2" max="3" width="13.140625" style="3" customWidth="1"/>
    <col min="4" max="4" width="11.7109375" style="3" customWidth="1"/>
    <col min="5" max="6" width="10.42578125" style="3" customWidth="1"/>
    <col min="7" max="7" width="13.42578125" style="3" customWidth="1"/>
    <col min="8" max="256" width="9.140625" style="3"/>
    <col min="257" max="258" width="13.140625" style="3" customWidth="1"/>
    <col min="259" max="259" width="11.7109375" style="3" customWidth="1"/>
    <col min="260" max="261" width="10.42578125" style="3" customWidth="1"/>
    <col min="262" max="262" width="13.42578125" style="3" customWidth="1"/>
    <col min="263" max="263" width="12.7109375" style="3" customWidth="1"/>
    <col min="264" max="512" width="9.140625" style="3"/>
    <col min="513" max="514" width="13.140625" style="3" customWidth="1"/>
    <col min="515" max="515" width="11.7109375" style="3" customWidth="1"/>
    <col min="516" max="517" width="10.42578125" style="3" customWidth="1"/>
    <col min="518" max="518" width="13.42578125" style="3" customWidth="1"/>
    <col min="519" max="519" width="12.7109375" style="3" customWidth="1"/>
    <col min="520" max="768" width="9.140625" style="3"/>
    <col min="769" max="770" width="13.140625" style="3" customWidth="1"/>
    <col min="771" max="771" width="11.7109375" style="3" customWidth="1"/>
    <col min="772" max="773" width="10.42578125" style="3" customWidth="1"/>
    <col min="774" max="774" width="13.42578125" style="3" customWidth="1"/>
    <col min="775" max="775" width="12.7109375" style="3" customWidth="1"/>
    <col min="776" max="1024" width="9.140625" style="3"/>
    <col min="1025" max="1026" width="13.140625" style="3" customWidth="1"/>
    <col min="1027" max="1027" width="11.7109375" style="3" customWidth="1"/>
    <col min="1028" max="1029" width="10.42578125" style="3" customWidth="1"/>
    <col min="1030" max="1030" width="13.42578125" style="3" customWidth="1"/>
    <col min="1031" max="1031" width="12.7109375" style="3" customWidth="1"/>
    <col min="1032" max="1280" width="9.140625" style="3"/>
    <col min="1281" max="1282" width="13.140625" style="3" customWidth="1"/>
    <col min="1283" max="1283" width="11.7109375" style="3" customWidth="1"/>
    <col min="1284" max="1285" width="10.42578125" style="3" customWidth="1"/>
    <col min="1286" max="1286" width="13.42578125" style="3" customWidth="1"/>
    <col min="1287" max="1287" width="12.7109375" style="3" customWidth="1"/>
    <col min="1288" max="1536" width="9.140625" style="3"/>
    <col min="1537" max="1538" width="13.140625" style="3" customWidth="1"/>
    <col min="1539" max="1539" width="11.7109375" style="3" customWidth="1"/>
    <col min="1540" max="1541" width="10.42578125" style="3" customWidth="1"/>
    <col min="1542" max="1542" width="13.42578125" style="3" customWidth="1"/>
    <col min="1543" max="1543" width="12.7109375" style="3" customWidth="1"/>
    <col min="1544" max="1792" width="9.140625" style="3"/>
    <col min="1793" max="1794" width="13.140625" style="3" customWidth="1"/>
    <col min="1795" max="1795" width="11.7109375" style="3" customWidth="1"/>
    <col min="1796" max="1797" width="10.42578125" style="3" customWidth="1"/>
    <col min="1798" max="1798" width="13.42578125" style="3" customWidth="1"/>
    <col min="1799" max="1799" width="12.7109375" style="3" customWidth="1"/>
    <col min="1800" max="2048" width="9.140625" style="3"/>
    <col min="2049" max="2050" width="13.140625" style="3" customWidth="1"/>
    <col min="2051" max="2051" width="11.7109375" style="3" customWidth="1"/>
    <col min="2052" max="2053" width="10.42578125" style="3" customWidth="1"/>
    <col min="2054" max="2054" width="13.42578125" style="3" customWidth="1"/>
    <col min="2055" max="2055" width="12.7109375" style="3" customWidth="1"/>
    <col min="2056" max="2304" width="9.140625" style="3"/>
    <col min="2305" max="2306" width="13.140625" style="3" customWidth="1"/>
    <col min="2307" max="2307" width="11.7109375" style="3" customWidth="1"/>
    <col min="2308" max="2309" width="10.42578125" style="3" customWidth="1"/>
    <col min="2310" max="2310" width="13.42578125" style="3" customWidth="1"/>
    <col min="2311" max="2311" width="12.7109375" style="3" customWidth="1"/>
    <col min="2312" max="2560" width="9.140625" style="3"/>
    <col min="2561" max="2562" width="13.140625" style="3" customWidth="1"/>
    <col min="2563" max="2563" width="11.7109375" style="3" customWidth="1"/>
    <col min="2564" max="2565" width="10.42578125" style="3" customWidth="1"/>
    <col min="2566" max="2566" width="13.42578125" style="3" customWidth="1"/>
    <col min="2567" max="2567" width="12.7109375" style="3" customWidth="1"/>
    <col min="2568" max="2816" width="9.140625" style="3"/>
    <col min="2817" max="2818" width="13.140625" style="3" customWidth="1"/>
    <col min="2819" max="2819" width="11.7109375" style="3" customWidth="1"/>
    <col min="2820" max="2821" width="10.42578125" style="3" customWidth="1"/>
    <col min="2822" max="2822" width="13.42578125" style="3" customWidth="1"/>
    <col min="2823" max="2823" width="12.7109375" style="3" customWidth="1"/>
    <col min="2824" max="3072" width="9.140625" style="3"/>
    <col min="3073" max="3074" width="13.140625" style="3" customWidth="1"/>
    <col min="3075" max="3075" width="11.7109375" style="3" customWidth="1"/>
    <col min="3076" max="3077" width="10.42578125" style="3" customWidth="1"/>
    <col min="3078" max="3078" width="13.42578125" style="3" customWidth="1"/>
    <col min="3079" max="3079" width="12.7109375" style="3" customWidth="1"/>
    <col min="3080" max="3328" width="9.140625" style="3"/>
    <col min="3329" max="3330" width="13.140625" style="3" customWidth="1"/>
    <col min="3331" max="3331" width="11.7109375" style="3" customWidth="1"/>
    <col min="3332" max="3333" width="10.42578125" style="3" customWidth="1"/>
    <col min="3334" max="3334" width="13.42578125" style="3" customWidth="1"/>
    <col min="3335" max="3335" width="12.7109375" style="3" customWidth="1"/>
    <col min="3336" max="3584" width="9.140625" style="3"/>
    <col min="3585" max="3586" width="13.140625" style="3" customWidth="1"/>
    <col min="3587" max="3587" width="11.7109375" style="3" customWidth="1"/>
    <col min="3588" max="3589" width="10.42578125" style="3" customWidth="1"/>
    <col min="3590" max="3590" width="13.42578125" style="3" customWidth="1"/>
    <col min="3591" max="3591" width="12.7109375" style="3" customWidth="1"/>
    <col min="3592" max="3840" width="9.140625" style="3"/>
    <col min="3841" max="3842" width="13.140625" style="3" customWidth="1"/>
    <col min="3843" max="3843" width="11.7109375" style="3" customWidth="1"/>
    <col min="3844" max="3845" width="10.42578125" style="3" customWidth="1"/>
    <col min="3846" max="3846" width="13.42578125" style="3" customWidth="1"/>
    <col min="3847" max="3847" width="12.7109375" style="3" customWidth="1"/>
    <col min="3848" max="4096" width="9.140625" style="3"/>
    <col min="4097" max="4098" width="13.140625" style="3" customWidth="1"/>
    <col min="4099" max="4099" width="11.7109375" style="3" customWidth="1"/>
    <col min="4100" max="4101" width="10.42578125" style="3" customWidth="1"/>
    <col min="4102" max="4102" width="13.42578125" style="3" customWidth="1"/>
    <col min="4103" max="4103" width="12.7109375" style="3" customWidth="1"/>
    <col min="4104" max="4352" width="9.140625" style="3"/>
    <col min="4353" max="4354" width="13.140625" style="3" customWidth="1"/>
    <col min="4355" max="4355" width="11.7109375" style="3" customWidth="1"/>
    <col min="4356" max="4357" width="10.42578125" style="3" customWidth="1"/>
    <col min="4358" max="4358" width="13.42578125" style="3" customWidth="1"/>
    <col min="4359" max="4359" width="12.7109375" style="3" customWidth="1"/>
    <col min="4360" max="4608" width="9.140625" style="3"/>
    <col min="4609" max="4610" width="13.140625" style="3" customWidth="1"/>
    <col min="4611" max="4611" width="11.7109375" style="3" customWidth="1"/>
    <col min="4612" max="4613" width="10.42578125" style="3" customWidth="1"/>
    <col min="4614" max="4614" width="13.42578125" style="3" customWidth="1"/>
    <col min="4615" max="4615" width="12.7109375" style="3" customWidth="1"/>
    <col min="4616" max="4864" width="9.140625" style="3"/>
    <col min="4865" max="4866" width="13.140625" style="3" customWidth="1"/>
    <col min="4867" max="4867" width="11.7109375" style="3" customWidth="1"/>
    <col min="4868" max="4869" width="10.42578125" style="3" customWidth="1"/>
    <col min="4870" max="4870" width="13.42578125" style="3" customWidth="1"/>
    <col min="4871" max="4871" width="12.7109375" style="3" customWidth="1"/>
    <col min="4872" max="5120" width="9.140625" style="3"/>
    <col min="5121" max="5122" width="13.140625" style="3" customWidth="1"/>
    <col min="5123" max="5123" width="11.7109375" style="3" customWidth="1"/>
    <col min="5124" max="5125" width="10.42578125" style="3" customWidth="1"/>
    <col min="5126" max="5126" width="13.42578125" style="3" customWidth="1"/>
    <col min="5127" max="5127" width="12.7109375" style="3" customWidth="1"/>
    <col min="5128" max="5376" width="9.140625" style="3"/>
    <col min="5377" max="5378" width="13.140625" style="3" customWidth="1"/>
    <col min="5379" max="5379" width="11.7109375" style="3" customWidth="1"/>
    <col min="5380" max="5381" width="10.42578125" style="3" customWidth="1"/>
    <col min="5382" max="5382" width="13.42578125" style="3" customWidth="1"/>
    <col min="5383" max="5383" width="12.7109375" style="3" customWidth="1"/>
    <col min="5384" max="5632" width="9.140625" style="3"/>
    <col min="5633" max="5634" width="13.140625" style="3" customWidth="1"/>
    <col min="5635" max="5635" width="11.7109375" style="3" customWidth="1"/>
    <col min="5636" max="5637" width="10.42578125" style="3" customWidth="1"/>
    <col min="5638" max="5638" width="13.42578125" style="3" customWidth="1"/>
    <col min="5639" max="5639" width="12.7109375" style="3" customWidth="1"/>
    <col min="5640" max="5888" width="9.140625" style="3"/>
    <col min="5889" max="5890" width="13.140625" style="3" customWidth="1"/>
    <col min="5891" max="5891" width="11.7109375" style="3" customWidth="1"/>
    <col min="5892" max="5893" width="10.42578125" style="3" customWidth="1"/>
    <col min="5894" max="5894" width="13.42578125" style="3" customWidth="1"/>
    <col min="5895" max="5895" width="12.7109375" style="3" customWidth="1"/>
    <col min="5896" max="6144" width="9.140625" style="3"/>
    <col min="6145" max="6146" width="13.140625" style="3" customWidth="1"/>
    <col min="6147" max="6147" width="11.7109375" style="3" customWidth="1"/>
    <col min="6148" max="6149" width="10.42578125" style="3" customWidth="1"/>
    <col min="6150" max="6150" width="13.42578125" style="3" customWidth="1"/>
    <col min="6151" max="6151" width="12.7109375" style="3" customWidth="1"/>
    <col min="6152" max="6400" width="9.140625" style="3"/>
    <col min="6401" max="6402" width="13.140625" style="3" customWidth="1"/>
    <col min="6403" max="6403" width="11.7109375" style="3" customWidth="1"/>
    <col min="6404" max="6405" width="10.42578125" style="3" customWidth="1"/>
    <col min="6406" max="6406" width="13.42578125" style="3" customWidth="1"/>
    <col min="6407" max="6407" width="12.7109375" style="3" customWidth="1"/>
    <col min="6408" max="6656" width="9.140625" style="3"/>
    <col min="6657" max="6658" width="13.140625" style="3" customWidth="1"/>
    <col min="6659" max="6659" width="11.7109375" style="3" customWidth="1"/>
    <col min="6660" max="6661" width="10.42578125" style="3" customWidth="1"/>
    <col min="6662" max="6662" width="13.42578125" style="3" customWidth="1"/>
    <col min="6663" max="6663" width="12.7109375" style="3" customWidth="1"/>
    <col min="6664" max="6912" width="9.140625" style="3"/>
    <col min="6913" max="6914" width="13.140625" style="3" customWidth="1"/>
    <col min="6915" max="6915" width="11.7109375" style="3" customWidth="1"/>
    <col min="6916" max="6917" width="10.42578125" style="3" customWidth="1"/>
    <col min="6918" max="6918" width="13.42578125" style="3" customWidth="1"/>
    <col min="6919" max="6919" width="12.7109375" style="3" customWidth="1"/>
    <col min="6920" max="7168" width="9.140625" style="3"/>
    <col min="7169" max="7170" width="13.140625" style="3" customWidth="1"/>
    <col min="7171" max="7171" width="11.7109375" style="3" customWidth="1"/>
    <col min="7172" max="7173" width="10.42578125" style="3" customWidth="1"/>
    <col min="7174" max="7174" width="13.42578125" style="3" customWidth="1"/>
    <col min="7175" max="7175" width="12.7109375" style="3" customWidth="1"/>
    <col min="7176" max="7424" width="9.140625" style="3"/>
    <col min="7425" max="7426" width="13.140625" style="3" customWidth="1"/>
    <col min="7427" max="7427" width="11.7109375" style="3" customWidth="1"/>
    <col min="7428" max="7429" width="10.42578125" style="3" customWidth="1"/>
    <col min="7430" max="7430" width="13.42578125" style="3" customWidth="1"/>
    <col min="7431" max="7431" width="12.7109375" style="3" customWidth="1"/>
    <col min="7432" max="7680" width="9.140625" style="3"/>
    <col min="7681" max="7682" width="13.140625" style="3" customWidth="1"/>
    <col min="7683" max="7683" width="11.7109375" style="3" customWidth="1"/>
    <col min="7684" max="7685" width="10.42578125" style="3" customWidth="1"/>
    <col min="7686" max="7686" width="13.42578125" style="3" customWidth="1"/>
    <col min="7687" max="7687" width="12.7109375" style="3" customWidth="1"/>
    <col min="7688" max="7936" width="9.140625" style="3"/>
    <col min="7937" max="7938" width="13.140625" style="3" customWidth="1"/>
    <col min="7939" max="7939" width="11.7109375" style="3" customWidth="1"/>
    <col min="7940" max="7941" width="10.42578125" style="3" customWidth="1"/>
    <col min="7942" max="7942" width="13.42578125" style="3" customWidth="1"/>
    <col min="7943" max="7943" width="12.7109375" style="3" customWidth="1"/>
    <col min="7944" max="8192" width="9.140625" style="3"/>
    <col min="8193" max="8194" width="13.140625" style="3" customWidth="1"/>
    <col min="8195" max="8195" width="11.7109375" style="3" customWidth="1"/>
    <col min="8196" max="8197" width="10.42578125" style="3" customWidth="1"/>
    <col min="8198" max="8198" width="13.42578125" style="3" customWidth="1"/>
    <col min="8199" max="8199" width="12.7109375" style="3" customWidth="1"/>
    <col min="8200" max="8448" width="9.140625" style="3"/>
    <col min="8449" max="8450" width="13.140625" style="3" customWidth="1"/>
    <col min="8451" max="8451" width="11.7109375" style="3" customWidth="1"/>
    <col min="8452" max="8453" width="10.42578125" style="3" customWidth="1"/>
    <col min="8454" max="8454" width="13.42578125" style="3" customWidth="1"/>
    <col min="8455" max="8455" width="12.7109375" style="3" customWidth="1"/>
    <col min="8456" max="8704" width="9.140625" style="3"/>
    <col min="8705" max="8706" width="13.140625" style="3" customWidth="1"/>
    <col min="8707" max="8707" width="11.7109375" style="3" customWidth="1"/>
    <col min="8708" max="8709" width="10.42578125" style="3" customWidth="1"/>
    <col min="8710" max="8710" width="13.42578125" style="3" customWidth="1"/>
    <col min="8711" max="8711" width="12.7109375" style="3" customWidth="1"/>
    <col min="8712" max="8960" width="9.140625" style="3"/>
    <col min="8961" max="8962" width="13.140625" style="3" customWidth="1"/>
    <col min="8963" max="8963" width="11.7109375" style="3" customWidth="1"/>
    <col min="8964" max="8965" width="10.42578125" style="3" customWidth="1"/>
    <col min="8966" max="8966" width="13.42578125" style="3" customWidth="1"/>
    <col min="8967" max="8967" width="12.7109375" style="3" customWidth="1"/>
    <col min="8968" max="9216" width="9.140625" style="3"/>
    <col min="9217" max="9218" width="13.140625" style="3" customWidth="1"/>
    <col min="9219" max="9219" width="11.7109375" style="3" customWidth="1"/>
    <col min="9220" max="9221" width="10.42578125" style="3" customWidth="1"/>
    <col min="9222" max="9222" width="13.42578125" style="3" customWidth="1"/>
    <col min="9223" max="9223" width="12.7109375" style="3" customWidth="1"/>
    <col min="9224" max="9472" width="9.140625" style="3"/>
    <col min="9473" max="9474" width="13.140625" style="3" customWidth="1"/>
    <col min="9475" max="9475" width="11.7109375" style="3" customWidth="1"/>
    <col min="9476" max="9477" width="10.42578125" style="3" customWidth="1"/>
    <col min="9478" max="9478" width="13.42578125" style="3" customWidth="1"/>
    <col min="9479" max="9479" width="12.7109375" style="3" customWidth="1"/>
    <col min="9480" max="9728" width="9.140625" style="3"/>
    <col min="9729" max="9730" width="13.140625" style="3" customWidth="1"/>
    <col min="9731" max="9731" width="11.7109375" style="3" customWidth="1"/>
    <col min="9732" max="9733" width="10.42578125" style="3" customWidth="1"/>
    <col min="9734" max="9734" width="13.42578125" style="3" customWidth="1"/>
    <col min="9735" max="9735" width="12.7109375" style="3" customWidth="1"/>
    <col min="9736" max="9984" width="9.140625" style="3"/>
    <col min="9985" max="9986" width="13.140625" style="3" customWidth="1"/>
    <col min="9987" max="9987" width="11.7109375" style="3" customWidth="1"/>
    <col min="9988" max="9989" width="10.42578125" style="3" customWidth="1"/>
    <col min="9990" max="9990" width="13.42578125" style="3" customWidth="1"/>
    <col min="9991" max="9991" width="12.7109375" style="3" customWidth="1"/>
    <col min="9992" max="10240" width="9.140625" style="3"/>
    <col min="10241" max="10242" width="13.140625" style="3" customWidth="1"/>
    <col min="10243" max="10243" width="11.7109375" style="3" customWidth="1"/>
    <col min="10244" max="10245" width="10.42578125" style="3" customWidth="1"/>
    <col min="10246" max="10246" width="13.42578125" style="3" customWidth="1"/>
    <col min="10247" max="10247" width="12.7109375" style="3" customWidth="1"/>
    <col min="10248" max="10496" width="9.140625" style="3"/>
    <col min="10497" max="10498" width="13.140625" style="3" customWidth="1"/>
    <col min="10499" max="10499" width="11.7109375" style="3" customWidth="1"/>
    <col min="10500" max="10501" width="10.42578125" style="3" customWidth="1"/>
    <col min="10502" max="10502" width="13.42578125" style="3" customWidth="1"/>
    <col min="10503" max="10503" width="12.7109375" style="3" customWidth="1"/>
    <col min="10504" max="10752" width="9.140625" style="3"/>
    <col min="10753" max="10754" width="13.140625" style="3" customWidth="1"/>
    <col min="10755" max="10755" width="11.7109375" style="3" customWidth="1"/>
    <col min="10756" max="10757" width="10.42578125" style="3" customWidth="1"/>
    <col min="10758" max="10758" width="13.42578125" style="3" customWidth="1"/>
    <col min="10759" max="10759" width="12.7109375" style="3" customWidth="1"/>
    <col min="10760" max="11008" width="9.140625" style="3"/>
    <col min="11009" max="11010" width="13.140625" style="3" customWidth="1"/>
    <col min="11011" max="11011" width="11.7109375" style="3" customWidth="1"/>
    <col min="11012" max="11013" width="10.42578125" style="3" customWidth="1"/>
    <col min="11014" max="11014" width="13.42578125" style="3" customWidth="1"/>
    <col min="11015" max="11015" width="12.7109375" style="3" customWidth="1"/>
    <col min="11016" max="11264" width="9.140625" style="3"/>
    <col min="11265" max="11266" width="13.140625" style="3" customWidth="1"/>
    <col min="11267" max="11267" width="11.7109375" style="3" customWidth="1"/>
    <col min="11268" max="11269" width="10.42578125" style="3" customWidth="1"/>
    <col min="11270" max="11270" width="13.42578125" style="3" customWidth="1"/>
    <col min="11271" max="11271" width="12.7109375" style="3" customWidth="1"/>
    <col min="11272" max="11520" width="9.140625" style="3"/>
    <col min="11521" max="11522" width="13.140625" style="3" customWidth="1"/>
    <col min="11523" max="11523" width="11.7109375" style="3" customWidth="1"/>
    <col min="11524" max="11525" width="10.42578125" style="3" customWidth="1"/>
    <col min="11526" max="11526" width="13.42578125" style="3" customWidth="1"/>
    <col min="11527" max="11527" width="12.7109375" style="3" customWidth="1"/>
    <col min="11528" max="11776" width="9.140625" style="3"/>
    <col min="11777" max="11778" width="13.140625" style="3" customWidth="1"/>
    <col min="11779" max="11779" width="11.7109375" style="3" customWidth="1"/>
    <col min="11780" max="11781" width="10.42578125" style="3" customWidth="1"/>
    <col min="11782" max="11782" width="13.42578125" style="3" customWidth="1"/>
    <col min="11783" max="11783" width="12.7109375" style="3" customWidth="1"/>
    <col min="11784" max="12032" width="9.140625" style="3"/>
    <col min="12033" max="12034" width="13.140625" style="3" customWidth="1"/>
    <col min="12035" max="12035" width="11.7109375" style="3" customWidth="1"/>
    <col min="12036" max="12037" width="10.42578125" style="3" customWidth="1"/>
    <col min="12038" max="12038" width="13.42578125" style="3" customWidth="1"/>
    <col min="12039" max="12039" width="12.7109375" style="3" customWidth="1"/>
    <col min="12040" max="12288" width="9.140625" style="3"/>
    <col min="12289" max="12290" width="13.140625" style="3" customWidth="1"/>
    <col min="12291" max="12291" width="11.7109375" style="3" customWidth="1"/>
    <col min="12292" max="12293" width="10.42578125" style="3" customWidth="1"/>
    <col min="12294" max="12294" width="13.42578125" style="3" customWidth="1"/>
    <col min="12295" max="12295" width="12.7109375" style="3" customWidth="1"/>
    <col min="12296" max="12544" width="9.140625" style="3"/>
    <col min="12545" max="12546" width="13.140625" style="3" customWidth="1"/>
    <col min="12547" max="12547" width="11.7109375" style="3" customWidth="1"/>
    <col min="12548" max="12549" width="10.42578125" style="3" customWidth="1"/>
    <col min="12550" max="12550" width="13.42578125" style="3" customWidth="1"/>
    <col min="12551" max="12551" width="12.7109375" style="3" customWidth="1"/>
    <col min="12552" max="12800" width="9.140625" style="3"/>
    <col min="12801" max="12802" width="13.140625" style="3" customWidth="1"/>
    <col min="12803" max="12803" width="11.7109375" style="3" customWidth="1"/>
    <col min="12804" max="12805" width="10.42578125" style="3" customWidth="1"/>
    <col min="12806" max="12806" width="13.42578125" style="3" customWidth="1"/>
    <col min="12807" max="12807" width="12.7109375" style="3" customWidth="1"/>
    <col min="12808" max="13056" width="9.140625" style="3"/>
    <col min="13057" max="13058" width="13.140625" style="3" customWidth="1"/>
    <col min="13059" max="13059" width="11.7109375" style="3" customWidth="1"/>
    <col min="13060" max="13061" width="10.42578125" style="3" customWidth="1"/>
    <col min="13062" max="13062" width="13.42578125" style="3" customWidth="1"/>
    <col min="13063" max="13063" width="12.7109375" style="3" customWidth="1"/>
    <col min="13064" max="13312" width="9.140625" style="3"/>
    <col min="13313" max="13314" width="13.140625" style="3" customWidth="1"/>
    <col min="13315" max="13315" width="11.7109375" style="3" customWidth="1"/>
    <col min="13316" max="13317" width="10.42578125" style="3" customWidth="1"/>
    <col min="13318" max="13318" width="13.42578125" style="3" customWidth="1"/>
    <col min="13319" max="13319" width="12.7109375" style="3" customWidth="1"/>
    <col min="13320" max="13568" width="9.140625" style="3"/>
    <col min="13569" max="13570" width="13.140625" style="3" customWidth="1"/>
    <col min="13571" max="13571" width="11.7109375" style="3" customWidth="1"/>
    <col min="13572" max="13573" width="10.42578125" style="3" customWidth="1"/>
    <col min="13574" max="13574" width="13.42578125" style="3" customWidth="1"/>
    <col min="13575" max="13575" width="12.7109375" style="3" customWidth="1"/>
    <col min="13576" max="13824" width="9.140625" style="3"/>
    <col min="13825" max="13826" width="13.140625" style="3" customWidth="1"/>
    <col min="13827" max="13827" width="11.7109375" style="3" customWidth="1"/>
    <col min="13828" max="13829" width="10.42578125" style="3" customWidth="1"/>
    <col min="13830" max="13830" width="13.42578125" style="3" customWidth="1"/>
    <col min="13831" max="13831" width="12.7109375" style="3" customWidth="1"/>
    <col min="13832" max="14080" width="9.140625" style="3"/>
    <col min="14081" max="14082" width="13.140625" style="3" customWidth="1"/>
    <col min="14083" max="14083" width="11.7109375" style="3" customWidth="1"/>
    <col min="14084" max="14085" width="10.42578125" style="3" customWidth="1"/>
    <col min="14086" max="14086" width="13.42578125" style="3" customWidth="1"/>
    <col min="14087" max="14087" width="12.7109375" style="3" customWidth="1"/>
    <col min="14088" max="14336" width="9.140625" style="3"/>
    <col min="14337" max="14338" width="13.140625" style="3" customWidth="1"/>
    <col min="14339" max="14339" width="11.7109375" style="3" customWidth="1"/>
    <col min="14340" max="14341" width="10.42578125" style="3" customWidth="1"/>
    <col min="14342" max="14342" width="13.42578125" style="3" customWidth="1"/>
    <col min="14343" max="14343" width="12.7109375" style="3" customWidth="1"/>
    <col min="14344" max="14592" width="9.140625" style="3"/>
    <col min="14593" max="14594" width="13.140625" style="3" customWidth="1"/>
    <col min="14595" max="14595" width="11.7109375" style="3" customWidth="1"/>
    <col min="14596" max="14597" width="10.42578125" style="3" customWidth="1"/>
    <col min="14598" max="14598" width="13.42578125" style="3" customWidth="1"/>
    <col min="14599" max="14599" width="12.7109375" style="3" customWidth="1"/>
    <col min="14600" max="14848" width="9.140625" style="3"/>
    <col min="14849" max="14850" width="13.140625" style="3" customWidth="1"/>
    <col min="14851" max="14851" width="11.7109375" style="3" customWidth="1"/>
    <col min="14852" max="14853" width="10.42578125" style="3" customWidth="1"/>
    <col min="14854" max="14854" width="13.42578125" style="3" customWidth="1"/>
    <col min="14855" max="14855" width="12.7109375" style="3" customWidth="1"/>
    <col min="14856" max="15104" width="9.140625" style="3"/>
    <col min="15105" max="15106" width="13.140625" style="3" customWidth="1"/>
    <col min="15107" max="15107" width="11.7109375" style="3" customWidth="1"/>
    <col min="15108" max="15109" width="10.42578125" style="3" customWidth="1"/>
    <col min="15110" max="15110" width="13.42578125" style="3" customWidth="1"/>
    <col min="15111" max="15111" width="12.7109375" style="3" customWidth="1"/>
    <col min="15112" max="15360" width="9.140625" style="3"/>
    <col min="15361" max="15362" width="13.140625" style="3" customWidth="1"/>
    <col min="15363" max="15363" width="11.7109375" style="3" customWidth="1"/>
    <col min="15364" max="15365" width="10.42578125" style="3" customWidth="1"/>
    <col min="15366" max="15366" width="13.42578125" style="3" customWidth="1"/>
    <col min="15367" max="15367" width="12.7109375" style="3" customWidth="1"/>
    <col min="15368" max="15616" width="9.140625" style="3"/>
    <col min="15617" max="15618" width="13.140625" style="3" customWidth="1"/>
    <col min="15619" max="15619" width="11.7109375" style="3" customWidth="1"/>
    <col min="15620" max="15621" width="10.42578125" style="3" customWidth="1"/>
    <col min="15622" max="15622" width="13.42578125" style="3" customWidth="1"/>
    <col min="15623" max="15623" width="12.7109375" style="3" customWidth="1"/>
    <col min="15624" max="15872" width="9.140625" style="3"/>
    <col min="15873" max="15874" width="13.140625" style="3" customWidth="1"/>
    <col min="15875" max="15875" width="11.7109375" style="3" customWidth="1"/>
    <col min="15876" max="15877" width="10.42578125" style="3" customWidth="1"/>
    <col min="15878" max="15878" width="13.42578125" style="3" customWidth="1"/>
    <col min="15879" max="15879" width="12.7109375" style="3" customWidth="1"/>
    <col min="15880" max="16128" width="9.140625" style="3"/>
    <col min="16129" max="16130" width="13.140625" style="3" customWidth="1"/>
    <col min="16131" max="16131" width="11.7109375" style="3" customWidth="1"/>
    <col min="16132" max="16133" width="10.42578125" style="3" customWidth="1"/>
    <col min="16134" max="16134" width="13.42578125" style="3" customWidth="1"/>
    <col min="16135" max="16135" width="12.7109375" style="3" customWidth="1"/>
    <col min="16136" max="16384" width="9.140625" style="3"/>
  </cols>
  <sheetData>
    <row r="1" spans="1:15" x14ac:dyDescent="0.2">
      <c r="A1" s="32" t="s">
        <v>188</v>
      </c>
      <c r="I1" s="32" t="s">
        <v>188</v>
      </c>
    </row>
    <row r="2" spans="1:15" x14ac:dyDescent="0.2">
      <c r="A2" s="609" t="s">
        <v>313</v>
      </c>
      <c r="B2" s="609"/>
      <c r="C2" s="609"/>
      <c r="D2" s="609"/>
      <c r="E2" s="609"/>
      <c r="F2" s="609"/>
      <c r="G2" s="609"/>
      <c r="I2" s="609" t="s">
        <v>314</v>
      </c>
      <c r="J2" s="609"/>
      <c r="K2" s="609"/>
      <c r="L2" s="609"/>
      <c r="M2" s="609"/>
      <c r="N2" s="609"/>
      <c r="O2" s="609"/>
    </row>
    <row r="3" spans="1:15" x14ac:dyDescent="0.2">
      <c r="A3" s="3" t="s">
        <v>189</v>
      </c>
      <c r="I3" s="3" t="s">
        <v>189</v>
      </c>
    </row>
    <row r="4" spans="1:15" x14ac:dyDescent="0.2">
      <c r="B4" s="3" t="s">
        <v>336</v>
      </c>
      <c r="J4" s="3" t="s">
        <v>336</v>
      </c>
    </row>
    <row r="5" spans="1:15" x14ac:dyDescent="0.2">
      <c r="A5" s="5"/>
      <c r="B5" s="5">
        <v>2013</v>
      </c>
      <c r="C5" s="5">
        <v>2014</v>
      </c>
      <c r="D5" s="5">
        <v>2015</v>
      </c>
      <c r="E5" s="5">
        <v>2016</v>
      </c>
      <c r="F5" s="5">
        <v>2017</v>
      </c>
      <c r="G5" s="5">
        <v>2018</v>
      </c>
      <c r="I5" s="5"/>
      <c r="J5" s="5">
        <v>2013</v>
      </c>
      <c r="K5" s="5">
        <v>2014</v>
      </c>
      <c r="L5" s="5">
        <v>2015</v>
      </c>
      <c r="M5" s="5">
        <v>2016</v>
      </c>
      <c r="N5" s="5">
        <v>2017</v>
      </c>
      <c r="O5" s="5">
        <v>2018</v>
      </c>
    </row>
    <row r="6" spans="1:15" x14ac:dyDescent="0.2">
      <c r="A6" s="5" t="s">
        <v>190</v>
      </c>
      <c r="B6" s="2">
        <f>'Proj Feed'!L28</f>
        <v>142471</v>
      </c>
      <c r="C6" s="2">
        <f>'Proj Feed'!M28</f>
        <v>170175.19399999999</v>
      </c>
      <c r="D6" s="2">
        <f>'Proj Feed'!N28</f>
        <v>204459.70651292434</v>
      </c>
      <c r="E6" s="2">
        <f>'Proj Feed'!O28</f>
        <v>240280.06588763261</v>
      </c>
      <c r="F6" s="2">
        <f>'Proj Feed'!P28</f>
        <v>277447.57727813389</v>
      </c>
      <c r="G6" s="2">
        <f>'Proj Feed'!Q28</f>
        <v>315770.13</v>
      </c>
      <c r="I6" s="5" t="s">
        <v>190</v>
      </c>
      <c r="J6" s="24"/>
      <c r="K6" s="24"/>
      <c r="L6" s="24"/>
      <c r="M6" s="24"/>
      <c r="N6" s="24"/>
      <c r="O6" s="24"/>
    </row>
    <row r="7" spans="1:15" x14ac:dyDescent="0.2">
      <c r="A7" s="182">
        <v>30</v>
      </c>
      <c r="B7" s="3" t="s">
        <v>335</v>
      </c>
      <c r="J7" s="3" t="s">
        <v>335</v>
      </c>
    </row>
    <row r="8" spans="1:15" x14ac:dyDescent="0.2">
      <c r="B8" s="32">
        <v>2013</v>
      </c>
      <c r="C8" s="32">
        <v>2014</v>
      </c>
      <c r="D8" s="32">
        <v>2015</v>
      </c>
      <c r="E8" s="32">
        <v>2016</v>
      </c>
      <c r="F8" s="32">
        <v>2017</v>
      </c>
      <c r="G8" s="32">
        <v>2018</v>
      </c>
      <c r="J8" s="32">
        <v>2013</v>
      </c>
      <c r="K8" s="32">
        <v>2014</v>
      </c>
      <c r="L8" s="32">
        <v>2015</v>
      </c>
      <c r="M8" s="32">
        <v>2016</v>
      </c>
      <c r="N8" s="32">
        <v>2017</v>
      </c>
      <c r="O8" s="32">
        <v>2018</v>
      </c>
    </row>
    <row r="9" spans="1:15" x14ac:dyDescent="0.2">
      <c r="A9" s="5" t="s">
        <v>190</v>
      </c>
      <c r="B9" s="2">
        <f t="shared" ref="B9:G9" si="0">B6/$A$7</f>
        <v>4749.0333333333338</v>
      </c>
      <c r="C9" s="2">
        <f t="shared" si="0"/>
        <v>5672.5064666666667</v>
      </c>
      <c r="D9" s="2">
        <f t="shared" si="0"/>
        <v>6815.3235504308113</v>
      </c>
      <c r="E9" s="2">
        <f t="shared" si="0"/>
        <v>8009.3355295877536</v>
      </c>
      <c r="F9" s="2">
        <f t="shared" si="0"/>
        <v>9248.2525759377968</v>
      </c>
      <c r="G9" s="2">
        <f t="shared" si="0"/>
        <v>10525.671</v>
      </c>
      <c r="I9" s="5" t="s">
        <v>190</v>
      </c>
      <c r="J9" s="24"/>
      <c r="K9" s="24"/>
      <c r="L9" s="24"/>
      <c r="M9" s="24"/>
      <c r="N9" s="24"/>
      <c r="O9" s="24"/>
    </row>
    <row r="10" spans="1:15" x14ac:dyDescent="0.2">
      <c r="A10" s="33"/>
      <c r="B10" s="34"/>
      <c r="C10" s="34"/>
      <c r="D10" s="34"/>
      <c r="E10" s="34"/>
      <c r="F10" s="34"/>
      <c r="G10" s="34"/>
      <c r="I10" s="33"/>
      <c r="J10" s="34"/>
      <c r="K10" s="34"/>
      <c r="L10" s="34"/>
      <c r="M10" s="34"/>
      <c r="N10" s="34"/>
      <c r="O10" s="34"/>
    </row>
    <row r="11" spans="1:15" x14ac:dyDescent="0.2">
      <c r="A11" s="3" t="s">
        <v>312</v>
      </c>
      <c r="D11" s="386" t="s">
        <v>42</v>
      </c>
      <c r="E11" s="386">
        <v>2440</v>
      </c>
      <c r="I11" s="3" t="s">
        <v>315</v>
      </c>
      <c r="L11" s="386" t="s">
        <v>42</v>
      </c>
      <c r="M11" s="386">
        <v>210</v>
      </c>
    </row>
    <row r="12" spans="1:15" x14ac:dyDescent="0.2">
      <c r="B12" s="3" t="s">
        <v>191</v>
      </c>
      <c r="J12" s="3" t="s">
        <v>191</v>
      </c>
    </row>
    <row r="13" spans="1:15" x14ac:dyDescent="0.2">
      <c r="A13" s="5"/>
      <c r="B13" s="5">
        <v>2013</v>
      </c>
      <c r="C13" s="5">
        <v>2014</v>
      </c>
      <c r="D13" s="5">
        <v>2015</v>
      </c>
      <c r="E13" s="5">
        <v>2016</v>
      </c>
      <c r="F13" s="5">
        <v>2017</v>
      </c>
      <c r="G13" s="5">
        <v>2018</v>
      </c>
      <c r="I13" s="5"/>
      <c r="J13" s="5">
        <v>2013</v>
      </c>
      <c r="K13" s="5">
        <v>2014</v>
      </c>
      <c r="L13" s="5">
        <v>2015</v>
      </c>
      <c r="M13" s="5">
        <v>2016</v>
      </c>
      <c r="N13" s="5">
        <v>2017</v>
      </c>
      <c r="O13" s="5">
        <v>2018</v>
      </c>
    </row>
    <row r="14" spans="1:15" x14ac:dyDescent="0.2">
      <c r="A14" s="1" t="s">
        <v>192</v>
      </c>
      <c r="B14" s="2">
        <f>'Proj Feed'!L39</f>
        <v>651459</v>
      </c>
      <c r="C14" s="2">
        <f>'Proj Feed'!M39</f>
        <v>631529.36250000005</v>
      </c>
      <c r="D14" s="2">
        <f>'Proj Feed'!N39</f>
        <v>628274.60168439511</v>
      </c>
      <c r="E14" s="2">
        <f>'Proj Feed'!O39</f>
        <v>625135.61362082115</v>
      </c>
      <c r="F14" s="2">
        <f>'Proj Feed'!P39</f>
        <v>620073.88769574661</v>
      </c>
      <c r="G14" s="2">
        <f>'Proj Feed'!Q39</f>
        <v>612817.02996830689</v>
      </c>
      <c r="I14" s="1" t="s">
        <v>192</v>
      </c>
      <c r="J14" s="2">
        <f>'Proj Feed'!L67</f>
        <v>12702</v>
      </c>
      <c r="K14" s="2">
        <f>'Proj Feed'!M67</f>
        <v>11128.324415723824</v>
      </c>
      <c r="L14" s="2">
        <f>'Proj Feed'!N67</f>
        <v>10598.316595983593</v>
      </c>
      <c r="M14" s="2">
        <f>'Proj Feed'!O67</f>
        <v>10444.39251962892</v>
      </c>
      <c r="N14" s="2">
        <f>'Proj Feed'!P67</f>
        <v>10337.332470476837</v>
      </c>
      <c r="O14" s="2">
        <f>'Proj Feed'!Q67</f>
        <v>10208.1222167131</v>
      </c>
    </row>
    <row r="15" spans="1:15" x14ac:dyDescent="0.2">
      <c r="A15" s="1" t="s">
        <v>193</v>
      </c>
      <c r="B15" s="2">
        <f>'Proj Feed'!L43</f>
        <v>495246</v>
      </c>
      <c r="C15" s="2">
        <f>'Proj Feed'!M43</f>
        <v>564722.95000000007</v>
      </c>
      <c r="D15" s="2">
        <f>'Proj Feed'!N43</f>
        <v>564792.54054166679</v>
      </c>
      <c r="E15" s="2">
        <f>'Proj Feed'!O43</f>
        <v>569300.21516687551</v>
      </c>
      <c r="F15" s="2">
        <f>'Proj Feed'!P43</f>
        <v>574285.39314548485</v>
      </c>
      <c r="G15" s="2">
        <f>'Proj Feed'!Q43</f>
        <v>577583.0913452697</v>
      </c>
      <c r="I15" s="1" t="s">
        <v>193</v>
      </c>
      <c r="J15" s="2">
        <f>'Proj Feed'!L71</f>
        <v>11846</v>
      </c>
      <c r="K15" s="2">
        <f>'Proj Feed'!M71</f>
        <v>11275.441666666668</v>
      </c>
      <c r="L15" s="2">
        <f>'Proj Feed'!N71</f>
        <v>10106.844482866265</v>
      </c>
      <c r="M15" s="2">
        <f>'Proj Feed'!O71</f>
        <v>9668.6648640892454</v>
      </c>
      <c r="N15" s="2">
        <f>'Proj Feed'!P71</f>
        <v>9611.8405597053825</v>
      </c>
      <c r="O15" s="2">
        <f>'Proj Feed'!Q71</f>
        <v>9632.9060044841353</v>
      </c>
    </row>
    <row r="16" spans="1:15" x14ac:dyDescent="0.2">
      <c r="A16" s="1" t="s">
        <v>194</v>
      </c>
      <c r="B16" s="2">
        <f>'Proj Feed'!L47</f>
        <v>395250</v>
      </c>
      <c r="C16" s="2">
        <f>'Proj Feed'!M47</f>
        <v>427447.97500000003</v>
      </c>
      <c r="D16" s="2">
        <f>'Proj Feed'!N47</f>
        <v>486588.01175000006</v>
      </c>
      <c r="E16" s="2">
        <f>'Proj Feed'!O47</f>
        <v>495279.33294437511</v>
      </c>
      <c r="F16" s="2">
        <f>'Proj Feed'!P47</f>
        <v>501504.76366691611</v>
      </c>
      <c r="G16" s="2">
        <f>'Proj Feed'!Q47</f>
        <v>507839.82477738842</v>
      </c>
      <c r="I16" s="1" t="s">
        <v>194</v>
      </c>
      <c r="J16" s="2">
        <f>'Proj Feed'!L75</f>
        <v>11237</v>
      </c>
      <c r="K16" s="2">
        <f>'Proj Feed'!M75</f>
        <v>10439.737500000001</v>
      </c>
      <c r="L16" s="2">
        <f>'Proj Feed'!N75</f>
        <v>9937.6442638888893</v>
      </c>
      <c r="M16" s="2">
        <f>'Proj Feed'!O75</f>
        <v>9001.3236763231871</v>
      </c>
      <c r="N16" s="2">
        <f>'Proj Feed'!P75</f>
        <v>8581.1597580185517</v>
      </c>
      <c r="O16" s="2">
        <f>'Proj Feed'!Q75</f>
        <v>8519.2643188265356</v>
      </c>
    </row>
    <row r="17" spans="1:23" x14ac:dyDescent="0.2">
      <c r="A17" s="1" t="s">
        <v>195</v>
      </c>
      <c r="B17" s="2">
        <f>'Proj Feed'!L51</f>
        <v>330564</v>
      </c>
      <c r="C17" s="2">
        <f>'Proj Feed'!M51</f>
        <v>346261.9</v>
      </c>
      <c r="D17" s="2">
        <f>'Proj Feed'!N51</f>
        <v>378081.12191666674</v>
      </c>
      <c r="E17" s="2">
        <f>'Proj Feed'!O51</f>
        <v>434237.47567437508</v>
      </c>
      <c r="F17" s="2">
        <f>'Proj Feed'!P51</f>
        <v>453171.44621244486</v>
      </c>
      <c r="G17" s="2">
        <f>'Proj Feed'!Q51</f>
        <v>465961.83664233796</v>
      </c>
      <c r="I17" s="1" t="s">
        <v>195</v>
      </c>
      <c r="J17" s="2">
        <f>'Proj Feed'!L79</f>
        <v>10890</v>
      </c>
      <c r="K17" s="2">
        <f>'Proj Feed'!M79</f>
        <v>10024.550000000001</v>
      </c>
      <c r="L17" s="2">
        <f>'Proj Feed'!N79</f>
        <v>9416.9234583333346</v>
      </c>
      <c r="M17" s="2">
        <f>'Proj Feed'!O79</f>
        <v>9059.2075214930555</v>
      </c>
      <c r="N17" s="2">
        <f>'Proj Feed'!P79</f>
        <v>8362.4995627467597</v>
      </c>
      <c r="O17" s="2">
        <f>'Proj Feed'!Q79</f>
        <v>8036.3621023982778</v>
      </c>
    </row>
    <row r="18" spans="1:23" x14ac:dyDescent="0.2">
      <c r="A18" s="1" t="s">
        <v>196</v>
      </c>
      <c r="B18" s="2">
        <f>'Proj Feed'!L55</f>
        <v>291857</v>
      </c>
      <c r="C18" s="2">
        <f>'Proj Feed'!M55</f>
        <v>291453.15416666667</v>
      </c>
      <c r="D18" s="2">
        <f>'Proj Feed'!N55</f>
        <v>307549.76898611116</v>
      </c>
      <c r="E18" s="2">
        <f>'Proj Feed'!O55</f>
        <v>338954.6521538542</v>
      </c>
      <c r="F18" s="2">
        <f>'Proj Feed'!P55</f>
        <v>392794.81736965507</v>
      </c>
      <c r="G18" s="2">
        <f>'Proj Feed'!Q55</f>
        <v>419314.28439673048</v>
      </c>
      <c r="I18" s="1" t="s">
        <v>196</v>
      </c>
      <c r="J18" s="2">
        <f>'Proj Feed'!L83</f>
        <v>10100</v>
      </c>
      <c r="K18" s="2">
        <f>'Proj Feed'!M83</f>
        <v>9660.1666666666661</v>
      </c>
      <c r="L18" s="2">
        <f>'Proj Feed'!N83</f>
        <v>9046.4139444444463</v>
      </c>
      <c r="M18" s="2">
        <f>'Proj Feed'!O83</f>
        <v>8598.3449527083339</v>
      </c>
      <c r="N18" s="2">
        <f>'Proj Feed'!P83</f>
        <v>8360.0375375010408</v>
      </c>
      <c r="O18" s="2">
        <f>'Proj Feed'!Q83</f>
        <v>7853.5243783832357</v>
      </c>
    </row>
    <row r="19" spans="1:23" x14ac:dyDescent="0.2">
      <c r="A19" s="1" t="s">
        <v>197</v>
      </c>
      <c r="B19" s="2">
        <f>'Proj Feed'!L59</f>
        <v>173677</v>
      </c>
      <c r="C19" s="2">
        <f>'Proj Feed'!M59</f>
        <v>237563.0275</v>
      </c>
      <c r="D19" s="2">
        <f>'Proj Feed'!N59</f>
        <v>237056.00655833335</v>
      </c>
      <c r="E19" s="2">
        <f>'Proj Feed'!O59</f>
        <v>241697.8918353403</v>
      </c>
      <c r="F19" s="2">
        <f>'Proj Feed'!P59</f>
        <v>257340.73360171873</v>
      </c>
      <c r="G19" s="2">
        <f>'Proj Feed'!Q59</f>
        <v>288534.59784251958</v>
      </c>
      <c r="I19" s="1" t="s">
        <v>197</v>
      </c>
      <c r="J19" s="2">
        <f>'Proj Feed'!L87</f>
        <v>7336</v>
      </c>
      <c r="K19" s="2">
        <f>'Proj Feed'!M87</f>
        <v>8363.6200000000008</v>
      </c>
      <c r="L19" s="2">
        <f>'Proj Feed'!N87</f>
        <v>7901.2491333333328</v>
      </c>
      <c r="M19" s="2">
        <f>'Proj Feed'!O87</f>
        <v>7176.7227416111127</v>
      </c>
      <c r="N19" s="2">
        <f>'Proj Feed'!P87</f>
        <v>6585.5281167386111</v>
      </c>
      <c r="O19" s="2">
        <f>'Proj Feed'!Q87</f>
        <v>6182.5839560034365</v>
      </c>
    </row>
    <row r="20" spans="1:23" x14ac:dyDescent="0.2">
      <c r="A20" s="5" t="s">
        <v>190</v>
      </c>
      <c r="B20" s="24">
        <f t="shared" ref="B20:G20" si="1">SUM(B14:B19)</f>
        <v>2338053</v>
      </c>
      <c r="C20" s="24">
        <f t="shared" si="1"/>
        <v>2498978.3691666666</v>
      </c>
      <c r="D20" s="24">
        <f t="shared" si="1"/>
        <v>2602342.051437173</v>
      </c>
      <c r="E20" s="24">
        <f t="shared" si="1"/>
        <v>2704605.1813956411</v>
      </c>
      <c r="F20" s="24">
        <f t="shared" si="1"/>
        <v>2799171.0416919664</v>
      </c>
      <c r="G20" s="24">
        <f t="shared" si="1"/>
        <v>2872050.664972553</v>
      </c>
      <c r="I20" s="5" t="s">
        <v>190</v>
      </c>
      <c r="J20" s="24">
        <f t="shared" ref="J20:O20" si="2">SUM(J14:J19)</f>
        <v>64111</v>
      </c>
      <c r="K20" s="24">
        <f t="shared" si="2"/>
        <v>60891.840249057161</v>
      </c>
      <c r="L20" s="24">
        <f t="shared" si="2"/>
        <v>57007.391878849856</v>
      </c>
      <c r="M20" s="24">
        <f t="shared" si="2"/>
        <v>53948.656275853857</v>
      </c>
      <c r="N20" s="24">
        <f t="shared" si="2"/>
        <v>51838.398005187184</v>
      </c>
      <c r="O20" s="24">
        <f t="shared" si="2"/>
        <v>50432.762976808721</v>
      </c>
    </row>
    <row r="21" spans="1:23" x14ac:dyDescent="0.2">
      <c r="B21" s="31" t="s">
        <v>79</v>
      </c>
      <c r="C21" s="31"/>
      <c r="D21" s="31"/>
      <c r="E21" s="31"/>
      <c r="F21" s="31"/>
      <c r="G21" s="31"/>
      <c r="J21" s="31" t="s">
        <v>79</v>
      </c>
      <c r="K21" s="31"/>
      <c r="L21" s="31"/>
      <c r="M21" s="31"/>
      <c r="N21" s="31"/>
      <c r="O21" s="31"/>
      <c r="Q21" s="3" t="s">
        <v>319</v>
      </c>
    </row>
    <row r="22" spans="1:23" x14ac:dyDescent="0.2">
      <c r="B22" s="31"/>
      <c r="C22" s="31"/>
      <c r="D22" s="31"/>
      <c r="E22" s="31"/>
      <c r="F22" s="31"/>
      <c r="G22" s="31"/>
      <c r="J22" s="31"/>
      <c r="K22" s="31"/>
      <c r="L22" s="31"/>
      <c r="M22" s="31"/>
      <c r="N22" s="31"/>
      <c r="O22" s="31"/>
      <c r="Q22" s="3" t="s">
        <v>320</v>
      </c>
    </row>
    <row r="23" spans="1:23" x14ac:dyDescent="0.2">
      <c r="A23" s="5"/>
      <c r="B23" s="5">
        <v>2013</v>
      </c>
      <c r="C23" s="5">
        <v>2014</v>
      </c>
      <c r="D23" s="5">
        <v>2015</v>
      </c>
      <c r="E23" s="5">
        <v>2016</v>
      </c>
      <c r="F23" s="5">
        <v>2017</v>
      </c>
      <c r="G23" s="5">
        <v>2018</v>
      </c>
      <c r="I23" s="5"/>
      <c r="J23" s="5">
        <v>2013</v>
      </c>
      <c r="K23" s="5">
        <v>2014</v>
      </c>
      <c r="L23" s="5">
        <v>2015</v>
      </c>
      <c r="M23" s="5">
        <v>2016</v>
      </c>
      <c r="N23" s="5">
        <v>2017</v>
      </c>
      <c r="O23" s="5">
        <v>2018</v>
      </c>
      <c r="Q23" s="5"/>
      <c r="R23" s="5">
        <v>2013</v>
      </c>
      <c r="S23" s="5">
        <v>2014</v>
      </c>
      <c r="T23" s="5">
        <v>2015</v>
      </c>
      <c r="U23" s="5">
        <v>2016</v>
      </c>
      <c r="V23" s="5">
        <v>2017</v>
      </c>
      <c r="W23" s="5">
        <v>2018</v>
      </c>
    </row>
    <row r="24" spans="1:23" x14ac:dyDescent="0.2">
      <c r="A24" s="1" t="s">
        <v>192</v>
      </c>
      <c r="B24" s="2">
        <v>8509</v>
      </c>
      <c r="C24" s="2">
        <f t="shared" ref="C24:C29" si="3">C14/S24</f>
        <v>8483.377261176649</v>
      </c>
      <c r="D24" s="2">
        <f t="shared" ref="D24:G29" si="4">D14/T24</f>
        <v>8869.8802476213677</v>
      </c>
      <c r="E24" s="2">
        <f t="shared" si="4"/>
        <v>9299.6272936646383</v>
      </c>
      <c r="F24" s="2">
        <f t="shared" si="4"/>
        <v>9747.9358701408819</v>
      </c>
      <c r="G24" s="2">
        <f t="shared" si="4"/>
        <v>10213.617166138449</v>
      </c>
      <c r="I24" s="1" t="s">
        <v>192</v>
      </c>
      <c r="J24" s="2"/>
      <c r="K24" s="2"/>
      <c r="L24" s="2"/>
      <c r="M24" s="2"/>
      <c r="N24" s="2"/>
      <c r="O24" s="2"/>
      <c r="Q24" s="1" t="s">
        <v>192</v>
      </c>
      <c r="R24" s="28">
        <f t="shared" ref="R24:R29" si="5">(B14+J14)/B24</f>
        <v>78.053942884005167</v>
      </c>
      <c r="S24" s="190">
        <f t="shared" ref="S24:S29" si="6">$W24+(($R24-$W24)/5)*4</f>
        <v>74.443154307204139</v>
      </c>
      <c r="T24" s="190">
        <f t="shared" ref="T24:T29" si="7">$W24+(($R24-$W24)/5)*3</f>
        <v>70.832365730403097</v>
      </c>
      <c r="U24" s="190">
        <f t="shared" ref="U24:U29" si="8">$W24+(($R24-$W24)/5)*2</f>
        <v>67.22157715360207</v>
      </c>
      <c r="V24" s="190">
        <f t="shared" ref="V24:V29" si="9">$W24+(($R24-$W24)/5)*1</f>
        <v>63.610788576801035</v>
      </c>
      <c r="W24" s="1">
        <v>60</v>
      </c>
    </row>
    <row r="25" spans="1:23" x14ac:dyDescent="0.2">
      <c r="A25" s="1" t="s">
        <v>193</v>
      </c>
      <c r="B25" s="2">
        <v>7252</v>
      </c>
      <c r="C25" s="2">
        <f t="shared" si="3"/>
        <v>8411.1819226282405</v>
      </c>
      <c r="D25" s="2">
        <f t="shared" si="4"/>
        <v>8776.2492050742821</v>
      </c>
      <c r="E25" s="2">
        <f t="shared" si="4"/>
        <v>9246.4236835284373</v>
      </c>
      <c r="F25" s="2">
        <f t="shared" si="4"/>
        <v>9769.2693336532648</v>
      </c>
      <c r="G25" s="2">
        <f t="shared" si="4"/>
        <v>10313.983774022674</v>
      </c>
      <c r="I25" s="1" t="s">
        <v>193</v>
      </c>
      <c r="J25" s="2"/>
      <c r="K25" s="2"/>
      <c r="L25" s="2"/>
      <c r="M25" s="2"/>
      <c r="N25" s="2"/>
      <c r="O25" s="2"/>
      <c r="Q25" s="1" t="s">
        <v>193</v>
      </c>
      <c r="R25" s="28">
        <f t="shared" si="5"/>
        <v>69.924434638720356</v>
      </c>
      <c r="S25" s="190">
        <f t="shared" si="6"/>
        <v>67.139547710976288</v>
      </c>
      <c r="T25" s="190">
        <f t="shared" si="7"/>
        <v>64.35466078323222</v>
      </c>
      <c r="U25" s="190">
        <f t="shared" si="8"/>
        <v>61.569773855488144</v>
      </c>
      <c r="V25" s="190">
        <f t="shared" si="9"/>
        <v>58.784886927744068</v>
      </c>
      <c r="W25" s="2">
        <v>56</v>
      </c>
    </row>
    <row r="26" spans="1:23" x14ac:dyDescent="0.2">
      <c r="A26" s="1" t="s">
        <v>194</v>
      </c>
      <c r="B26" s="2">
        <v>6236</v>
      </c>
      <c r="C26" s="2">
        <f t="shared" si="3"/>
        <v>6834.0125014100986</v>
      </c>
      <c r="D26" s="2">
        <f t="shared" si="4"/>
        <v>8121.934473604194</v>
      </c>
      <c r="E26" s="2">
        <f t="shared" si="4"/>
        <v>8647.6067181502967</v>
      </c>
      <c r="F26" s="2">
        <f t="shared" si="4"/>
        <v>9178.8847166308769</v>
      </c>
      <c r="G26" s="2">
        <f t="shared" si="4"/>
        <v>9766.1504764882393</v>
      </c>
      <c r="I26" s="1" t="s">
        <v>194</v>
      </c>
      <c r="J26" s="2"/>
      <c r="K26" s="2"/>
      <c r="L26" s="2"/>
      <c r="M26" s="2"/>
      <c r="N26" s="2"/>
      <c r="O26" s="2"/>
      <c r="Q26" s="1" t="s">
        <v>194</v>
      </c>
      <c r="R26" s="28">
        <f t="shared" si="5"/>
        <v>65.183932007697237</v>
      </c>
      <c r="S26" s="190">
        <f t="shared" si="6"/>
        <v>62.547145606157791</v>
      </c>
      <c r="T26" s="190">
        <f t="shared" si="7"/>
        <v>59.910359204618345</v>
      </c>
      <c r="U26" s="190">
        <f t="shared" si="8"/>
        <v>57.273572803078892</v>
      </c>
      <c r="V26" s="190">
        <f t="shared" si="9"/>
        <v>54.636786401539446</v>
      </c>
      <c r="W26" s="2">
        <v>52</v>
      </c>
    </row>
    <row r="27" spans="1:23" x14ac:dyDescent="0.2">
      <c r="A27" s="1" t="s">
        <v>195</v>
      </c>
      <c r="B27" s="2">
        <v>5821</v>
      </c>
      <c r="C27" s="2">
        <f t="shared" si="3"/>
        <v>6125.5808324580739</v>
      </c>
      <c r="D27" s="2">
        <f t="shared" si="4"/>
        <v>6950.6088723975354</v>
      </c>
      <c r="E27" s="2">
        <f t="shared" si="4"/>
        <v>8308.6028888371857</v>
      </c>
      <c r="F27" s="2">
        <f t="shared" si="4"/>
        <v>9039.6007788527932</v>
      </c>
      <c r="G27" s="2">
        <f t="shared" si="4"/>
        <v>9707.5382633820409</v>
      </c>
      <c r="I27" s="1" t="s">
        <v>195</v>
      </c>
      <c r="J27" s="2"/>
      <c r="K27" s="2"/>
      <c r="L27" s="2"/>
      <c r="M27" s="2"/>
      <c r="N27" s="2"/>
      <c r="O27" s="2"/>
      <c r="Q27" s="1" t="s">
        <v>195</v>
      </c>
      <c r="R27" s="28">
        <f t="shared" si="5"/>
        <v>58.658993300120251</v>
      </c>
      <c r="S27" s="190">
        <f t="shared" si="6"/>
        <v>56.527194640096198</v>
      </c>
      <c r="T27" s="190">
        <f t="shared" si="7"/>
        <v>54.395395980072152</v>
      </c>
      <c r="U27" s="190">
        <f t="shared" si="8"/>
        <v>52.263597320048099</v>
      </c>
      <c r="V27" s="190">
        <f t="shared" si="9"/>
        <v>50.131798660024053</v>
      </c>
      <c r="W27" s="2">
        <v>48</v>
      </c>
    </row>
    <row r="28" spans="1:23" x14ac:dyDescent="0.2">
      <c r="A28" s="1" t="s">
        <v>196</v>
      </c>
      <c r="B28" s="2">
        <v>5432</v>
      </c>
      <c r="C28" s="2">
        <f t="shared" si="3"/>
        <v>5471.1575238428313</v>
      </c>
      <c r="D28" s="2">
        <f t="shared" si="4"/>
        <v>6035.9348166886302</v>
      </c>
      <c r="E28" s="2">
        <f t="shared" si="4"/>
        <v>6969.2963276843266</v>
      </c>
      <c r="F28" s="2">
        <f t="shared" si="4"/>
        <v>8480.4455680930678</v>
      </c>
      <c r="G28" s="2">
        <f t="shared" si="4"/>
        <v>9529.8700999256926</v>
      </c>
      <c r="I28" s="1" t="s">
        <v>196</v>
      </c>
      <c r="J28" s="2"/>
      <c r="K28" s="2"/>
      <c r="L28" s="2"/>
      <c r="M28" s="2"/>
      <c r="N28" s="2"/>
      <c r="O28" s="2"/>
      <c r="Q28" s="1" t="s">
        <v>196</v>
      </c>
      <c r="R28" s="28">
        <f t="shared" si="5"/>
        <v>55.58854933726068</v>
      </c>
      <c r="S28" s="190">
        <f t="shared" si="6"/>
        <v>53.270839469808543</v>
      </c>
      <c r="T28" s="190">
        <f t="shared" si="7"/>
        <v>50.953129602356412</v>
      </c>
      <c r="U28" s="190">
        <f t="shared" si="8"/>
        <v>48.635419734904275</v>
      </c>
      <c r="V28" s="190">
        <f t="shared" si="9"/>
        <v>46.317709867452137</v>
      </c>
      <c r="W28" s="2">
        <v>44</v>
      </c>
    </row>
    <row r="29" spans="1:23" x14ac:dyDescent="0.2">
      <c r="A29" s="1" t="s">
        <v>197</v>
      </c>
      <c r="B29" s="2">
        <v>4965</v>
      </c>
      <c r="C29" s="2">
        <f t="shared" si="3"/>
        <v>6391.9030768778466</v>
      </c>
      <c r="D29" s="2">
        <f t="shared" si="4"/>
        <v>6258.956885228783</v>
      </c>
      <c r="E29" s="2">
        <f t="shared" si="4"/>
        <v>6264.3425474066507</v>
      </c>
      <c r="F29" s="2">
        <f t="shared" si="4"/>
        <v>6549.5166782303168</v>
      </c>
      <c r="G29" s="2">
        <f t="shared" si="4"/>
        <v>7213.3649460629895</v>
      </c>
      <c r="I29" s="1" t="s">
        <v>197</v>
      </c>
      <c r="J29" s="2"/>
      <c r="K29" s="2"/>
      <c r="L29" s="2"/>
      <c r="M29" s="2"/>
      <c r="N29" s="2"/>
      <c r="O29" s="2"/>
      <c r="Q29" s="1" t="s">
        <v>197</v>
      </c>
      <c r="R29" s="28">
        <f t="shared" si="5"/>
        <v>36.457804632426992</v>
      </c>
      <c r="S29" s="190">
        <f t="shared" si="6"/>
        <v>37.166243705941596</v>
      </c>
      <c r="T29" s="190">
        <f t="shared" si="7"/>
        <v>37.874682779456194</v>
      </c>
      <c r="U29" s="190">
        <f t="shared" si="8"/>
        <v>38.583121852970798</v>
      </c>
      <c r="V29" s="190">
        <f t="shared" si="9"/>
        <v>39.291560926485396</v>
      </c>
      <c r="W29" s="2">
        <v>40</v>
      </c>
    </row>
    <row r="30" spans="1:23" x14ac:dyDescent="0.2">
      <c r="A30" s="5" t="s">
        <v>190</v>
      </c>
      <c r="B30" s="24">
        <f>SUM(B24:B29)</f>
        <v>38215</v>
      </c>
      <c r="C30" s="24">
        <f>B30+B30*3/100</f>
        <v>39361.449999999997</v>
      </c>
      <c r="D30" s="24">
        <f>C30+C30*3/100</f>
        <v>40542.2935</v>
      </c>
      <c r="E30" s="24">
        <f>D30+D30*3/100</f>
        <v>41758.562304999999</v>
      </c>
      <c r="F30" s="24">
        <f>E30+E30*3/100</f>
        <v>43011.319174149998</v>
      </c>
      <c r="G30" s="24">
        <f>F30+F30*3/100</f>
        <v>44301.658749374496</v>
      </c>
      <c r="I30" s="5" t="s">
        <v>190</v>
      </c>
      <c r="J30" s="24">
        <f>SUM(J24:J29)</f>
        <v>0</v>
      </c>
      <c r="K30" s="24">
        <f>J30+J30*3/100</f>
        <v>0</v>
      </c>
      <c r="L30" s="24">
        <f>K30+K30*3/100</f>
        <v>0</v>
      </c>
      <c r="M30" s="24">
        <f>L30+L30*3/100</f>
        <v>0</v>
      </c>
      <c r="N30" s="24">
        <f>M30+M30*3/100</f>
        <v>0</v>
      </c>
      <c r="O30" s="24">
        <f>N30+N30*3/100</f>
        <v>0</v>
      </c>
    </row>
    <row r="31" spans="1:23" x14ac:dyDescent="0.2">
      <c r="A31" s="3" t="s">
        <v>317</v>
      </c>
      <c r="D31" s="386" t="s">
        <v>42</v>
      </c>
      <c r="E31" s="386">
        <f>1502-241</f>
        <v>1261</v>
      </c>
      <c r="I31" s="3" t="s">
        <v>316</v>
      </c>
      <c r="L31" s="386" t="s">
        <v>42</v>
      </c>
      <c r="M31" s="386">
        <v>241</v>
      </c>
    </row>
    <row r="32" spans="1:23" x14ac:dyDescent="0.2">
      <c r="B32" s="3" t="s">
        <v>191</v>
      </c>
      <c r="J32" s="3" t="s">
        <v>191</v>
      </c>
    </row>
    <row r="33" spans="1:15" x14ac:dyDescent="0.2">
      <c r="A33" s="5"/>
      <c r="B33" s="5">
        <v>2013</v>
      </c>
      <c r="C33" s="5">
        <v>2014</v>
      </c>
      <c r="D33" s="5">
        <v>2015</v>
      </c>
      <c r="E33" s="5">
        <v>2016</v>
      </c>
      <c r="F33" s="5">
        <v>2017</v>
      </c>
      <c r="G33" s="5">
        <v>2018</v>
      </c>
      <c r="I33" s="5"/>
      <c r="J33" s="5">
        <v>2013</v>
      </c>
      <c r="K33" s="5">
        <v>2014</v>
      </c>
      <c r="L33" s="5">
        <v>2015</v>
      </c>
      <c r="M33" s="5">
        <v>2016</v>
      </c>
      <c r="N33" s="5">
        <v>2017</v>
      </c>
      <c r="O33" s="5">
        <v>2018</v>
      </c>
    </row>
    <row r="34" spans="1:15" x14ac:dyDescent="0.2">
      <c r="A34" s="1" t="s">
        <v>198</v>
      </c>
      <c r="B34" s="2">
        <f>'Proj Feed'!L101</f>
        <v>137449</v>
      </c>
      <c r="C34" s="2">
        <f>'Proj Feed'!M101</f>
        <v>139264.01578236089</v>
      </c>
      <c r="D34" s="2">
        <f>'Proj Feed'!N101</f>
        <v>193791.47518982564</v>
      </c>
      <c r="E34" s="2">
        <f>'Proj Feed'!O101</f>
        <v>203162.47611065023</v>
      </c>
      <c r="F34" s="2">
        <f>'Proj Feed'!P101</f>
        <v>213946.29247951682</v>
      </c>
      <c r="G34" s="2">
        <f>'Proj Feed'!Q101</f>
        <v>234471.20207030777</v>
      </c>
      <c r="I34" s="1" t="s">
        <v>198</v>
      </c>
      <c r="J34" s="2">
        <f>'Proj Feed'!L115</f>
        <v>10098</v>
      </c>
      <c r="K34" s="2">
        <f>'Proj Feed'!M115</f>
        <v>10231.34421763912</v>
      </c>
      <c r="L34" s="2">
        <f>'Proj Feed'!N115</f>
        <v>14237.326691841035</v>
      </c>
      <c r="M34" s="2">
        <f>'Proj Feed'!O115</f>
        <v>14925.788356156432</v>
      </c>
      <c r="N34" s="2">
        <f>'Proj Feed'!P115</f>
        <v>15718.045685731871</v>
      </c>
      <c r="O34" s="2">
        <f>'Proj Feed'!Q115</f>
        <v>17225.954343108839</v>
      </c>
    </row>
    <row r="35" spans="1:15" x14ac:dyDescent="0.2">
      <c r="A35" s="1" t="s">
        <v>199</v>
      </c>
      <c r="B35" s="2">
        <f>'Proj Feed'!L105</f>
        <v>111802</v>
      </c>
      <c r="C35" s="2">
        <f>'Proj Feed'!M105</f>
        <v>114491.04416666666</v>
      </c>
      <c r="D35" s="2">
        <f>'Proj Feed'!N105</f>
        <v>119072.96263662603</v>
      </c>
      <c r="E35" s="2">
        <f>'Proj Feed'!O105</f>
        <v>167611.90605280123</v>
      </c>
      <c r="F35" s="2">
        <f>'Proj Feed'!P105</f>
        <v>182484.07669997634</v>
      </c>
      <c r="G35" s="2">
        <f>'Proj Feed'!Q105</f>
        <v>197084.41277752176</v>
      </c>
      <c r="I35" s="1" t="s">
        <v>199</v>
      </c>
      <c r="J35" s="2">
        <f>'Proj Feed'!L119</f>
        <v>8199</v>
      </c>
      <c r="K35" s="2">
        <f>'Proj Feed'!M119</f>
        <v>8410.4549999999999</v>
      </c>
      <c r="L35" s="2">
        <f>'Proj Feed'!N119</f>
        <v>8747.911621707317</v>
      </c>
      <c r="M35" s="2">
        <f>'Proj Feed'!O119</f>
        <v>12313.98286838959</v>
      </c>
      <c r="N35" s="2">
        <f>'Proj Feed'!P119</f>
        <v>13406.603068265245</v>
      </c>
      <c r="O35" s="2">
        <f>'Proj Feed'!Q119</f>
        <v>14479.249751655689</v>
      </c>
    </row>
    <row r="36" spans="1:15" x14ac:dyDescent="0.2">
      <c r="A36" s="1" t="s">
        <v>200</v>
      </c>
      <c r="B36" s="2">
        <f>'Proj Feed'!L109</f>
        <v>86997</v>
      </c>
      <c r="C36" s="2">
        <f>'Proj Feed'!M109</f>
        <v>92311.241666666669</v>
      </c>
      <c r="D36" s="2">
        <f>'Proj Feed'!N109</f>
        <v>96555.671784999999</v>
      </c>
      <c r="E36" s="2">
        <f>'Proj Feed'!O109</f>
        <v>102366.09965397793</v>
      </c>
      <c r="F36" s="2">
        <f>'Proj Feed'!P109</f>
        <v>145882.7038576167</v>
      </c>
      <c r="G36" s="2">
        <f>'Proj Feed'!Q109</f>
        <v>162731.26505843809</v>
      </c>
      <c r="I36" s="1" t="s">
        <v>200</v>
      </c>
      <c r="J36" s="2">
        <f>'Proj Feed'!L123</f>
        <v>6977</v>
      </c>
      <c r="K36" s="2">
        <f>'Proj Feed'!M123</f>
        <v>6801.4891666666663</v>
      </c>
      <c r="L36" s="2">
        <f>'Proj Feed'!N123</f>
        <v>7093.8405194444449</v>
      </c>
      <c r="M36" s="2">
        <f>'Proj Feed'!O123</f>
        <v>7520.5188605279263</v>
      </c>
      <c r="N36" s="2">
        <f>'Proj Feed'!P123</f>
        <v>10717.59755750301</v>
      </c>
      <c r="O36" s="2">
        <f>'Proj Feed'!Q123</f>
        <v>11955.418278097301</v>
      </c>
    </row>
    <row r="37" spans="1:15" x14ac:dyDescent="0.2">
      <c r="A37" s="1" t="s">
        <v>201</v>
      </c>
      <c r="B37" s="2">
        <f>'Proj Feed'!L142</f>
        <v>57500</v>
      </c>
      <c r="C37" s="2">
        <f>'Proj Feed'!M142</f>
        <v>59067.131190631699</v>
      </c>
      <c r="D37" s="2">
        <f>'Proj Feed'!N142</f>
        <v>64022.541858032135</v>
      </c>
      <c r="E37" s="2">
        <f>'Proj Feed'!O142</f>
        <v>68521.624685176619</v>
      </c>
      <c r="F37" s="2">
        <f>'Proj Feed'!P142</f>
        <v>75021.580726002197</v>
      </c>
      <c r="G37" s="2">
        <f>'Proj Feed'!Q142</f>
        <v>115773.06910292216</v>
      </c>
      <c r="I37" s="1" t="s">
        <v>201</v>
      </c>
      <c r="J37" s="2">
        <f>'Proj Feed'!L158</f>
        <v>20800</v>
      </c>
      <c r="K37" s="2">
        <f>'Proj Feed'!M158</f>
        <v>20730.666666666668</v>
      </c>
      <c r="L37" s="2">
        <f>'Proj Feed'!N158</f>
        <v>20926.44088888889</v>
      </c>
      <c r="M37" s="2">
        <f>'Proj Feed'!O158</f>
        <v>21128.541454222224</v>
      </c>
      <c r="N37" s="2">
        <f>'Proj Feed'!P158</f>
        <v>21332.669400116149</v>
      </c>
      <c r="O37" s="2">
        <f>'Proj Feed'!Q158</f>
        <v>21538.773070641782</v>
      </c>
    </row>
    <row r="38" spans="1:15" x14ac:dyDescent="0.2">
      <c r="A38" s="1" t="s">
        <v>202</v>
      </c>
      <c r="B38" s="2">
        <f>'Proj Feed'!L146</f>
        <v>52329</v>
      </c>
      <c r="C38" s="2">
        <f>'Proj Feed'!M146</f>
        <v>54199.090833333335</v>
      </c>
      <c r="D38" s="2">
        <f>'Proj Feed'!N146</f>
        <v>55986.771817208326</v>
      </c>
      <c r="E38" s="2">
        <f>'Proj Feed'!O146</f>
        <v>60960.854457736423</v>
      </c>
      <c r="F38" s="2">
        <f>'Proj Feed'!P146</f>
        <v>65614.264521886464</v>
      </c>
      <c r="G38" s="2">
        <f>'Proj Feed'!Q146</f>
        <v>72199.879137824202</v>
      </c>
      <c r="I38" s="1" t="s">
        <v>202</v>
      </c>
      <c r="J38" s="2">
        <f>'Proj Feed'!L162</f>
        <v>20697</v>
      </c>
      <c r="K38" s="2">
        <f>'Proj Feed'!M162</f>
        <v>19636.864166666666</v>
      </c>
      <c r="L38" s="2">
        <f>'Proj Feed'!N162</f>
        <v>19660.62444388889</v>
      </c>
      <c r="M38" s="2">
        <f>'Proj Feed'!O162</f>
        <v>19950.870224211943</v>
      </c>
      <c r="N38" s="2">
        <f>'Proj Feed'!P162</f>
        <v>20253.981195531731</v>
      </c>
      <c r="O38" s="2">
        <f>'Proj Feed'!Q162</f>
        <v>20561.436106222667</v>
      </c>
    </row>
    <row r="39" spans="1:15" x14ac:dyDescent="0.2">
      <c r="A39" s="1" t="s">
        <v>203</v>
      </c>
      <c r="B39" s="2">
        <f>'Proj Feed'!L150</f>
        <v>24126</v>
      </c>
      <c r="C39" s="2">
        <f>'Proj Feed'!M150</f>
        <v>48940.644999999997</v>
      </c>
      <c r="D39" s="2">
        <f>'Proj Feed'!N150</f>
        <v>51294.311950555559</v>
      </c>
      <c r="E39" s="2">
        <f>'Proj Feed'!O150</f>
        <v>53247.78971144915</v>
      </c>
      <c r="F39" s="2">
        <f>'Proj Feed'!P150</f>
        <v>58229.479563698682</v>
      </c>
      <c r="G39" s="2">
        <f>'Proj Feed'!Q150</f>
        <v>62981.743289318285</v>
      </c>
      <c r="I39" s="1" t="s">
        <v>203</v>
      </c>
      <c r="J39" s="2">
        <f>'Proj Feed'!L166</f>
        <v>29396</v>
      </c>
      <c r="K39" s="2">
        <f>'Proj Feed'!M166</f>
        <v>19654.654999999999</v>
      </c>
      <c r="L39" s="2">
        <f>'Proj Feed'!N166</f>
        <v>18609.432889444444</v>
      </c>
      <c r="M39" s="2">
        <f>'Proj Feed'!O166</f>
        <v>18705.351363483336</v>
      </c>
      <c r="N39" s="2">
        <f>'Proj Feed'!P166</f>
        <v>19068.472554674801</v>
      </c>
      <c r="O39" s="2">
        <f>'Proj Feed'!Q166</f>
        <v>19449.026041354817</v>
      </c>
    </row>
    <row r="40" spans="1:15" x14ac:dyDescent="0.2">
      <c r="A40" s="5" t="s">
        <v>190</v>
      </c>
      <c r="B40" s="24">
        <f t="shared" ref="B40:G40" si="10">SUM(B34:B39)</f>
        <v>470203</v>
      </c>
      <c r="C40" s="24">
        <f t="shared" si="10"/>
        <v>508273.16863965924</v>
      </c>
      <c r="D40" s="24">
        <f t="shared" si="10"/>
        <v>580723.73523724766</v>
      </c>
      <c r="E40" s="24">
        <f t="shared" si="10"/>
        <v>655870.75067179173</v>
      </c>
      <c r="F40" s="24">
        <f t="shared" si="10"/>
        <v>741178.39784869715</v>
      </c>
      <c r="G40" s="24">
        <f t="shared" si="10"/>
        <v>845241.57143633231</v>
      </c>
      <c r="I40" s="5" t="s">
        <v>190</v>
      </c>
      <c r="J40" s="24">
        <f t="shared" ref="J40:O40" si="11">SUM(J34:J39)</f>
        <v>96167</v>
      </c>
      <c r="K40" s="24">
        <f t="shared" si="11"/>
        <v>85465.474217639116</v>
      </c>
      <c r="L40" s="24">
        <f t="shared" si="11"/>
        <v>89275.577055215035</v>
      </c>
      <c r="M40" s="24">
        <f t="shared" si="11"/>
        <v>94545.05312699145</v>
      </c>
      <c r="N40" s="24">
        <f t="shared" si="11"/>
        <v>100497.36946182282</v>
      </c>
      <c r="O40" s="24">
        <f t="shared" si="11"/>
        <v>105209.85759108109</v>
      </c>
    </row>
    <row r="41" spans="1:15" x14ac:dyDescent="0.2">
      <c r="B41" s="3" t="s">
        <v>79</v>
      </c>
      <c r="J41" s="3" t="s">
        <v>79</v>
      </c>
    </row>
    <row r="42" spans="1:15" x14ac:dyDescent="0.2">
      <c r="A42" s="3" t="s">
        <v>318</v>
      </c>
      <c r="B42" s="3">
        <v>22</v>
      </c>
      <c r="C42" s="192">
        <f>$G42+(($B42-$G42)/5)*4</f>
        <v>22</v>
      </c>
      <c r="D42" s="192">
        <f>$G42+(($B42-$G42)/5)*3</f>
        <v>22</v>
      </c>
      <c r="E42" s="192">
        <f>$G42+(($B42-$G42)/5)*2</f>
        <v>22</v>
      </c>
      <c r="F42" s="192">
        <f>$G42+(($B42-$G42)/5)*1</f>
        <v>22</v>
      </c>
      <c r="G42" s="3">
        <v>22</v>
      </c>
      <c r="I42" s="3" t="s">
        <v>318</v>
      </c>
      <c r="J42" s="3">
        <v>22</v>
      </c>
      <c r="K42" s="192">
        <f>$O42+(($J42-$O42)/5)*4</f>
        <v>22</v>
      </c>
      <c r="L42" s="192">
        <f>$O42+(($J42-$O42)/5)*3</f>
        <v>22</v>
      </c>
      <c r="M42" s="192">
        <f>$O42+(($J42-$O42)/5)*2</f>
        <v>22</v>
      </c>
      <c r="N42" s="192">
        <f>$O42+(($J42-$O42)/5)*1</f>
        <v>22</v>
      </c>
      <c r="O42" s="3">
        <v>22</v>
      </c>
    </row>
    <row r="43" spans="1:15" x14ac:dyDescent="0.2">
      <c r="A43" s="5"/>
      <c r="B43" s="5">
        <v>2013</v>
      </c>
      <c r="C43" s="191">
        <v>2014</v>
      </c>
      <c r="D43" s="191">
        <v>2015</v>
      </c>
      <c r="E43" s="191">
        <v>2016</v>
      </c>
      <c r="F43" s="191">
        <v>2017</v>
      </c>
      <c r="G43" s="5">
        <v>2018</v>
      </c>
      <c r="I43" s="5"/>
      <c r="J43" s="5">
        <v>2013</v>
      </c>
      <c r="K43" s="191">
        <v>2014</v>
      </c>
      <c r="L43" s="191">
        <v>2015</v>
      </c>
      <c r="M43" s="191">
        <v>2016</v>
      </c>
      <c r="N43" s="191">
        <v>2017</v>
      </c>
      <c r="O43" s="5">
        <v>2018</v>
      </c>
    </row>
    <row r="44" spans="1:15" x14ac:dyDescent="0.2">
      <c r="A44" s="1" t="s">
        <v>198</v>
      </c>
      <c r="B44" s="2">
        <f t="shared" ref="B44:G44" si="12">B34/B$42</f>
        <v>6247.681818181818</v>
      </c>
      <c r="C44" s="2">
        <f t="shared" si="12"/>
        <v>6330.1825355618585</v>
      </c>
      <c r="D44" s="2">
        <f t="shared" si="12"/>
        <v>8808.7034177193473</v>
      </c>
      <c r="E44" s="2">
        <f t="shared" si="12"/>
        <v>9234.6580050295561</v>
      </c>
      <c r="F44" s="2">
        <f t="shared" si="12"/>
        <v>9724.8314763416729</v>
      </c>
      <c r="G44" s="2">
        <f t="shared" si="12"/>
        <v>10657.781912286717</v>
      </c>
      <c r="I44" s="1" t="s">
        <v>198</v>
      </c>
      <c r="J44" s="2">
        <f t="shared" ref="J44:O44" si="13">J34/J$42</f>
        <v>459</v>
      </c>
      <c r="K44" s="2">
        <f t="shared" si="13"/>
        <v>465.0611008017782</v>
      </c>
      <c r="L44" s="2">
        <f t="shared" si="13"/>
        <v>647.15121326550161</v>
      </c>
      <c r="M44" s="2">
        <f t="shared" si="13"/>
        <v>678.44492527983778</v>
      </c>
      <c r="N44" s="2">
        <f t="shared" si="13"/>
        <v>714.45662207872147</v>
      </c>
      <c r="O44" s="2">
        <f t="shared" si="13"/>
        <v>782.99792468676537</v>
      </c>
    </row>
    <row r="45" spans="1:15" x14ac:dyDescent="0.2">
      <c r="A45" s="1" t="s">
        <v>199</v>
      </c>
      <c r="B45" s="2">
        <f t="shared" ref="B45:G49" si="14">B35/B$42</f>
        <v>5081.909090909091</v>
      </c>
      <c r="C45" s="2">
        <f t="shared" si="14"/>
        <v>5204.1383712121205</v>
      </c>
      <c r="D45" s="2">
        <f t="shared" si="14"/>
        <v>5412.4073925739103</v>
      </c>
      <c r="E45" s="2">
        <f t="shared" si="14"/>
        <v>7618.7230024000564</v>
      </c>
      <c r="F45" s="2">
        <f t="shared" si="14"/>
        <v>8294.7307590898345</v>
      </c>
      <c r="G45" s="2">
        <f t="shared" si="14"/>
        <v>8958.3823989782613</v>
      </c>
      <c r="I45" s="1" t="s">
        <v>199</v>
      </c>
      <c r="J45" s="2">
        <f t="shared" ref="J45:O49" si="15">J35/J$42</f>
        <v>372.68181818181819</v>
      </c>
      <c r="K45" s="2">
        <f t="shared" si="15"/>
        <v>382.29340909090911</v>
      </c>
      <c r="L45" s="2">
        <f t="shared" si="15"/>
        <v>397.63234644124168</v>
      </c>
      <c r="M45" s="2">
        <f t="shared" si="15"/>
        <v>559.72649401770866</v>
      </c>
      <c r="N45" s="2">
        <f t="shared" si="15"/>
        <v>609.39104855751111</v>
      </c>
      <c r="O45" s="2">
        <f t="shared" si="15"/>
        <v>658.14771598434947</v>
      </c>
    </row>
    <row r="46" spans="1:15" x14ac:dyDescent="0.2">
      <c r="A46" s="1" t="s">
        <v>200</v>
      </c>
      <c r="B46" s="2">
        <f t="shared" si="14"/>
        <v>3954.409090909091</v>
      </c>
      <c r="C46" s="2">
        <f t="shared" si="14"/>
        <v>4195.9655303030304</v>
      </c>
      <c r="D46" s="2">
        <f t="shared" si="14"/>
        <v>4388.8941720454541</v>
      </c>
      <c r="E46" s="2">
        <f t="shared" si="14"/>
        <v>4653.0045297262695</v>
      </c>
      <c r="F46" s="2">
        <f t="shared" si="14"/>
        <v>6631.0319935280313</v>
      </c>
      <c r="G46" s="2">
        <f t="shared" si="14"/>
        <v>7396.8756844744585</v>
      </c>
      <c r="I46" s="1" t="s">
        <v>200</v>
      </c>
      <c r="J46" s="2">
        <f t="shared" si="15"/>
        <v>317.13636363636363</v>
      </c>
      <c r="K46" s="2">
        <f t="shared" si="15"/>
        <v>309.15859848484848</v>
      </c>
      <c r="L46" s="2">
        <f t="shared" si="15"/>
        <v>322.44729633838386</v>
      </c>
      <c r="M46" s="2">
        <f t="shared" si="15"/>
        <v>341.84176638763302</v>
      </c>
      <c r="N46" s="2">
        <f t="shared" si="15"/>
        <v>487.1635253410459</v>
      </c>
      <c r="O46" s="2">
        <f t="shared" si="15"/>
        <v>543.42810354987728</v>
      </c>
    </row>
    <row r="47" spans="1:15" x14ac:dyDescent="0.2">
      <c r="A47" s="1" t="s">
        <v>201</v>
      </c>
      <c r="B47" s="2">
        <f t="shared" si="14"/>
        <v>2613.6363636363635</v>
      </c>
      <c r="C47" s="2">
        <f t="shared" si="14"/>
        <v>2684.8695995741682</v>
      </c>
      <c r="D47" s="2">
        <f t="shared" si="14"/>
        <v>2910.1155390014605</v>
      </c>
      <c r="E47" s="2">
        <f t="shared" si="14"/>
        <v>3114.6193038716647</v>
      </c>
      <c r="F47" s="2">
        <f t="shared" si="14"/>
        <v>3410.0718511819182</v>
      </c>
      <c r="G47" s="2">
        <f t="shared" si="14"/>
        <v>5262.412231951007</v>
      </c>
      <c r="I47" s="1" t="s">
        <v>201</v>
      </c>
      <c r="J47" s="2">
        <f t="shared" si="15"/>
        <v>945.4545454545455</v>
      </c>
      <c r="K47" s="2">
        <f t="shared" si="15"/>
        <v>942.30303030303037</v>
      </c>
      <c r="L47" s="2">
        <f t="shared" si="15"/>
        <v>951.20185858585864</v>
      </c>
      <c r="M47" s="2">
        <f t="shared" si="15"/>
        <v>960.38824791919205</v>
      </c>
      <c r="N47" s="2">
        <f t="shared" si="15"/>
        <v>969.66679091437038</v>
      </c>
      <c r="O47" s="2">
        <f t="shared" si="15"/>
        <v>979.03513957462644</v>
      </c>
    </row>
    <row r="48" spans="1:15" x14ac:dyDescent="0.2">
      <c r="A48" s="1" t="s">
        <v>202</v>
      </c>
      <c r="B48" s="2">
        <f t="shared" si="14"/>
        <v>2378.590909090909</v>
      </c>
      <c r="C48" s="2">
        <f t="shared" si="14"/>
        <v>2463.5950378787879</v>
      </c>
      <c r="D48" s="2">
        <f t="shared" si="14"/>
        <v>2544.8532644185602</v>
      </c>
      <c r="E48" s="2">
        <f t="shared" si="14"/>
        <v>2770.94792989711</v>
      </c>
      <c r="F48" s="2">
        <f t="shared" si="14"/>
        <v>2982.4665691766572</v>
      </c>
      <c r="G48" s="2">
        <f t="shared" si="14"/>
        <v>3281.8126880829182</v>
      </c>
      <c r="I48" s="1" t="s">
        <v>202</v>
      </c>
      <c r="J48" s="2">
        <f t="shared" si="15"/>
        <v>940.77272727272725</v>
      </c>
      <c r="K48" s="2">
        <f t="shared" si="15"/>
        <v>892.5847348484848</v>
      </c>
      <c r="L48" s="2">
        <f t="shared" si="15"/>
        <v>893.66474744949494</v>
      </c>
      <c r="M48" s="2">
        <f t="shared" si="15"/>
        <v>906.85773746417919</v>
      </c>
      <c r="N48" s="2">
        <f t="shared" si="15"/>
        <v>920.63550888780594</v>
      </c>
      <c r="O48" s="2">
        <f t="shared" si="15"/>
        <v>934.61073210103029</v>
      </c>
    </row>
    <row r="49" spans="1:15" x14ac:dyDescent="0.2">
      <c r="A49" s="1" t="s">
        <v>203</v>
      </c>
      <c r="B49" s="2">
        <f t="shared" si="14"/>
        <v>1096.6363636363637</v>
      </c>
      <c r="C49" s="2">
        <f t="shared" si="14"/>
        <v>2224.5747727272724</v>
      </c>
      <c r="D49" s="2">
        <f t="shared" si="14"/>
        <v>2331.5596341161618</v>
      </c>
      <c r="E49" s="2">
        <f t="shared" si="14"/>
        <v>2420.354077793143</v>
      </c>
      <c r="F49" s="2">
        <f t="shared" si="14"/>
        <v>2646.7945256226672</v>
      </c>
      <c r="G49" s="2">
        <f t="shared" si="14"/>
        <v>2862.8065131508311</v>
      </c>
      <c r="I49" s="1" t="s">
        <v>203</v>
      </c>
      <c r="J49" s="2">
        <f t="shared" si="15"/>
        <v>1336.1818181818182</v>
      </c>
      <c r="K49" s="2">
        <f t="shared" si="15"/>
        <v>893.39340909090902</v>
      </c>
      <c r="L49" s="2">
        <f t="shared" si="15"/>
        <v>845.88331315656569</v>
      </c>
      <c r="M49" s="2">
        <f t="shared" si="15"/>
        <v>850.24324379469715</v>
      </c>
      <c r="N49" s="2">
        <f t="shared" si="15"/>
        <v>866.74875248521823</v>
      </c>
      <c r="O49" s="2">
        <f t="shared" si="15"/>
        <v>884.04663824340071</v>
      </c>
    </row>
    <row r="50" spans="1:15" x14ac:dyDescent="0.2">
      <c r="A50" s="5" t="s">
        <v>190</v>
      </c>
      <c r="B50" s="24">
        <f t="shared" ref="B50:G50" si="16">SUM(B44:B49)</f>
        <v>21372.863636363636</v>
      </c>
      <c r="C50" s="24">
        <f t="shared" si="16"/>
        <v>23103.325847257238</v>
      </c>
      <c r="D50" s="24">
        <f t="shared" si="16"/>
        <v>26396.533419874897</v>
      </c>
      <c r="E50" s="24">
        <f t="shared" si="16"/>
        <v>29812.306848717802</v>
      </c>
      <c r="F50" s="24">
        <f t="shared" si="16"/>
        <v>33689.927174940778</v>
      </c>
      <c r="G50" s="24">
        <f t="shared" si="16"/>
        <v>38420.071428924188</v>
      </c>
      <c r="I50" s="5" t="s">
        <v>190</v>
      </c>
      <c r="J50" s="24">
        <f t="shared" ref="J50:O50" si="17">SUM(J44:J49)</f>
        <v>4371.227272727273</v>
      </c>
      <c r="K50" s="24">
        <f t="shared" si="17"/>
        <v>3884.7942826199596</v>
      </c>
      <c r="L50" s="24">
        <f t="shared" si="17"/>
        <v>4057.9807752370466</v>
      </c>
      <c r="M50" s="24">
        <f t="shared" si="17"/>
        <v>4297.5024148632474</v>
      </c>
      <c r="N50" s="24">
        <f t="shared" si="17"/>
        <v>4568.0622482646731</v>
      </c>
      <c r="O50" s="24">
        <f t="shared" si="17"/>
        <v>4782.2662541400496</v>
      </c>
    </row>
    <row r="51" spans="1:15" x14ac:dyDescent="0.2">
      <c r="B51" s="3" t="s">
        <v>42</v>
      </c>
    </row>
    <row r="52" spans="1:15" x14ac:dyDescent="0.2">
      <c r="B52" s="3">
        <v>1261</v>
      </c>
      <c r="C52" s="382">
        <f>C40/C53</f>
        <v>1270.6829215991481</v>
      </c>
      <c r="D52" s="382">
        <f>D40/D53</f>
        <v>1382.675560088685</v>
      </c>
      <c r="E52" s="382">
        <f>E40/E53</f>
        <v>1490.6153424358904</v>
      </c>
      <c r="F52" s="382">
        <f>F40/F53</f>
        <v>1611.2573866276025</v>
      </c>
      <c r="G52" s="382">
        <f>G40/G53</f>
        <v>1760.919940492359</v>
      </c>
    </row>
    <row r="53" spans="1:15" x14ac:dyDescent="0.2">
      <c r="A53" s="3" t="s">
        <v>753</v>
      </c>
      <c r="B53" s="382">
        <f>B40/B52</f>
        <v>372.88104678826329</v>
      </c>
      <c r="C53" s="3">
        <v>400</v>
      </c>
      <c r="D53" s="3">
        <v>420</v>
      </c>
      <c r="E53" s="3">
        <v>440</v>
      </c>
      <c r="F53" s="3">
        <v>460</v>
      </c>
      <c r="G53" s="3">
        <v>480</v>
      </c>
    </row>
    <row r="71" spans="11:11" x14ac:dyDescent="0.2">
      <c r="K71" s="31" t="e">
        <f>Proj!F14+Proj!F15+Proj!F16+Proj!F17+Proj!F18+sum</f>
        <v>#NAME?</v>
      </c>
    </row>
  </sheetData>
  <mergeCells count="2">
    <mergeCell ref="A2:G2"/>
    <mergeCell ref="I2:O2"/>
  </mergeCells>
  <pageMargins left="0.7" right="0.7" top="0.75" bottom="0.75" header="0.3" footer="0.3"/>
  <pageSetup paperSize="9" scale="57"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K201"/>
  <sheetViews>
    <sheetView workbookViewId="0">
      <pane xSplit="3" ySplit="4" topLeftCell="F176" activePane="bottomRight" state="frozen"/>
      <selection pane="topRight" activeCell="D1" sqref="D1"/>
      <selection pane="bottomLeft" activeCell="A5" sqref="A5"/>
      <selection pane="bottomRight" activeCell="K200" sqref="K200"/>
    </sheetView>
  </sheetViews>
  <sheetFormatPr defaultColWidth="9.140625" defaultRowHeight="14.1" customHeight="1" x14ac:dyDescent="0.2"/>
  <cols>
    <col min="1" max="1" width="3.42578125" style="53" customWidth="1"/>
    <col min="2" max="2" width="8.7109375" style="53" customWidth="1"/>
    <col min="3" max="3" width="25.7109375" style="53" customWidth="1"/>
    <col min="4" max="4" width="12.85546875" style="53" customWidth="1"/>
    <col min="5" max="5" width="12" style="53" bestFit="1" customWidth="1"/>
    <col min="6" max="7" width="12" style="53" customWidth="1"/>
    <col min="8" max="10" width="9.140625" style="53"/>
    <col min="11" max="11" width="15.7109375" style="58" customWidth="1"/>
    <col min="12" max="17" width="12.85546875" style="53" customWidth="1"/>
    <col min="18" max="22" width="13.7109375" style="53" bestFit="1" customWidth="1"/>
    <col min="23" max="140" width="9.140625" style="55"/>
    <col min="141" max="16384" width="9.140625" style="53"/>
  </cols>
  <sheetData>
    <row r="1" spans="1:140" ht="15.75" x14ac:dyDescent="0.25">
      <c r="A1" s="52" t="s">
        <v>214</v>
      </c>
      <c r="K1" s="54"/>
    </row>
    <row r="2" spans="1:140" ht="12.75" x14ac:dyDescent="0.2">
      <c r="C2" s="56"/>
      <c r="D2" s="56"/>
      <c r="K2" s="53"/>
      <c r="L2" s="57"/>
      <c r="M2" s="58"/>
      <c r="S2" s="55"/>
      <c r="T2" s="55"/>
      <c r="U2" s="55"/>
      <c r="V2" s="55"/>
      <c r="EG2" s="53"/>
      <c r="EH2" s="53"/>
      <c r="EI2" s="53"/>
      <c r="EJ2" s="53"/>
    </row>
    <row r="3" spans="1:140" ht="15" x14ac:dyDescent="0.25">
      <c r="A3" s="59"/>
      <c r="B3" s="56"/>
      <c r="C3" s="56"/>
      <c r="D3" s="56"/>
      <c r="E3" s="60" t="s">
        <v>215</v>
      </c>
      <c r="F3" s="610" t="s">
        <v>216</v>
      </c>
      <c r="G3" s="610"/>
      <c r="H3" s="610"/>
      <c r="I3" s="610"/>
      <c r="J3" s="610"/>
      <c r="L3" s="62"/>
      <c r="M3" s="63"/>
      <c r="N3" s="64"/>
      <c r="O3" s="63"/>
      <c r="P3" s="63"/>
      <c r="Q3" s="64"/>
      <c r="R3" s="64"/>
      <c r="V3" s="63"/>
    </row>
    <row r="4" spans="1:140" s="65" customFormat="1" ht="12" x14ac:dyDescent="0.2">
      <c r="D4" s="66">
        <f>E4-1</f>
        <v>2012</v>
      </c>
      <c r="E4" s="60">
        <f>L4</f>
        <v>2013</v>
      </c>
      <c r="F4" s="60">
        <f>E4+1</f>
        <v>2014</v>
      </c>
      <c r="G4" s="60">
        <f>F4+1</f>
        <v>2015</v>
      </c>
      <c r="H4" s="60">
        <f>G4+1</f>
        <v>2016</v>
      </c>
      <c r="I4" s="60">
        <f>H4+1</f>
        <v>2017</v>
      </c>
      <c r="J4" s="60">
        <f>I4+1</f>
        <v>2018</v>
      </c>
      <c r="L4" s="67">
        <v>2013</v>
      </c>
      <c r="M4" s="65">
        <f>L4+1</f>
        <v>2014</v>
      </c>
      <c r="N4" s="65">
        <f>M4+1</f>
        <v>2015</v>
      </c>
      <c r="O4" s="65">
        <f>N4+1</f>
        <v>2016</v>
      </c>
      <c r="P4" s="65">
        <f>O4+1</f>
        <v>2017</v>
      </c>
      <c r="Q4" s="65">
        <f>P4+1</f>
        <v>2018</v>
      </c>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row>
    <row r="5" spans="1:140" s="69" customFormat="1" ht="12.75" thickBot="1" x14ac:dyDescent="0.25">
      <c r="B5" s="70"/>
      <c r="C5" s="70"/>
      <c r="D5" s="70"/>
      <c r="E5" s="71"/>
      <c r="F5" s="71"/>
      <c r="G5" s="71"/>
      <c r="H5" s="71"/>
      <c r="I5" s="71"/>
      <c r="J5" s="71"/>
      <c r="K5" s="72"/>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row>
    <row r="6" spans="1:140" s="74" customFormat="1" ht="15.75" thickBot="1" x14ac:dyDescent="0.3">
      <c r="A6" s="73" t="s">
        <v>217</v>
      </c>
      <c r="K6" s="75"/>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row>
    <row r="7" spans="1:140" s="55" customFormat="1" ht="12.75" x14ac:dyDescent="0.2">
      <c r="B7" s="77"/>
      <c r="C7" s="77"/>
      <c r="D7" s="77"/>
      <c r="E7" s="78" t="s">
        <v>218</v>
      </c>
      <c r="F7" s="78"/>
      <c r="G7" s="78"/>
      <c r="K7" s="79"/>
      <c r="M7" s="80"/>
      <c r="N7" s="68"/>
      <c r="O7" s="68"/>
      <c r="P7" s="68"/>
      <c r="Q7" s="68"/>
      <c r="R7" s="68"/>
      <c r="S7" s="68"/>
      <c r="T7" s="68"/>
      <c r="U7" s="68"/>
      <c r="V7" s="68"/>
    </row>
    <row r="8" spans="1:140" s="55" customFormat="1" ht="12.75" x14ac:dyDescent="0.2">
      <c r="B8" s="77"/>
      <c r="C8" s="81" t="s">
        <v>219</v>
      </c>
      <c r="D8" s="81"/>
      <c r="E8" s="82">
        <v>0</v>
      </c>
      <c r="F8" s="65"/>
      <c r="G8" s="65"/>
      <c r="K8" s="83" t="s">
        <v>220</v>
      </c>
      <c r="L8" s="84">
        <f>361395+346706+332610</f>
        <v>1040711</v>
      </c>
      <c r="M8" s="84">
        <f>372544+358265+344510</f>
        <v>1075319</v>
      </c>
      <c r="N8" s="84">
        <f>383108+369365+356039</f>
        <v>1108512</v>
      </c>
      <c r="O8" s="85">
        <f>392976+379888+367115</f>
        <v>1139979</v>
      </c>
      <c r="P8" s="85">
        <f>402177+389723+377619</f>
        <v>1169519</v>
      </c>
      <c r="Q8" s="85">
        <f>410786+398899+387441</f>
        <v>1197126</v>
      </c>
      <c r="R8" s="86"/>
      <c r="S8" s="86"/>
      <c r="T8" s="86"/>
      <c r="U8" s="86"/>
      <c r="V8" s="86"/>
    </row>
    <row r="9" spans="1:140" s="65" customFormat="1" ht="12" x14ac:dyDescent="0.2">
      <c r="A9" s="87"/>
      <c r="B9" s="88"/>
      <c r="H9" s="89"/>
      <c r="I9" s="89"/>
      <c r="J9" s="89"/>
      <c r="K9" s="90" t="s">
        <v>221</v>
      </c>
      <c r="L9" s="84">
        <v>332610</v>
      </c>
      <c r="M9" s="84">
        <f>344510</f>
        <v>344510</v>
      </c>
      <c r="N9" s="84">
        <f>356039</f>
        <v>356039</v>
      </c>
      <c r="O9" s="91">
        <v>367115</v>
      </c>
      <c r="P9" s="91">
        <v>377619</v>
      </c>
      <c r="Q9" s="91">
        <v>387441</v>
      </c>
      <c r="R9" s="86"/>
      <c r="S9" s="86"/>
      <c r="T9" s="86"/>
      <c r="U9" s="86"/>
      <c r="V9" s="86"/>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row>
    <row r="10" spans="1:140" s="65" customFormat="1" ht="12" x14ac:dyDescent="0.2">
      <c r="A10" s="87"/>
      <c r="B10" s="88"/>
      <c r="H10" s="89"/>
      <c r="I10" s="89"/>
      <c r="J10" s="89"/>
      <c r="K10" s="90" t="s">
        <v>222</v>
      </c>
      <c r="L10" s="84">
        <v>318814</v>
      </c>
      <c r="M10" s="84">
        <f>331009</f>
        <v>331009</v>
      </c>
      <c r="N10" s="84">
        <f>342895</f>
        <v>342895</v>
      </c>
      <c r="O10" s="91">
        <v>354414</v>
      </c>
      <c r="P10" s="91">
        <v>365484</v>
      </c>
      <c r="Q10" s="91">
        <v>375987</v>
      </c>
      <c r="R10" s="86"/>
      <c r="S10" s="86"/>
      <c r="T10" s="86"/>
      <c r="U10" s="86"/>
      <c r="V10" s="86"/>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row>
    <row r="11" spans="1:140" s="65" customFormat="1" ht="12.75" x14ac:dyDescent="0.2">
      <c r="A11" s="87"/>
      <c r="B11" s="88"/>
      <c r="C11" s="92"/>
      <c r="D11" s="92"/>
      <c r="E11" s="60"/>
      <c r="F11" s="60"/>
      <c r="G11" s="60"/>
      <c r="H11" s="60"/>
      <c r="I11" s="60"/>
      <c r="J11" s="60"/>
      <c r="K11" s="90" t="s">
        <v>223</v>
      </c>
      <c r="L11" s="84">
        <f>L9+L10+305121+291446+278333+248539+246507</f>
        <v>2021370</v>
      </c>
      <c r="M11" s="84">
        <f>M9+M10+317500+303728+290185+277199+247599</f>
        <v>2111730</v>
      </c>
      <c r="N11" s="84">
        <f>N9+N10+329691+316095+302448+289032+276174</f>
        <v>2212374</v>
      </c>
      <c r="O11" s="85">
        <f>367115+354414+341576+328277+314799+301278+287989</f>
        <v>2295448</v>
      </c>
      <c r="P11" s="91">
        <f>P9+P10+353099+340160+326969+313613+300218</f>
        <v>2377162</v>
      </c>
      <c r="Q11" s="91">
        <f>Q9+Q10+364177+351683+338842+325770+312537</f>
        <v>2456437</v>
      </c>
      <c r="R11" s="86"/>
      <c r="S11" s="86"/>
      <c r="T11" s="86"/>
      <c r="U11" s="86"/>
      <c r="V11" s="86"/>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row>
    <row r="12" spans="1:140" s="65" customFormat="1" ht="12.75" x14ac:dyDescent="0.2">
      <c r="A12" s="87"/>
      <c r="B12" s="88"/>
      <c r="C12" s="92"/>
      <c r="D12" s="92"/>
      <c r="E12" s="60"/>
      <c r="F12" s="60"/>
      <c r="G12" s="60"/>
      <c r="H12" s="60"/>
      <c r="I12" s="60"/>
      <c r="J12" s="60"/>
      <c r="K12" s="90" t="s">
        <v>224</v>
      </c>
      <c r="L12" s="84">
        <f>L11-L9</f>
        <v>1688760</v>
      </c>
      <c r="M12" s="84">
        <f>M11-M9</f>
        <v>1767220</v>
      </c>
      <c r="N12" s="84">
        <f>N11-N9</f>
        <v>1856335</v>
      </c>
      <c r="O12" s="85">
        <f>354414+341576+328277+314799+301278+287989</f>
        <v>1928333</v>
      </c>
      <c r="P12" s="91">
        <f>P11-P9</f>
        <v>1999543</v>
      </c>
      <c r="Q12" s="91">
        <f>Q11-Q9</f>
        <v>2068996</v>
      </c>
      <c r="R12" s="86"/>
      <c r="S12" s="86"/>
      <c r="T12" s="86"/>
      <c r="U12" s="86"/>
      <c r="V12" s="86"/>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row>
    <row r="13" spans="1:140" s="65" customFormat="1" ht="12" x14ac:dyDescent="0.2">
      <c r="A13" s="87"/>
      <c r="B13" s="88"/>
      <c r="C13" s="93"/>
      <c r="D13" s="93"/>
      <c r="E13" s="60"/>
      <c r="F13" s="60"/>
      <c r="G13" s="60"/>
      <c r="H13" s="60"/>
      <c r="I13" s="60"/>
      <c r="J13" s="60"/>
      <c r="K13" s="90" t="s">
        <v>225</v>
      </c>
      <c r="L13" s="84">
        <v>246507</v>
      </c>
      <c r="M13" s="84">
        <f>247599</f>
        <v>247599</v>
      </c>
      <c r="N13" s="84">
        <v>276174</v>
      </c>
      <c r="O13" s="91">
        <v>287989</v>
      </c>
      <c r="P13" s="91">
        <v>300218</v>
      </c>
      <c r="Q13" s="91">
        <v>312537</v>
      </c>
      <c r="R13" s="86"/>
      <c r="S13" s="86"/>
      <c r="T13" s="86"/>
      <c r="U13" s="86"/>
      <c r="V13" s="86"/>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row>
    <row r="14" spans="1:140" s="65" customFormat="1" ht="12" x14ac:dyDescent="0.2">
      <c r="A14" s="87"/>
      <c r="B14" s="88"/>
      <c r="C14" s="93"/>
      <c r="D14" s="93"/>
      <c r="E14" s="60"/>
      <c r="F14" s="60"/>
      <c r="G14" s="60"/>
      <c r="H14" s="60"/>
      <c r="I14" s="60"/>
      <c r="J14" s="60"/>
      <c r="K14" s="90" t="s">
        <v>226</v>
      </c>
      <c r="L14" s="84">
        <v>244895</v>
      </c>
      <c r="M14" s="84">
        <v>245648</v>
      </c>
      <c r="N14" s="84">
        <v>246756</v>
      </c>
      <c r="O14" s="91">
        <v>275254</v>
      </c>
      <c r="P14" s="91">
        <v>287052</v>
      </c>
      <c r="Q14" s="91">
        <v>299236</v>
      </c>
      <c r="R14" s="86"/>
      <c r="S14" s="86"/>
      <c r="T14" s="86"/>
      <c r="U14" s="86"/>
      <c r="V14" s="86"/>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row>
    <row r="15" spans="1:140" s="65" customFormat="1" ht="12" x14ac:dyDescent="0.2">
      <c r="A15" s="87"/>
      <c r="E15" s="60"/>
      <c r="F15" s="60"/>
      <c r="G15" s="60"/>
      <c r="H15" s="60"/>
      <c r="I15" s="60"/>
      <c r="J15" s="60"/>
      <c r="K15" s="90" t="s">
        <v>227</v>
      </c>
      <c r="L15" s="84">
        <f>L14+243522+L17</f>
        <v>730709</v>
      </c>
      <c r="M15" s="84">
        <f>245648+244102+242761</f>
        <v>732511</v>
      </c>
      <c r="N15" s="84">
        <f>N14+244869+N17</f>
        <v>734979</v>
      </c>
      <c r="O15" s="91">
        <f>275254+245989+244133</f>
        <v>765376</v>
      </c>
      <c r="P15" s="91">
        <f>287052+274416+245263</f>
        <v>806731</v>
      </c>
      <c r="Q15" s="91">
        <f>Q14+286196+273621</f>
        <v>859053</v>
      </c>
      <c r="R15" s="86"/>
      <c r="S15" s="86"/>
      <c r="T15" s="86"/>
      <c r="U15" s="86"/>
      <c r="V15" s="86"/>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row>
    <row r="16" spans="1:140" s="65" customFormat="1" ht="12" x14ac:dyDescent="0.2">
      <c r="A16" s="87"/>
      <c r="E16" s="60"/>
      <c r="F16" s="60"/>
      <c r="G16" s="60"/>
      <c r="H16" s="60"/>
      <c r="I16" s="60"/>
      <c r="J16" s="60"/>
      <c r="K16" s="83" t="s">
        <v>228</v>
      </c>
      <c r="L16" s="84">
        <f>L15+L19</f>
        <v>1409318</v>
      </c>
      <c r="M16" s="84">
        <f>M15+M19</f>
        <v>1427872</v>
      </c>
      <c r="N16" s="84">
        <f>N15+N19</f>
        <v>1445401</v>
      </c>
      <c r="O16" s="91">
        <f>O15+242600+241172+239751</f>
        <v>1488899</v>
      </c>
      <c r="P16" s="91">
        <f>P15+243390+241789+240260</f>
        <v>1532170</v>
      </c>
      <c r="Q16" s="91">
        <f>Q15+244531+242591+240891</f>
        <v>1587066</v>
      </c>
      <c r="R16" s="86"/>
      <c r="S16" s="86"/>
      <c r="T16" s="86"/>
      <c r="U16" s="86"/>
      <c r="V16" s="86"/>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row>
    <row r="17" spans="1:140" s="65" customFormat="1" ht="12" x14ac:dyDescent="0.2">
      <c r="A17" s="87"/>
      <c r="E17" s="60"/>
      <c r="F17" s="60"/>
      <c r="G17" s="60"/>
      <c r="H17" s="60"/>
      <c r="I17" s="60"/>
      <c r="J17" s="60"/>
      <c r="K17" s="90" t="s">
        <v>229</v>
      </c>
      <c r="L17" s="84">
        <v>242292</v>
      </c>
      <c r="M17" s="84">
        <v>242761</v>
      </c>
      <c r="N17" s="84">
        <v>243354</v>
      </c>
      <c r="O17" s="91">
        <v>244133</v>
      </c>
      <c r="P17" s="91">
        <v>245263</v>
      </c>
      <c r="Q17" s="91">
        <v>273621</v>
      </c>
      <c r="R17" s="86"/>
      <c r="S17" s="86"/>
      <c r="T17" s="86"/>
      <c r="U17" s="86"/>
      <c r="V17" s="86"/>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row>
    <row r="18" spans="1:140" s="65" customFormat="1" ht="12" x14ac:dyDescent="0.2">
      <c r="A18" s="87"/>
      <c r="E18" s="60"/>
      <c r="F18" s="60"/>
      <c r="G18" s="60"/>
      <c r="H18" s="60"/>
      <c r="I18" s="60"/>
      <c r="J18" s="60"/>
      <c r="K18" s="90" t="s">
        <v>230</v>
      </c>
      <c r="L18" s="84">
        <v>229454</v>
      </c>
      <c r="M18" s="84">
        <v>241514</v>
      </c>
      <c r="N18" s="84">
        <v>241996</v>
      </c>
      <c r="O18" s="91">
        <v>242600</v>
      </c>
      <c r="P18" s="91">
        <v>243390</v>
      </c>
      <c r="Q18" s="91">
        <v>244531</v>
      </c>
      <c r="R18" s="86"/>
      <c r="S18" s="86"/>
      <c r="T18" s="86"/>
      <c r="U18" s="86"/>
      <c r="V18" s="86"/>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row>
    <row r="19" spans="1:140" s="65" customFormat="1" ht="12" x14ac:dyDescent="0.2">
      <c r="A19" s="87"/>
      <c r="B19" s="94"/>
      <c r="E19" s="60"/>
      <c r="F19" s="60"/>
      <c r="G19" s="60"/>
      <c r="H19" s="60"/>
      <c r="I19" s="60"/>
      <c r="J19" s="60"/>
      <c r="K19" s="90" t="s">
        <v>231</v>
      </c>
      <c r="L19" s="84">
        <f>L18+226104+L20</f>
        <v>678609</v>
      </c>
      <c r="M19" s="84">
        <f>M18+228645+225202</f>
        <v>695361</v>
      </c>
      <c r="N19" s="84">
        <f>N18+240677+N20</f>
        <v>710422</v>
      </c>
      <c r="O19" s="91">
        <f>242600+241172+239751</f>
        <v>723523</v>
      </c>
      <c r="P19" s="91">
        <f>P18+241789+240260</f>
        <v>725439</v>
      </c>
      <c r="Q19" s="91">
        <f>Q18+244531+240891</f>
        <v>729953</v>
      </c>
      <c r="R19" s="86"/>
      <c r="S19" s="86"/>
      <c r="T19" s="86"/>
      <c r="U19" s="86"/>
      <c r="V19" s="86"/>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row>
    <row r="20" spans="1:140" s="65" customFormat="1" ht="12" x14ac:dyDescent="0.2">
      <c r="A20" s="87"/>
      <c r="E20" s="60"/>
      <c r="F20" s="60"/>
      <c r="G20" s="60"/>
      <c r="H20" s="60"/>
      <c r="I20" s="60"/>
      <c r="J20" s="60"/>
      <c r="K20" s="90" t="s">
        <v>232</v>
      </c>
      <c r="L20" s="84">
        <v>223051</v>
      </c>
      <c r="M20" s="84">
        <f>225202</f>
        <v>225202</v>
      </c>
      <c r="N20" s="84">
        <v>227749</v>
      </c>
      <c r="O20" s="91">
        <v>239751</v>
      </c>
      <c r="P20" s="91">
        <v>240260</v>
      </c>
      <c r="Q20" s="91">
        <v>240891</v>
      </c>
      <c r="R20" s="86"/>
      <c r="S20" s="86"/>
      <c r="T20" s="86"/>
      <c r="U20" s="86"/>
      <c r="V20" s="86"/>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row>
    <row r="21" spans="1:140" s="65" customFormat="1" ht="12" x14ac:dyDescent="0.2">
      <c r="A21" s="87"/>
      <c r="E21" s="60"/>
      <c r="F21" s="60"/>
      <c r="G21" s="60"/>
      <c r="H21" s="60"/>
      <c r="I21" s="60"/>
      <c r="J21" s="60"/>
      <c r="K21" s="90" t="s">
        <v>233</v>
      </c>
      <c r="L21" s="84">
        <f>220125+217533+215327+213720+213131</f>
        <v>1079836</v>
      </c>
      <c r="M21" s="84">
        <f>222074+219132+216540+214298+212654</f>
        <v>1084698</v>
      </c>
      <c r="N21" s="84">
        <f>224233+221089+218148+215523+213247</f>
        <v>1092240</v>
      </c>
      <c r="O21" s="91">
        <f>226787+223256+220113+217141+214483</f>
        <v>1101780</v>
      </c>
      <c r="P21" s="91">
        <f>238756+225816+222288+219114+216111</f>
        <v>1122085</v>
      </c>
      <c r="Q21" s="91">
        <f>239282+237752+224854+221296+218093</f>
        <v>1141277</v>
      </c>
      <c r="R21" s="86"/>
      <c r="S21" s="86"/>
      <c r="T21" s="86"/>
      <c r="U21" s="86"/>
      <c r="V21" s="86"/>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row>
    <row r="22" spans="1:140" s="65" customFormat="1" ht="12" x14ac:dyDescent="0.2">
      <c r="A22" s="87"/>
      <c r="E22" s="60"/>
      <c r="F22" s="60"/>
      <c r="G22" s="60"/>
      <c r="H22" s="60"/>
      <c r="I22" s="60"/>
      <c r="J22" s="60"/>
      <c r="K22" s="81" t="s">
        <v>234</v>
      </c>
      <c r="L22" s="84">
        <v>11355940</v>
      </c>
      <c r="M22" s="84">
        <v>11686013</v>
      </c>
      <c r="N22" s="84">
        <v>12022635</v>
      </c>
      <c r="O22" s="91">
        <v>12365180</v>
      </c>
      <c r="P22" s="91">
        <v>12713052</v>
      </c>
      <c r="Q22" s="91">
        <v>13084188</v>
      </c>
      <c r="R22" s="86"/>
      <c r="S22" s="86"/>
      <c r="T22" s="86"/>
      <c r="U22" s="86"/>
      <c r="V22" s="86"/>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row>
    <row r="23" spans="1:140" s="69" customFormat="1" ht="12.75" thickBot="1" x14ac:dyDescent="0.25">
      <c r="E23" s="71"/>
      <c r="F23" s="71"/>
      <c r="G23" s="71"/>
      <c r="H23" s="71"/>
      <c r="I23" s="71"/>
      <c r="J23" s="71"/>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row>
    <row r="24" spans="1:140" s="74" customFormat="1" ht="15.75" thickBot="1" x14ac:dyDescent="0.3">
      <c r="A24" s="73" t="s">
        <v>235</v>
      </c>
      <c r="K24" s="75"/>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row>
    <row r="25" spans="1:140" s="65" customFormat="1" ht="12" x14ac:dyDescent="0.2">
      <c r="E25" s="60"/>
      <c r="F25" s="60"/>
      <c r="G25" s="60"/>
      <c r="H25" s="60"/>
      <c r="I25" s="60"/>
      <c r="J25" s="60"/>
      <c r="K25" s="90"/>
      <c r="L25" s="95"/>
      <c r="M25" s="95"/>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row>
    <row r="26" spans="1:140" s="65" customFormat="1" ht="12.75" x14ac:dyDescent="0.2">
      <c r="B26" s="96" t="s">
        <v>236</v>
      </c>
      <c r="E26" s="60"/>
      <c r="F26" s="60"/>
      <c r="G26" s="60"/>
      <c r="H26" s="60"/>
      <c r="I26" s="60"/>
      <c r="J26" s="90"/>
      <c r="K26" s="95"/>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row>
    <row r="27" spans="1:140" s="65" customFormat="1" ht="12" x14ac:dyDescent="0.2">
      <c r="B27" s="92"/>
      <c r="E27" s="60"/>
      <c r="F27" s="60"/>
      <c r="G27" s="60"/>
      <c r="H27" s="60"/>
      <c r="I27" s="60"/>
      <c r="J27" s="60"/>
      <c r="K27" s="90"/>
      <c r="L27" s="97"/>
      <c r="M27" s="98"/>
      <c r="N27" s="98"/>
      <c r="O27" s="98"/>
      <c r="P27" s="98"/>
      <c r="Q27" s="98"/>
      <c r="R27" s="98"/>
      <c r="S27" s="98"/>
      <c r="T27" s="98"/>
      <c r="U27" s="98"/>
      <c r="V27" s="9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row>
    <row r="28" spans="1:140" s="65" customFormat="1" ht="12" x14ac:dyDescent="0.2">
      <c r="C28" s="99" t="s">
        <v>237</v>
      </c>
      <c r="D28" s="99"/>
      <c r="E28" s="100">
        <f>L28/L8</f>
        <v>0.13689775547678462</v>
      </c>
      <c r="F28" s="100">
        <f>$J28+((E28-$J28)/5)*4</f>
        <v>0.1635182043814277</v>
      </c>
      <c r="G28" s="100">
        <f>$J28+((E28-$J28)/5)*3</f>
        <v>0.19013865328607077</v>
      </c>
      <c r="H28" s="100">
        <f>$J28+((E28-$J28)/5)*2</f>
        <v>0.21675910219071387</v>
      </c>
      <c r="I28" s="100">
        <f>$J28+((E28-$J28)/5)</f>
        <v>0.24337955109535694</v>
      </c>
      <c r="J28" s="100">
        <v>0.27</v>
      </c>
      <c r="K28" s="90" t="s">
        <v>238</v>
      </c>
      <c r="L28" s="101">
        <v>142471</v>
      </c>
      <c r="M28" s="102">
        <f>F28*L8</f>
        <v>170175.19399999999</v>
      </c>
      <c r="N28" s="102">
        <f>G28*M8</f>
        <v>204459.70651292434</v>
      </c>
      <c r="O28" s="102">
        <f>H28*N8</f>
        <v>240280.06588763261</v>
      </c>
      <c r="P28" s="102">
        <f>I28*O8</f>
        <v>277447.57727813389</v>
      </c>
      <c r="Q28" s="102">
        <f>J28*P8</f>
        <v>315770.13</v>
      </c>
      <c r="R28" s="102"/>
      <c r="S28" s="102"/>
      <c r="T28" s="102"/>
      <c r="U28" s="102"/>
      <c r="V28" s="102"/>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row>
    <row r="29" spans="1:140" s="65" customFormat="1" ht="12" x14ac:dyDescent="0.2">
      <c r="D29" s="103"/>
      <c r="E29" s="103"/>
      <c r="G29" s="104"/>
      <c r="H29" s="104"/>
      <c r="I29" s="104"/>
      <c r="J29" s="104"/>
      <c r="K29" s="105"/>
      <c r="L29" s="102"/>
      <c r="M29" s="102"/>
      <c r="N29" s="102"/>
      <c r="O29" s="102"/>
      <c r="P29" s="102"/>
      <c r="Q29" s="102"/>
      <c r="R29" s="102"/>
      <c r="S29" s="102"/>
      <c r="T29" s="102"/>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row>
    <row r="30" spans="1:140" s="65" customFormat="1" ht="12" x14ac:dyDescent="0.2">
      <c r="C30" s="103"/>
      <c r="D30" s="103"/>
      <c r="E30" s="106"/>
      <c r="F30" s="104"/>
      <c r="G30" s="104"/>
      <c r="H30" s="104"/>
      <c r="I30" s="104"/>
      <c r="J30" s="107"/>
      <c r="K30" s="108"/>
      <c r="L30" s="102"/>
      <c r="M30" s="102"/>
      <c r="N30" s="102"/>
      <c r="O30" s="102"/>
      <c r="P30" s="102"/>
      <c r="Q30" s="102"/>
      <c r="R30" s="102"/>
      <c r="S30" s="102"/>
      <c r="T30" s="102"/>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row>
    <row r="31" spans="1:140" s="65" customFormat="1" ht="12" x14ac:dyDescent="0.2">
      <c r="C31" s="103"/>
      <c r="D31" s="103"/>
      <c r="E31" s="106"/>
      <c r="F31" s="106"/>
      <c r="G31" s="106"/>
      <c r="H31" s="106"/>
      <c r="I31" s="106"/>
      <c r="J31" s="90"/>
      <c r="K31" s="108"/>
      <c r="L31" s="102"/>
      <c r="M31" s="102"/>
      <c r="N31" s="102"/>
      <c r="O31" s="102"/>
      <c r="P31" s="102"/>
      <c r="Q31" s="102"/>
      <c r="R31" s="102"/>
      <c r="S31" s="102"/>
      <c r="T31" s="102"/>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row>
    <row r="32" spans="1:140" s="65" customFormat="1" ht="12.75" x14ac:dyDescent="0.2">
      <c r="B32" s="109" t="s">
        <v>239</v>
      </c>
      <c r="C32" s="110"/>
      <c r="D32" s="110"/>
      <c r="E32" s="111"/>
      <c r="F32" s="60"/>
      <c r="G32" s="60"/>
      <c r="H32" s="60"/>
      <c r="I32" s="60"/>
      <c r="J32" s="60"/>
      <c r="K32" s="90"/>
      <c r="L32" s="95"/>
      <c r="M32" s="95"/>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row>
    <row r="33" spans="2:140" s="65" customFormat="1" ht="12.75" x14ac:dyDescent="0.2">
      <c r="B33" s="112"/>
      <c r="C33" s="68"/>
      <c r="D33" s="68"/>
      <c r="E33" s="60"/>
      <c r="F33" s="60"/>
      <c r="G33" s="60" t="s">
        <v>240</v>
      </c>
      <c r="H33" s="60"/>
      <c r="I33" s="60"/>
      <c r="J33" s="60"/>
      <c r="K33" s="90"/>
      <c r="L33" s="95"/>
      <c r="M33" s="95"/>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row>
    <row r="34" spans="2:140" s="65" customFormat="1" ht="12.75" x14ac:dyDescent="0.2">
      <c r="B34" s="96" t="s">
        <v>241</v>
      </c>
      <c r="E34" s="60"/>
      <c r="F34" s="60"/>
      <c r="G34" s="60"/>
      <c r="H34" s="60"/>
      <c r="I34" s="60"/>
      <c r="J34" s="60"/>
      <c r="K34" s="90"/>
      <c r="L34" s="95"/>
      <c r="M34" s="95"/>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row>
    <row r="35" spans="2:140" s="64" customFormat="1" ht="12.75" x14ac:dyDescent="0.2">
      <c r="C35" s="96" t="s">
        <v>242</v>
      </c>
      <c r="D35" s="66">
        <v>2012</v>
      </c>
      <c r="E35" s="60">
        <v>2013</v>
      </c>
      <c r="F35" s="60">
        <f>E35+1</f>
        <v>2014</v>
      </c>
      <c r="G35" s="60">
        <f>F35+1</f>
        <v>2015</v>
      </c>
      <c r="H35" s="60">
        <f>G35+1</f>
        <v>2016</v>
      </c>
      <c r="I35" s="60">
        <f>H35+1</f>
        <v>2017</v>
      </c>
      <c r="J35" s="60">
        <f>I35+1</f>
        <v>2018</v>
      </c>
      <c r="K35" s="61"/>
      <c r="L35" s="64">
        <v>2013</v>
      </c>
      <c r="M35" s="64">
        <v>2014</v>
      </c>
      <c r="N35" s="64">
        <v>2015</v>
      </c>
      <c r="O35" s="64">
        <v>2016</v>
      </c>
      <c r="P35" s="64">
        <v>2017</v>
      </c>
      <c r="Q35" s="64">
        <v>2018</v>
      </c>
      <c r="R35" s="180"/>
      <c r="S35" s="180"/>
      <c r="T35" s="180"/>
      <c r="U35" s="180"/>
      <c r="V35" s="180"/>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row>
    <row r="36" spans="2:140" s="65" customFormat="1" ht="12" x14ac:dyDescent="0.2">
      <c r="C36" s="65" t="s">
        <v>243</v>
      </c>
      <c r="E36" s="114"/>
      <c r="F36" s="114"/>
      <c r="G36" s="114"/>
      <c r="H36" s="114"/>
      <c r="I36" s="114"/>
      <c r="J36" s="114"/>
      <c r="K36" s="115"/>
      <c r="L36" s="68"/>
      <c r="M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row>
    <row r="37" spans="2:140" s="87" customFormat="1" ht="12" x14ac:dyDescent="0.2">
      <c r="B37" s="90" t="s">
        <v>244</v>
      </c>
      <c r="C37" s="116" t="s">
        <v>245</v>
      </c>
      <c r="D37" s="117"/>
      <c r="E37" s="118">
        <f>L37/L10</f>
        <v>1.7924526526438613</v>
      </c>
      <c r="F37" s="100">
        <f>$J37+((E37-$J37)/5)*4</f>
        <v>1.7339621221150892</v>
      </c>
      <c r="G37" s="100">
        <f>$J37+((E37-$J37)/5)*3</f>
        <v>1.6754715915863168</v>
      </c>
      <c r="H37" s="100">
        <f>$J37+((E37-$J37)/5)*2</f>
        <v>1.6169810610575446</v>
      </c>
      <c r="I37" s="100">
        <f>$J37+((E37-$J37)/5)</f>
        <v>1.5584905305287722</v>
      </c>
      <c r="J37" s="100">
        <v>1.5</v>
      </c>
      <c r="K37" s="90" t="s">
        <v>246</v>
      </c>
      <c r="L37" s="119">
        <f>L39-L38</f>
        <v>571459</v>
      </c>
      <c r="M37" s="102">
        <f>L10*F37</f>
        <v>552811.4</v>
      </c>
      <c r="N37" s="102">
        <f>M10*G37</f>
        <v>554596.17605939507</v>
      </c>
      <c r="O37" s="102">
        <f>N10*H37</f>
        <v>554454.72093132674</v>
      </c>
      <c r="P37" s="102">
        <f>O10*I37</f>
        <v>552350.8628868243</v>
      </c>
      <c r="Q37" s="102">
        <f>P10*J37</f>
        <v>548226</v>
      </c>
      <c r="R37" s="102"/>
      <c r="S37" s="102"/>
      <c r="T37" s="102"/>
      <c r="U37" s="102"/>
      <c r="V37" s="102"/>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row>
    <row r="38" spans="2:140" s="87" customFormat="1" ht="12" x14ac:dyDescent="0.2">
      <c r="B38" s="121"/>
      <c r="C38" s="122" t="s">
        <v>247</v>
      </c>
      <c r="D38" s="118">
        <v>0.125</v>
      </c>
      <c r="E38" s="100">
        <f>$J38+(($D38-$J38)/6)*5</f>
        <v>0.12083333333333333</v>
      </c>
      <c r="F38" s="100">
        <f>$J38+(($D38-$J38)/6)*4</f>
        <v>0.11666666666666667</v>
      </c>
      <c r="G38" s="100">
        <f>$J38+(($D38-$J38)/6)*3</f>
        <v>0.1125</v>
      </c>
      <c r="H38" s="100">
        <f>$J38+(($D38-$J38)/6)*2</f>
        <v>0.10833333333333334</v>
      </c>
      <c r="I38" s="100">
        <f>$J38+(($D38-$J38)/6)*1</f>
        <v>0.10416666666666667</v>
      </c>
      <c r="J38" s="100">
        <v>0.1</v>
      </c>
      <c r="K38" s="90" t="s">
        <v>248</v>
      </c>
      <c r="L38" s="123">
        <v>80000</v>
      </c>
      <c r="M38" s="102">
        <f>L39*E38</f>
        <v>78717.962499999994</v>
      </c>
      <c r="N38" s="102">
        <f>M39*F38</f>
        <v>73678.425625000003</v>
      </c>
      <c r="O38" s="102">
        <f>N39*G38</f>
        <v>70680.892689494445</v>
      </c>
      <c r="P38" s="102">
        <f>O39*H38</f>
        <v>67723.024808922288</v>
      </c>
      <c r="Q38" s="102">
        <f>P39*I38</f>
        <v>64591.029968306939</v>
      </c>
      <c r="R38" s="102"/>
      <c r="S38" s="102"/>
      <c r="T38" s="102"/>
      <c r="U38" s="102"/>
      <c r="V38" s="102"/>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row>
    <row r="39" spans="2:140" s="87" customFormat="1" ht="12" x14ac:dyDescent="0.2">
      <c r="B39" s="121"/>
      <c r="C39" s="122" t="s">
        <v>249</v>
      </c>
      <c r="D39" s="118">
        <v>0.76</v>
      </c>
      <c r="E39" s="100">
        <f>$J39+(($D39-$J39)/6)*5</f>
        <v>0.77500000000000002</v>
      </c>
      <c r="F39" s="100">
        <f>$J39+(($D39-$J39)/6)*4</f>
        <v>0.79</v>
      </c>
      <c r="G39" s="100">
        <f>$J39+(($D39-$J39)/6)*3</f>
        <v>0.80499999999999994</v>
      </c>
      <c r="H39" s="100">
        <f>$J39+(($D39-$J39)/6)*2</f>
        <v>0.82</v>
      </c>
      <c r="I39" s="100">
        <f>$J39+(($D39-$J39)/6)*1</f>
        <v>0.83499999999999996</v>
      </c>
      <c r="J39" s="100">
        <v>0.85</v>
      </c>
      <c r="K39" s="90" t="s">
        <v>250</v>
      </c>
      <c r="L39" s="124">
        <v>651459</v>
      </c>
      <c r="M39" s="102">
        <f>M37+M38</f>
        <v>631529.36250000005</v>
      </c>
      <c r="N39" s="102">
        <f>N37+N38</f>
        <v>628274.60168439511</v>
      </c>
      <c r="O39" s="102">
        <f>O37+O38</f>
        <v>625135.61362082115</v>
      </c>
      <c r="P39" s="102">
        <f>P37+P38</f>
        <v>620073.88769574661</v>
      </c>
      <c r="Q39" s="102">
        <f>Q37+Q38</f>
        <v>612817.02996830689</v>
      </c>
      <c r="R39" s="102"/>
      <c r="S39" s="102"/>
      <c r="T39" s="102"/>
      <c r="U39" s="102"/>
      <c r="V39" s="102"/>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row>
    <row r="40" spans="2:140" s="87" customFormat="1" ht="12" x14ac:dyDescent="0.2">
      <c r="B40" s="125"/>
      <c r="C40" s="126" t="s">
        <v>251</v>
      </c>
      <c r="D40" s="118">
        <f t="shared" ref="D40:J40" si="0">1-D38-D39</f>
        <v>0.11499999999999999</v>
      </c>
      <c r="E40" s="118">
        <f t="shared" si="0"/>
        <v>0.10416666666666663</v>
      </c>
      <c r="F40" s="118">
        <f t="shared" si="0"/>
        <v>9.3333333333333268E-2</v>
      </c>
      <c r="G40" s="118">
        <f t="shared" si="0"/>
        <v>8.2500000000000018E-2</v>
      </c>
      <c r="H40" s="118">
        <f t="shared" si="0"/>
        <v>7.1666666666666656E-2</v>
      </c>
      <c r="I40" s="118">
        <f t="shared" si="0"/>
        <v>6.0833333333333406E-2</v>
      </c>
      <c r="J40" s="118">
        <f t="shared" si="0"/>
        <v>5.0000000000000044E-2</v>
      </c>
      <c r="K40" s="90"/>
      <c r="L40" s="84"/>
      <c r="M40" s="86"/>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row>
    <row r="41" spans="2:140" s="87" customFormat="1" ht="12" x14ac:dyDescent="0.2">
      <c r="B41" s="127"/>
      <c r="C41" s="125"/>
      <c r="D41" s="125"/>
      <c r="E41" s="128" t="s">
        <v>252</v>
      </c>
      <c r="F41" s="128"/>
      <c r="G41" s="128"/>
      <c r="H41" s="128"/>
      <c r="I41" s="128"/>
      <c r="J41" s="128"/>
      <c r="K41" s="90" t="s">
        <v>246</v>
      </c>
      <c r="L41" s="129"/>
      <c r="M41" s="102">
        <f>L39*E39</f>
        <v>504880.72500000003</v>
      </c>
      <c r="N41" s="102">
        <f>M39*F39</f>
        <v>498908.19637500006</v>
      </c>
      <c r="O41" s="102">
        <f>N39*G39</f>
        <v>505761.05435593805</v>
      </c>
      <c r="P41" s="102">
        <f>O39*H39</f>
        <v>512611.20316907333</v>
      </c>
      <c r="Q41" s="102">
        <f>P39*I39</f>
        <v>517761.6962259484</v>
      </c>
      <c r="R41" s="102"/>
      <c r="S41" s="102"/>
      <c r="T41" s="102"/>
      <c r="U41" s="102"/>
      <c r="V41" s="102"/>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row>
    <row r="42" spans="2:140" s="87" customFormat="1" ht="12" x14ac:dyDescent="0.2">
      <c r="B42" s="121" t="s">
        <v>253</v>
      </c>
      <c r="C42" s="130" t="s">
        <v>247</v>
      </c>
      <c r="D42" s="118">
        <f>D38</f>
        <v>0.125</v>
      </c>
      <c r="E42" s="100">
        <f>$J42+(($D42-$J42)/6)*5</f>
        <v>0.12083333333333333</v>
      </c>
      <c r="F42" s="100">
        <f>$J42+(($D42-$J42)/6)*4</f>
        <v>0.11666666666666667</v>
      </c>
      <c r="G42" s="100">
        <f>$J42+(($D42-$J42)/6)*3</f>
        <v>0.1125</v>
      </c>
      <c r="H42" s="100">
        <f>$J42+(($D42-$J42)/6)*2</f>
        <v>0.10833333333333334</v>
      </c>
      <c r="I42" s="100">
        <f>$J42+(($D42-$J42)/6)*1</f>
        <v>0.10416666666666667</v>
      </c>
      <c r="J42" s="100">
        <v>0.1</v>
      </c>
      <c r="K42" s="90" t="s">
        <v>248</v>
      </c>
      <c r="L42" s="123"/>
      <c r="M42" s="102">
        <f>L43*E42</f>
        <v>59842.224999999999</v>
      </c>
      <c r="N42" s="102">
        <f>M43*F42</f>
        <v>65884.344166666677</v>
      </c>
      <c r="O42" s="102">
        <f>N43*G42</f>
        <v>63539.160810937516</v>
      </c>
      <c r="P42" s="102">
        <f>O43*H42</f>
        <v>61674.189976411515</v>
      </c>
      <c r="Q42" s="102">
        <f>P43*I42</f>
        <v>59821.395119321343</v>
      </c>
      <c r="R42" s="102"/>
      <c r="S42" s="102"/>
      <c r="T42" s="102"/>
      <c r="U42" s="102"/>
      <c r="V42" s="102"/>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row>
    <row r="43" spans="2:140" s="87" customFormat="1" ht="12" x14ac:dyDescent="0.2">
      <c r="B43" s="121"/>
      <c r="C43" s="131" t="s">
        <v>249</v>
      </c>
      <c r="D43" s="118">
        <f>D39</f>
        <v>0.76</v>
      </c>
      <c r="E43" s="100">
        <f>$J43+(($D43-$J43)/6)*5</f>
        <v>0.76666666666666672</v>
      </c>
      <c r="F43" s="100">
        <f>$J43+(($D43-$J43)/6)*4</f>
        <v>0.77333333333333332</v>
      </c>
      <c r="G43" s="100">
        <f>$J43+(($D43-$J43)/6)*3</f>
        <v>0.78</v>
      </c>
      <c r="H43" s="100">
        <f>$J43+(($D43-$J43)/6)*2</f>
        <v>0.78666666666666674</v>
      </c>
      <c r="I43" s="100">
        <f>$J43+(($D43-$J43)/6)*1</f>
        <v>0.79333333333333333</v>
      </c>
      <c r="J43" s="100">
        <v>0.8</v>
      </c>
      <c r="K43" s="90" t="s">
        <v>250</v>
      </c>
      <c r="L43" s="124">
        <v>495246</v>
      </c>
      <c r="M43" s="102">
        <f>M41+M42</f>
        <v>564722.95000000007</v>
      </c>
      <c r="N43" s="102">
        <f>N41+N42</f>
        <v>564792.54054166679</v>
      </c>
      <c r="O43" s="102">
        <f>O41+O42</f>
        <v>569300.21516687551</v>
      </c>
      <c r="P43" s="102">
        <f>P41+P42</f>
        <v>574285.39314548485</v>
      </c>
      <c r="Q43" s="102">
        <f>Q41+Q42</f>
        <v>577583.0913452697</v>
      </c>
      <c r="R43" s="102"/>
      <c r="S43" s="102"/>
      <c r="T43" s="102"/>
      <c r="U43" s="102"/>
      <c r="V43" s="102"/>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row>
    <row r="44" spans="2:140" s="87" customFormat="1" ht="12" x14ac:dyDescent="0.2">
      <c r="B44" s="125"/>
      <c r="C44" s="126" t="s">
        <v>251</v>
      </c>
      <c r="D44" s="118">
        <f t="shared" ref="D44:J44" si="1">1-D42-D43</f>
        <v>0.11499999999999999</v>
      </c>
      <c r="E44" s="118">
        <f t="shared" si="1"/>
        <v>0.11249999999999993</v>
      </c>
      <c r="F44" s="118">
        <f t="shared" si="1"/>
        <v>0.10999999999999999</v>
      </c>
      <c r="G44" s="118">
        <f t="shared" si="1"/>
        <v>0.10749999999999993</v>
      </c>
      <c r="H44" s="118">
        <f t="shared" si="1"/>
        <v>0.10499999999999987</v>
      </c>
      <c r="I44" s="118">
        <f t="shared" si="1"/>
        <v>0.10250000000000004</v>
      </c>
      <c r="J44" s="118">
        <f t="shared" si="1"/>
        <v>9.9999999999999978E-2</v>
      </c>
      <c r="K44" s="90"/>
      <c r="L44" s="84"/>
      <c r="M44" s="86"/>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c r="EE44" s="120"/>
      <c r="EF44" s="120"/>
      <c r="EG44" s="120"/>
      <c r="EH44" s="120"/>
      <c r="EI44" s="120"/>
      <c r="EJ44" s="120"/>
    </row>
    <row r="45" spans="2:140" s="87" customFormat="1" ht="12" x14ac:dyDescent="0.2">
      <c r="B45" s="127"/>
      <c r="C45" s="125"/>
      <c r="D45" s="125"/>
      <c r="E45" s="132" t="s">
        <v>252</v>
      </c>
      <c r="F45" s="132"/>
      <c r="G45" s="132"/>
      <c r="H45" s="128"/>
      <c r="I45" s="128"/>
      <c r="J45" s="128"/>
      <c r="K45" s="90" t="s">
        <v>246</v>
      </c>
      <c r="L45" s="129"/>
      <c r="M45" s="102">
        <f>L43*E43</f>
        <v>379688.60000000003</v>
      </c>
      <c r="N45" s="102">
        <f>M43*F43</f>
        <v>436719.08133333339</v>
      </c>
      <c r="O45" s="102">
        <f>N43*G43</f>
        <v>440538.18162250012</v>
      </c>
      <c r="P45" s="102">
        <f>O43*H43</f>
        <v>447849.50259794213</v>
      </c>
      <c r="Q45" s="102">
        <f>P43*I43</f>
        <v>455599.74522875133</v>
      </c>
      <c r="R45" s="102"/>
      <c r="S45" s="102"/>
      <c r="T45" s="102"/>
      <c r="U45" s="102"/>
      <c r="V45" s="102"/>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row>
    <row r="46" spans="2:140" s="87" customFormat="1" ht="12" x14ac:dyDescent="0.2">
      <c r="B46" s="121" t="s">
        <v>254</v>
      </c>
      <c r="C46" s="130" t="s">
        <v>247</v>
      </c>
      <c r="D46" s="118">
        <f>D38</f>
        <v>0.125</v>
      </c>
      <c r="E46" s="100">
        <f>$J46+(($D46-$J46)/6)*5</f>
        <v>0.12083333333333333</v>
      </c>
      <c r="F46" s="100">
        <f>$J46+(($D46-$J46)/6)*4</f>
        <v>0.11666666666666667</v>
      </c>
      <c r="G46" s="100">
        <f>$J46+(($D46-$J46)/6)*3</f>
        <v>0.1125</v>
      </c>
      <c r="H46" s="100">
        <f>$J46+(($D46-$J46)/6)*2</f>
        <v>0.10833333333333334</v>
      </c>
      <c r="I46" s="100">
        <f>$J46+(($D46-$J46)/6)*1</f>
        <v>0.10416666666666667</v>
      </c>
      <c r="J46" s="100">
        <v>0.1</v>
      </c>
      <c r="K46" s="90" t="s">
        <v>248</v>
      </c>
      <c r="L46" s="123"/>
      <c r="M46" s="102">
        <f>L47*E46</f>
        <v>47759.375</v>
      </c>
      <c r="N46" s="102">
        <f>M47*F46</f>
        <v>49868.93041666667</v>
      </c>
      <c r="O46" s="102">
        <f>N47*G46</f>
        <v>54741.151321875011</v>
      </c>
      <c r="P46" s="102">
        <f>O47*H46</f>
        <v>53655.261068973974</v>
      </c>
      <c r="Q46" s="102">
        <f>P47*I46</f>
        <v>52240.079548637099</v>
      </c>
      <c r="R46" s="102"/>
      <c r="S46" s="102"/>
      <c r="T46" s="102"/>
      <c r="U46" s="102"/>
      <c r="V46" s="102"/>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row>
    <row r="47" spans="2:140" s="87" customFormat="1" ht="12" x14ac:dyDescent="0.2">
      <c r="B47" s="121"/>
      <c r="C47" s="131" t="s">
        <v>249</v>
      </c>
      <c r="D47" s="118">
        <f>D39</f>
        <v>0.76</v>
      </c>
      <c r="E47" s="100">
        <f>$J47+(($D47-$J47)/6)*5</f>
        <v>0.77500000000000002</v>
      </c>
      <c r="F47" s="100">
        <f>$J47+(($D47-$J47)/6)*4</f>
        <v>0.79</v>
      </c>
      <c r="G47" s="100">
        <f>$J47+(($D47-$J47)/6)*3</f>
        <v>0.80499999999999994</v>
      </c>
      <c r="H47" s="100">
        <f>$J47+(($D47-$J47)/6)*2</f>
        <v>0.82</v>
      </c>
      <c r="I47" s="100">
        <f>$J47+(($D47-$J47)/6)*1</f>
        <v>0.83499999999999996</v>
      </c>
      <c r="J47" s="100">
        <v>0.85</v>
      </c>
      <c r="K47" s="90" t="s">
        <v>250</v>
      </c>
      <c r="L47" s="124">
        <v>395250</v>
      </c>
      <c r="M47" s="102">
        <f>M45+M46</f>
        <v>427447.97500000003</v>
      </c>
      <c r="N47" s="102">
        <f>N45+N46</f>
        <v>486588.01175000006</v>
      </c>
      <c r="O47" s="102">
        <f>O45+O46</f>
        <v>495279.33294437511</v>
      </c>
      <c r="P47" s="102">
        <f>P45+P46</f>
        <v>501504.76366691611</v>
      </c>
      <c r="Q47" s="102">
        <f>Q45+Q46</f>
        <v>507839.82477738842</v>
      </c>
      <c r="R47" s="102"/>
      <c r="S47" s="102"/>
      <c r="T47" s="102"/>
      <c r="U47" s="102"/>
      <c r="V47" s="102"/>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row>
    <row r="48" spans="2:140" s="87" customFormat="1" ht="12" x14ac:dyDescent="0.2">
      <c r="B48" s="125"/>
      <c r="C48" s="126" t="s">
        <v>251</v>
      </c>
      <c r="D48" s="118">
        <f t="shared" ref="D48:J48" si="2">1-D46-D47</f>
        <v>0.11499999999999999</v>
      </c>
      <c r="E48" s="118">
        <f t="shared" si="2"/>
        <v>0.10416666666666663</v>
      </c>
      <c r="F48" s="118">
        <f t="shared" si="2"/>
        <v>9.3333333333333268E-2</v>
      </c>
      <c r="G48" s="118">
        <f t="shared" si="2"/>
        <v>8.2500000000000018E-2</v>
      </c>
      <c r="H48" s="118">
        <f t="shared" si="2"/>
        <v>7.1666666666666656E-2</v>
      </c>
      <c r="I48" s="118">
        <f t="shared" si="2"/>
        <v>6.0833333333333406E-2</v>
      </c>
      <c r="J48" s="118">
        <f t="shared" si="2"/>
        <v>5.0000000000000044E-2</v>
      </c>
      <c r="K48" s="90"/>
      <c r="L48" s="84"/>
      <c r="M48" s="86"/>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row>
    <row r="49" spans="2:140" s="87" customFormat="1" ht="12" x14ac:dyDescent="0.2">
      <c r="B49" s="127"/>
      <c r="C49" s="125"/>
      <c r="D49" s="125"/>
      <c r="E49" s="132" t="s">
        <v>252</v>
      </c>
      <c r="F49" s="132"/>
      <c r="G49" s="132"/>
      <c r="H49" s="128"/>
      <c r="I49" s="128"/>
      <c r="J49" s="128"/>
      <c r="K49" s="90" t="s">
        <v>246</v>
      </c>
      <c r="L49" s="129"/>
      <c r="M49" s="102">
        <f>L47*E47</f>
        <v>306318.75</v>
      </c>
      <c r="N49" s="102">
        <f>M47*F47</f>
        <v>337683.90025000006</v>
      </c>
      <c r="O49" s="102">
        <f>N47*G47</f>
        <v>391703.34945875005</v>
      </c>
      <c r="P49" s="102">
        <f>O47*H47</f>
        <v>406129.05301438755</v>
      </c>
      <c r="Q49" s="102">
        <f>P47*I47</f>
        <v>418756.47766187496</v>
      </c>
      <c r="R49" s="102"/>
      <c r="S49" s="102"/>
      <c r="T49" s="102"/>
      <c r="U49" s="102"/>
      <c r="V49" s="102"/>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row>
    <row r="50" spans="2:140" s="87" customFormat="1" ht="12" x14ac:dyDescent="0.2">
      <c r="B50" s="121" t="s">
        <v>255</v>
      </c>
      <c r="C50" s="130" t="s">
        <v>247</v>
      </c>
      <c r="D50" s="118">
        <f>D38</f>
        <v>0.125</v>
      </c>
      <c r="E50" s="100">
        <f>$J50+(($D50-$J50)/6)*5</f>
        <v>0.12083333333333333</v>
      </c>
      <c r="F50" s="100">
        <f>$J50+(($D50-$J50)/6)*4</f>
        <v>0.11666666666666667</v>
      </c>
      <c r="G50" s="100">
        <f>$J50+(($D50-$J50)/6)*3</f>
        <v>0.1125</v>
      </c>
      <c r="H50" s="100">
        <f>$J50+(($D50-$J50)/6)*2</f>
        <v>0.10833333333333334</v>
      </c>
      <c r="I50" s="100">
        <f>$J50+(($D50-$J50)/6)*1</f>
        <v>0.10416666666666667</v>
      </c>
      <c r="J50" s="100">
        <v>0.1</v>
      </c>
      <c r="K50" s="90" t="s">
        <v>248</v>
      </c>
      <c r="L50" s="123"/>
      <c r="M50" s="102">
        <f>L51*E50</f>
        <v>39943.15</v>
      </c>
      <c r="N50" s="102">
        <f>M51*F50</f>
        <v>40397.221666666672</v>
      </c>
      <c r="O50" s="102">
        <f>N51*G50</f>
        <v>42534.126215625009</v>
      </c>
      <c r="P50" s="102">
        <f>O51*H50</f>
        <v>47042.393198057303</v>
      </c>
      <c r="Q50" s="102">
        <f>P51*I50</f>
        <v>47205.35898046301</v>
      </c>
      <c r="R50" s="102"/>
      <c r="S50" s="102"/>
      <c r="T50" s="102"/>
      <c r="U50" s="102"/>
      <c r="V50" s="102"/>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row>
    <row r="51" spans="2:140" s="87" customFormat="1" ht="12" x14ac:dyDescent="0.2">
      <c r="B51" s="121"/>
      <c r="C51" s="131" t="s">
        <v>249</v>
      </c>
      <c r="D51" s="118">
        <f>D39</f>
        <v>0.76</v>
      </c>
      <c r="E51" s="100">
        <f>$J51+(($D51-$J51)/6)*5</f>
        <v>0.77500000000000002</v>
      </c>
      <c r="F51" s="100">
        <f>$J51+(($D51-$J51)/6)*4</f>
        <v>0.79</v>
      </c>
      <c r="G51" s="100">
        <f>$J51+(($D51-$J51)/6)*3</f>
        <v>0.80499999999999994</v>
      </c>
      <c r="H51" s="100">
        <f>$J51+(($D51-$J51)/6)*2</f>
        <v>0.82</v>
      </c>
      <c r="I51" s="100">
        <f>$J51+(($D51-$J51)/6)*1</f>
        <v>0.83499999999999996</v>
      </c>
      <c r="J51" s="100">
        <v>0.85</v>
      </c>
      <c r="K51" s="90" t="s">
        <v>250</v>
      </c>
      <c r="L51" s="124">
        <v>330564</v>
      </c>
      <c r="M51" s="102">
        <f>M49+M50</f>
        <v>346261.9</v>
      </c>
      <c r="N51" s="102">
        <f>N49+N50</f>
        <v>378081.12191666674</v>
      </c>
      <c r="O51" s="102">
        <f>O49+O50</f>
        <v>434237.47567437508</v>
      </c>
      <c r="P51" s="102">
        <f>P49+P50</f>
        <v>453171.44621244486</v>
      </c>
      <c r="Q51" s="102">
        <f>Q49+Q50</f>
        <v>465961.83664233796</v>
      </c>
      <c r="R51" s="102"/>
      <c r="S51" s="102"/>
      <c r="T51" s="102"/>
      <c r="U51" s="102"/>
      <c r="V51" s="102"/>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row>
    <row r="52" spans="2:140" s="87" customFormat="1" ht="12" x14ac:dyDescent="0.2">
      <c r="B52" s="125"/>
      <c r="C52" s="126" t="s">
        <v>251</v>
      </c>
      <c r="D52" s="118">
        <f t="shared" ref="D52:J52" si="3">1-D50-D51</f>
        <v>0.11499999999999999</v>
      </c>
      <c r="E52" s="118">
        <f t="shared" si="3"/>
        <v>0.10416666666666663</v>
      </c>
      <c r="F52" s="118">
        <f t="shared" si="3"/>
        <v>9.3333333333333268E-2</v>
      </c>
      <c r="G52" s="118">
        <f t="shared" si="3"/>
        <v>8.2500000000000018E-2</v>
      </c>
      <c r="H52" s="118">
        <f t="shared" si="3"/>
        <v>7.1666666666666656E-2</v>
      </c>
      <c r="I52" s="118">
        <f t="shared" si="3"/>
        <v>6.0833333333333406E-2</v>
      </c>
      <c r="J52" s="118">
        <f t="shared" si="3"/>
        <v>5.0000000000000044E-2</v>
      </c>
      <c r="K52" s="90"/>
      <c r="L52" s="84"/>
      <c r="M52" s="86"/>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row>
    <row r="53" spans="2:140" s="87" customFormat="1" ht="12" x14ac:dyDescent="0.2">
      <c r="B53" s="127"/>
      <c r="C53" s="125"/>
      <c r="D53" s="125"/>
      <c r="E53" s="132" t="s">
        <v>252</v>
      </c>
      <c r="F53" s="132"/>
      <c r="G53" s="132"/>
      <c r="H53" s="128"/>
      <c r="I53" s="128"/>
      <c r="J53" s="128"/>
      <c r="K53" s="90" t="s">
        <v>246</v>
      </c>
      <c r="L53" s="129"/>
      <c r="M53" s="102">
        <f>L51*E51</f>
        <v>256187.1</v>
      </c>
      <c r="N53" s="102">
        <f>M51*F51</f>
        <v>273546.90100000001</v>
      </c>
      <c r="O53" s="102">
        <f>N51*G51</f>
        <v>304355.3031429167</v>
      </c>
      <c r="P53" s="102">
        <f>O51*H51</f>
        <v>356074.73005298752</v>
      </c>
      <c r="Q53" s="102">
        <f>P51*I51</f>
        <v>378398.15758739144</v>
      </c>
      <c r="R53" s="102"/>
      <c r="S53" s="102"/>
      <c r="T53" s="102"/>
      <c r="U53" s="102"/>
      <c r="V53" s="102"/>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row>
    <row r="54" spans="2:140" s="87" customFormat="1" ht="12" x14ac:dyDescent="0.2">
      <c r="B54" s="121" t="s">
        <v>256</v>
      </c>
      <c r="C54" s="130" t="s">
        <v>247</v>
      </c>
      <c r="D54" s="118">
        <f>D38</f>
        <v>0.125</v>
      </c>
      <c r="E54" s="100">
        <f>$J54+(($D54-$J54)/6)*5</f>
        <v>0.12083333333333333</v>
      </c>
      <c r="F54" s="100">
        <f>$J54+(($D54-$J54)/6)*4</f>
        <v>0.11666666666666667</v>
      </c>
      <c r="G54" s="100">
        <f>$J54+(($D54-$J54)/6)*3</f>
        <v>0.1125</v>
      </c>
      <c r="H54" s="100">
        <f>$J54+(($D54-$J54)/6)*2</f>
        <v>0.10833333333333334</v>
      </c>
      <c r="I54" s="100">
        <f>$J54+(($D54-$J54)/6)*1</f>
        <v>0.10416666666666667</v>
      </c>
      <c r="J54" s="100">
        <v>0.1</v>
      </c>
      <c r="K54" s="90" t="s">
        <v>248</v>
      </c>
      <c r="L54" s="123"/>
      <c r="M54" s="102">
        <f>L55*E54</f>
        <v>35266.054166666669</v>
      </c>
      <c r="N54" s="102">
        <f>M55*F54</f>
        <v>34002.867986111116</v>
      </c>
      <c r="O54" s="102">
        <f>N55*G54</f>
        <v>34599.349010937505</v>
      </c>
      <c r="P54" s="102">
        <f>O55*H54</f>
        <v>36720.087316667537</v>
      </c>
      <c r="Q54" s="102">
        <f>P55*I54</f>
        <v>40916.126809339068</v>
      </c>
      <c r="R54" s="102"/>
      <c r="S54" s="102"/>
      <c r="T54" s="102"/>
      <c r="U54" s="102"/>
      <c r="V54" s="102"/>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c r="EE54" s="120"/>
      <c r="EF54" s="120"/>
      <c r="EG54" s="120"/>
      <c r="EH54" s="120"/>
      <c r="EI54" s="120"/>
      <c r="EJ54" s="120"/>
    </row>
    <row r="55" spans="2:140" s="87" customFormat="1" ht="12" x14ac:dyDescent="0.2">
      <c r="B55" s="121"/>
      <c r="C55" s="131" t="s">
        <v>249</v>
      </c>
      <c r="D55" s="118">
        <f>D39</f>
        <v>0.76</v>
      </c>
      <c r="E55" s="100">
        <f>$J55+(($D55-$J55)/6)*5</f>
        <v>0.75</v>
      </c>
      <c r="F55" s="100">
        <f>$J55+(($D55-$J55)/6)*4</f>
        <v>0.74</v>
      </c>
      <c r="G55" s="100">
        <f>$J55+(($D55-$J55)/6)*3</f>
        <v>0.73</v>
      </c>
      <c r="H55" s="100">
        <f>$J55+(($D55-$J55)/6)*2</f>
        <v>0.72</v>
      </c>
      <c r="I55" s="100">
        <f>$J55+(($D55-$J55)/6)*1</f>
        <v>0.71</v>
      </c>
      <c r="J55" s="100">
        <v>0.7</v>
      </c>
      <c r="K55" s="90" t="s">
        <v>250</v>
      </c>
      <c r="L55" s="124">
        <v>291857</v>
      </c>
      <c r="M55" s="102">
        <f>M53+M54</f>
        <v>291453.15416666667</v>
      </c>
      <c r="N55" s="102">
        <f>N53+N54</f>
        <v>307549.76898611116</v>
      </c>
      <c r="O55" s="102">
        <f>O53+O54</f>
        <v>338954.6521538542</v>
      </c>
      <c r="P55" s="102">
        <f>P53+P54</f>
        <v>392794.81736965507</v>
      </c>
      <c r="Q55" s="102">
        <f>Q53+Q54</f>
        <v>419314.28439673048</v>
      </c>
      <c r="R55" s="102"/>
      <c r="S55" s="102"/>
      <c r="T55" s="102"/>
      <c r="U55" s="102"/>
      <c r="V55" s="102"/>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row>
    <row r="56" spans="2:140" s="87" customFormat="1" ht="12" x14ac:dyDescent="0.2">
      <c r="B56" s="125"/>
      <c r="C56" s="126" t="s">
        <v>251</v>
      </c>
      <c r="D56" s="118">
        <f t="shared" ref="D56:J56" si="4">1-D54-D55</f>
        <v>0.11499999999999999</v>
      </c>
      <c r="E56" s="118">
        <f t="shared" si="4"/>
        <v>0.12916666666666665</v>
      </c>
      <c r="F56" s="118">
        <f t="shared" si="4"/>
        <v>0.14333333333333331</v>
      </c>
      <c r="G56" s="118">
        <f t="shared" si="4"/>
        <v>0.15749999999999997</v>
      </c>
      <c r="H56" s="118">
        <f t="shared" si="4"/>
        <v>0.17166666666666663</v>
      </c>
      <c r="I56" s="118">
        <f t="shared" si="4"/>
        <v>0.18583333333333341</v>
      </c>
      <c r="J56" s="118">
        <f t="shared" si="4"/>
        <v>0.20000000000000007</v>
      </c>
      <c r="K56" s="90"/>
      <c r="L56" s="84"/>
      <c r="M56" s="86"/>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row>
    <row r="57" spans="2:140" s="87" customFormat="1" ht="12" x14ac:dyDescent="0.2">
      <c r="B57" s="127"/>
      <c r="C57" s="125"/>
      <c r="D57" s="125"/>
      <c r="E57" s="132" t="s">
        <v>252</v>
      </c>
      <c r="F57" s="132"/>
      <c r="G57" s="132"/>
      <c r="H57" s="128"/>
      <c r="I57" s="128"/>
      <c r="J57" s="128"/>
      <c r="K57" s="90" t="s">
        <v>246</v>
      </c>
      <c r="L57" s="129"/>
      <c r="M57" s="102">
        <f>L55*E55</f>
        <v>218892.75</v>
      </c>
      <c r="N57" s="102">
        <f>M55*F55</f>
        <v>215675.33408333335</v>
      </c>
      <c r="O57" s="102">
        <f>N55*G55</f>
        <v>224511.33135986113</v>
      </c>
      <c r="P57" s="102">
        <f>O55*H55</f>
        <v>244047.34955077502</v>
      </c>
      <c r="Q57" s="102">
        <f>P55*I55</f>
        <v>278884.3203324551</v>
      </c>
      <c r="R57" s="102"/>
      <c r="S57" s="102"/>
      <c r="T57" s="102"/>
      <c r="U57" s="102"/>
      <c r="V57" s="102"/>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row>
    <row r="58" spans="2:140" s="87" customFormat="1" ht="12" x14ac:dyDescent="0.2">
      <c r="B58" s="127" t="s">
        <v>257</v>
      </c>
      <c r="C58" s="130" t="s">
        <v>247</v>
      </c>
      <c r="D58" s="118">
        <f>D54</f>
        <v>0.125</v>
      </c>
      <c r="E58" s="100">
        <f>$J58+(($D58-$J58)/6)*5</f>
        <v>0.1075</v>
      </c>
      <c r="F58" s="100">
        <f>$J58+(($D58-$J58)/6)*4</f>
        <v>0.09</v>
      </c>
      <c r="G58" s="100">
        <f>$J58+(($D58-$J58)/6)*3</f>
        <v>7.2499999999999995E-2</v>
      </c>
      <c r="H58" s="100">
        <f>$J58+(($D58-$J58)/6)*2</f>
        <v>5.4999999999999993E-2</v>
      </c>
      <c r="I58" s="100">
        <f>$J58+(($D58-$J58)/6)*1</f>
        <v>3.7499999999999999E-2</v>
      </c>
      <c r="J58" s="100">
        <v>0.02</v>
      </c>
      <c r="K58" s="90" t="s">
        <v>248</v>
      </c>
      <c r="L58" s="123"/>
      <c r="M58" s="102">
        <f>L59*E58</f>
        <v>18670.2775</v>
      </c>
      <c r="N58" s="102">
        <f>M59*F58</f>
        <v>21380.672474999999</v>
      </c>
      <c r="O58" s="102">
        <f>N59*G58</f>
        <v>17186.560475479168</v>
      </c>
      <c r="P58" s="102">
        <f>O59*H58</f>
        <v>13293.384050943714</v>
      </c>
      <c r="Q58" s="102">
        <f>P59*I58</f>
        <v>9650.2775100644521</v>
      </c>
      <c r="R58" s="102"/>
      <c r="S58" s="102"/>
      <c r="T58" s="102"/>
      <c r="U58" s="102"/>
      <c r="V58" s="102"/>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row>
    <row r="59" spans="2:140" s="87" customFormat="1" ht="12" x14ac:dyDescent="0.2">
      <c r="B59" s="133"/>
      <c r="C59" s="131" t="s">
        <v>249</v>
      </c>
      <c r="D59" s="118">
        <v>0.74399999999999999</v>
      </c>
      <c r="E59" s="100">
        <f>$J59+(($D59-$J59)/6)*5</f>
        <v>0.77833333333333332</v>
      </c>
      <c r="F59" s="100">
        <f>$J59+(($D59-$J59)/6)*4</f>
        <v>0.81266666666666665</v>
      </c>
      <c r="G59" s="100">
        <f>$J59+(($D59-$J59)/6)*3</f>
        <v>0.84699999999999998</v>
      </c>
      <c r="H59" s="100">
        <f>$J59+(($D59-$J59)/6)*2</f>
        <v>0.8813333333333333</v>
      </c>
      <c r="I59" s="100">
        <f>$J59+(($D59-$J59)/6)*1</f>
        <v>0.91566666666666663</v>
      </c>
      <c r="J59" s="100">
        <v>0.95</v>
      </c>
      <c r="K59" s="90" t="s">
        <v>250</v>
      </c>
      <c r="L59" s="124">
        <v>173677</v>
      </c>
      <c r="M59" s="102">
        <f>M57+M58</f>
        <v>237563.0275</v>
      </c>
      <c r="N59" s="102">
        <f>N57+N58</f>
        <v>237056.00655833335</v>
      </c>
      <c r="O59" s="102">
        <f>O57+O58</f>
        <v>241697.8918353403</v>
      </c>
      <c r="P59" s="102">
        <f>P57+P58</f>
        <v>257340.73360171873</v>
      </c>
      <c r="Q59" s="102">
        <f>Q57+Q58</f>
        <v>288534.59784251958</v>
      </c>
      <c r="R59" s="102"/>
      <c r="S59" s="102"/>
      <c r="T59" s="102"/>
      <c r="U59" s="102"/>
      <c r="V59" s="102"/>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row>
    <row r="60" spans="2:140" s="87" customFormat="1" ht="12" x14ac:dyDescent="0.2">
      <c r="B60" s="133"/>
      <c r="C60" s="126" t="s">
        <v>258</v>
      </c>
      <c r="D60" s="118">
        <f t="shared" ref="D60:J60" si="5">1-D58-D59</f>
        <v>0.13100000000000001</v>
      </c>
      <c r="E60" s="118">
        <f t="shared" si="5"/>
        <v>0.11416666666666664</v>
      </c>
      <c r="F60" s="118">
        <f t="shared" si="5"/>
        <v>9.7333333333333383E-2</v>
      </c>
      <c r="G60" s="118">
        <f t="shared" si="5"/>
        <v>8.0500000000000016E-2</v>
      </c>
      <c r="H60" s="118">
        <f t="shared" si="5"/>
        <v>6.366666666666676E-2</v>
      </c>
      <c r="I60" s="118">
        <f t="shared" si="5"/>
        <v>4.6833333333333393E-2</v>
      </c>
      <c r="J60" s="118">
        <f t="shared" si="5"/>
        <v>3.0000000000000027E-2</v>
      </c>
      <c r="K60" s="90"/>
      <c r="L60" s="86"/>
      <c r="M60" s="86"/>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row>
    <row r="61" spans="2:140" ht="12.75" x14ac:dyDescent="0.2">
      <c r="B61" s="64"/>
      <c r="C61" s="77" t="s">
        <v>259</v>
      </c>
      <c r="D61" s="55"/>
      <c r="E61" s="55"/>
      <c r="F61" s="55"/>
      <c r="G61" s="55"/>
      <c r="H61" s="55"/>
      <c r="I61" s="55"/>
      <c r="J61" s="55"/>
      <c r="K61" s="134"/>
      <c r="L61" s="135">
        <f t="shared" ref="L61:Q61" si="6">L59+L55+L51+L47+L43+L39</f>
        <v>2338053</v>
      </c>
      <c r="M61" s="135">
        <f t="shared" si="6"/>
        <v>2498978.3691666666</v>
      </c>
      <c r="N61" s="135">
        <f t="shared" si="6"/>
        <v>2602342.051437173</v>
      </c>
      <c r="O61" s="135">
        <f t="shared" si="6"/>
        <v>2704605.1813956415</v>
      </c>
      <c r="P61" s="135">
        <f t="shared" si="6"/>
        <v>2799171.0416919664</v>
      </c>
      <c r="Q61" s="135">
        <f t="shared" si="6"/>
        <v>2872050.664972553</v>
      </c>
      <c r="R61" s="55"/>
      <c r="S61" s="55"/>
      <c r="T61" s="55"/>
      <c r="U61" s="136"/>
      <c r="V61" s="55"/>
    </row>
    <row r="62" spans="2:140" ht="12.75" x14ac:dyDescent="0.2">
      <c r="B62" s="64"/>
      <c r="C62" s="77"/>
      <c r="D62" s="55"/>
      <c r="E62" s="55"/>
      <c r="F62" s="55"/>
      <c r="G62" s="55"/>
      <c r="H62" s="55"/>
      <c r="I62" s="55"/>
      <c r="J62" s="55"/>
      <c r="K62" s="134"/>
      <c r="L62" s="137"/>
      <c r="M62" s="137"/>
      <c r="N62" s="137"/>
      <c r="O62" s="137"/>
      <c r="P62" s="137"/>
      <c r="Q62" s="137"/>
      <c r="R62" s="55"/>
      <c r="S62" s="55"/>
      <c r="T62" s="55"/>
      <c r="U62" s="136"/>
      <c r="V62" s="55"/>
    </row>
    <row r="63" spans="2:140" ht="12.75" x14ac:dyDescent="0.2">
      <c r="C63" s="96" t="s">
        <v>260</v>
      </c>
      <c r="D63" s="96"/>
      <c r="N63" s="113"/>
      <c r="O63" s="113"/>
      <c r="P63" s="113"/>
      <c r="Q63" s="113"/>
      <c r="R63" s="113"/>
      <c r="S63" s="113"/>
      <c r="T63" s="113"/>
      <c r="U63" s="113"/>
      <c r="V63" s="113"/>
    </row>
    <row r="64" spans="2:140" s="65" customFormat="1" ht="12" x14ac:dyDescent="0.2">
      <c r="C64" s="65" t="s">
        <v>243</v>
      </c>
      <c r="E64" s="114"/>
      <c r="F64" s="114"/>
      <c r="G64" s="114"/>
      <c r="H64" s="114"/>
      <c r="I64" s="114"/>
      <c r="J64" s="114"/>
      <c r="K64" s="115"/>
      <c r="L64" s="68"/>
      <c r="M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row>
    <row r="65" spans="2:140" s="87" customFormat="1" ht="12" x14ac:dyDescent="0.2">
      <c r="B65" s="90" t="s">
        <v>244</v>
      </c>
      <c r="C65" s="116" t="s">
        <v>261</v>
      </c>
      <c r="D65" s="117"/>
      <c r="E65" s="118">
        <f>'[1]Target entry'!E40</f>
        <v>1.472617527077502E-2</v>
      </c>
      <c r="F65" s="100">
        <f>'[1]Target entry'!F40</f>
        <v>1.472617527077502E-2</v>
      </c>
      <c r="G65" s="100">
        <f>'[1]Target entry'!G40</f>
        <v>1.472617527077502E-2</v>
      </c>
      <c r="H65" s="100">
        <f>'[1]Target entry'!H40</f>
        <v>1.472617527077502E-2</v>
      </c>
      <c r="I65" s="100">
        <f>'[1]Target entry'!I40</f>
        <v>1.472617527077502E-2</v>
      </c>
      <c r="J65" s="100">
        <f>'[1]Target entry'!J40</f>
        <v>1.472617527077502E-2</v>
      </c>
      <c r="K65" s="90" t="s">
        <v>246</v>
      </c>
      <c r="L65" s="119"/>
      <c r="M65" s="102">
        <f>L39*F65</f>
        <v>9593.4994157238234</v>
      </c>
      <c r="N65" s="102">
        <f>M39*G65</f>
        <v>9300.0120808158135</v>
      </c>
      <c r="O65" s="102">
        <f>N39*H65</f>
        <v>9252.081902580765</v>
      </c>
      <c r="P65" s="102">
        <f>O39*I65</f>
        <v>9205.8566141837036</v>
      </c>
      <c r="Q65" s="102">
        <f>P39*J65</f>
        <v>9131.3167510384301</v>
      </c>
      <c r="R65" s="102"/>
      <c r="S65" s="102"/>
      <c r="T65" s="102"/>
      <c r="U65" s="102"/>
      <c r="V65" s="102"/>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row>
    <row r="66" spans="2:140" s="87" customFormat="1" ht="12" x14ac:dyDescent="0.2">
      <c r="B66" s="121"/>
      <c r="C66" s="122" t="s">
        <v>247</v>
      </c>
      <c r="D66" s="118">
        <f>D38</f>
        <v>0.125</v>
      </c>
      <c r="E66" s="100">
        <f>$J66+(($D66-$J66)/6)*5</f>
        <v>0.12083333333333333</v>
      </c>
      <c r="F66" s="100">
        <f>$J66+(($D66-$J66)/6)*4</f>
        <v>0.11666666666666667</v>
      </c>
      <c r="G66" s="100">
        <f>$J66+(($D66-$J66)/6)*3</f>
        <v>0.1125</v>
      </c>
      <c r="H66" s="100">
        <f>$J66+(($D66-$J66)/6)*2</f>
        <v>0.10833333333333334</v>
      </c>
      <c r="I66" s="100">
        <f>$J66+(($D66-$J66)/6)*1</f>
        <v>0.10416666666666667</v>
      </c>
      <c r="J66" s="100">
        <f>J38</f>
        <v>0.1</v>
      </c>
      <c r="K66" s="90" t="s">
        <v>248</v>
      </c>
      <c r="L66" s="123"/>
      <c r="M66" s="102">
        <f>L67*E66</f>
        <v>1534.825</v>
      </c>
      <c r="N66" s="102">
        <f>M67*F66</f>
        <v>1298.3045151677795</v>
      </c>
      <c r="O66" s="102">
        <f>N67*G66</f>
        <v>1192.3106170481542</v>
      </c>
      <c r="P66" s="102">
        <f>O67*H66</f>
        <v>1131.4758562931331</v>
      </c>
      <c r="Q66" s="102">
        <f>P67*I66</f>
        <v>1076.8054656746706</v>
      </c>
      <c r="R66" s="102"/>
      <c r="S66" s="102"/>
      <c r="T66" s="102"/>
      <c r="U66" s="102"/>
      <c r="V66" s="102"/>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row>
    <row r="67" spans="2:140" s="87" customFormat="1" ht="12" x14ac:dyDescent="0.2">
      <c r="B67" s="121"/>
      <c r="C67" s="122" t="s">
        <v>249</v>
      </c>
      <c r="D67" s="118">
        <f>D39</f>
        <v>0.76</v>
      </c>
      <c r="E67" s="100">
        <f>$J67+(($D67-$J67)/6)*5</f>
        <v>0.77500000000000002</v>
      </c>
      <c r="F67" s="100">
        <f>$J67+(($D67-$J67)/6)*4</f>
        <v>0.79</v>
      </c>
      <c r="G67" s="100">
        <f>$J67+(($D67-$J67)/6)*3</f>
        <v>0.80499999999999994</v>
      </c>
      <c r="H67" s="100">
        <f>$J67+(($D67-$J67)/6)*2</f>
        <v>0.82</v>
      </c>
      <c r="I67" s="100">
        <f>$J67+(($D67-$J67)/6)*1</f>
        <v>0.83499999999999996</v>
      </c>
      <c r="J67" s="100">
        <f>J39</f>
        <v>0.85</v>
      </c>
      <c r="K67" s="90" t="s">
        <v>250</v>
      </c>
      <c r="L67" s="124">
        <v>12702</v>
      </c>
      <c r="M67" s="102">
        <f>M65+M66</f>
        <v>11128.324415723824</v>
      </c>
      <c r="N67" s="102">
        <f>N65+N66</f>
        <v>10598.316595983593</v>
      </c>
      <c r="O67" s="102">
        <f>O65+O66</f>
        <v>10444.39251962892</v>
      </c>
      <c r="P67" s="102">
        <f>P65+P66</f>
        <v>10337.332470476837</v>
      </c>
      <c r="Q67" s="102">
        <f>Q65+Q66</f>
        <v>10208.1222167131</v>
      </c>
      <c r="R67" s="102"/>
      <c r="S67" s="102"/>
      <c r="T67" s="102"/>
      <c r="U67" s="102"/>
      <c r="V67" s="102"/>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row>
    <row r="68" spans="2:140" s="87" customFormat="1" ht="12" x14ac:dyDescent="0.2">
      <c r="B68" s="125"/>
      <c r="C68" s="126" t="s">
        <v>251</v>
      </c>
      <c r="D68" s="118">
        <f t="shared" ref="D68:J68" si="7">1-D66-D67</f>
        <v>0.11499999999999999</v>
      </c>
      <c r="E68" s="118">
        <f t="shared" si="7"/>
        <v>0.10416666666666663</v>
      </c>
      <c r="F68" s="118">
        <f t="shared" si="7"/>
        <v>9.3333333333333268E-2</v>
      </c>
      <c r="G68" s="118">
        <f t="shared" si="7"/>
        <v>8.2500000000000018E-2</v>
      </c>
      <c r="H68" s="118">
        <f t="shared" si="7"/>
        <v>7.1666666666666656E-2</v>
      </c>
      <c r="I68" s="118">
        <f t="shared" si="7"/>
        <v>6.0833333333333406E-2</v>
      </c>
      <c r="J68" s="118">
        <f t="shared" si="7"/>
        <v>5.0000000000000044E-2</v>
      </c>
      <c r="K68" s="90"/>
      <c r="L68" s="84"/>
      <c r="M68" s="86"/>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row>
    <row r="69" spans="2:140" s="87" customFormat="1" ht="12" x14ac:dyDescent="0.2">
      <c r="B69" s="127"/>
      <c r="C69" s="125"/>
      <c r="D69" s="125"/>
      <c r="E69" s="128" t="s">
        <v>252</v>
      </c>
      <c r="F69" s="128"/>
      <c r="G69" s="128"/>
      <c r="H69" s="128"/>
      <c r="I69" s="128"/>
      <c r="J69" s="128"/>
      <c r="K69" s="90" t="s">
        <v>246</v>
      </c>
      <c r="L69" s="129"/>
      <c r="M69" s="102">
        <f>L67*E67</f>
        <v>9844.0500000000011</v>
      </c>
      <c r="N69" s="102">
        <f>M67*F67</f>
        <v>8791.3762884218213</v>
      </c>
      <c r="O69" s="102">
        <f>N67*G67</f>
        <v>8531.6448597667913</v>
      </c>
      <c r="P69" s="102">
        <f>O67*H67</f>
        <v>8564.4018660957136</v>
      </c>
      <c r="Q69" s="102">
        <f>P67*I67</f>
        <v>8631.6726128481587</v>
      </c>
      <c r="R69" s="102"/>
      <c r="S69" s="102"/>
      <c r="T69" s="102"/>
      <c r="U69" s="102"/>
      <c r="V69" s="102"/>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row>
    <row r="70" spans="2:140" s="87" customFormat="1" ht="12" x14ac:dyDescent="0.2">
      <c r="B70" s="121" t="s">
        <v>253</v>
      </c>
      <c r="C70" s="130" t="s">
        <v>247</v>
      </c>
      <c r="D70" s="118">
        <f>D42</f>
        <v>0.125</v>
      </c>
      <c r="E70" s="100">
        <f>$J70+(($D70-$J70)/6)*5</f>
        <v>0.12083333333333333</v>
      </c>
      <c r="F70" s="100">
        <f>$J70+(($D70-$J70)/6)*4</f>
        <v>0.11666666666666667</v>
      </c>
      <c r="G70" s="100">
        <f>$J70+(($D70-$J70)/6)*3</f>
        <v>0.1125</v>
      </c>
      <c r="H70" s="100">
        <f>$J70+(($D70-$J70)/6)*2</f>
        <v>0.10833333333333334</v>
      </c>
      <c r="I70" s="100">
        <f>$J70+(($D70-$J70)/6)*1</f>
        <v>0.10416666666666667</v>
      </c>
      <c r="J70" s="100">
        <f>J42</f>
        <v>0.1</v>
      </c>
      <c r="K70" s="90" t="s">
        <v>248</v>
      </c>
      <c r="L70" s="123"/>
      <c r="M70" s="102">
        <f>L71*E70</f>
        <v>1431.3916666666667</v>
      </c>
      <c r="N70" s="102">
        <f>M71*F70</f>
        <v>1315.4681944444446</v>
      </c>
      <c r="O70" s="102">
        <f>N71*G70</f>
        <v>1137.020004322455</v>
      </c>
      <c r="P70" s="102">
        <f>O71*H70</f>
        <v>1047.4386936096682</v>
      </c>
      <c r="Q70" s="102">
        <f>P71*I70</f>
        <v>1001.2333916359773</v>
      </c>
      <c r="R70" s="102"/>
      <c r="S70" s="102"/>
      <c r="T70" s="102"/>
      <c r="U70" s="102"/>
      <c r="V70" s="102"/>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row>
    <row r="71" spans="2:140" s="87" customFormat="1" ht="12" x14ac:dyDescent="0.2">
      <c r="B71" s="121"/>
      <c r="C71" s="131" t="s">
        <v>249</v>
      </c>
      <c r="D71" s="118">
        <f>D43</f>
        <v>0.76</v>
      </c>
      <c r="E71" s="100">
        <f>$J71+(($D71-$J71)/6)*5</f>
        <v>0.76666666666666672</v>
      </c>
      <c r="F71" s="100">
        <f>$J71+(($D71-$J71)/6)*4</f>
        <v>0.77333333333333332</v>
      </c>
      <c r="G71" s="100">
        <f>$J71+(($D71-$J71)/6)*3</f>
        <v>0.78</v>
      </c>
      <c r="H71" s="100">
        <f>$J71+(($D71-$J71)/6)*2</f>
        <v>0.78666666666666674</v>
      </c>
      <c r="I71" s="100">
        <f>$J71+(($D71-$J71)/6)*1</f>
        <v>0.79333333333333333</v>
      </c>
      <c r="J71" s="100">
        <f>J43</f>
        <v>0.8</v>
      </c>
      <c r="K71" s="90" t="s">
        <v>250</v>
      </c>
      <c r="L71" s="124">
        <v>11846</v>
      </c>
      <c r="M71" s="102">
        <f>M69+M70</f>
        <v>11275.441666666668</v>
      </c>
      <c r="N71" s="102">
        <f>N69+N70</f>
        <v>10106.844482866265</v>
      </c>
      <c r="O71" s="102">
        <f>O69+O70</f>
        <v>9668.6648640892454</v>
      </c>
      <c r="P71" s="102">
        <f>P69+P70</f>
        <v>9611.8405597053825</v>
      </c>
      <c r="Q71" s="102">
        <f>Q69+Q70</f>
        <v>9632.9060044841353</v>
      </c>
      <c r="R71" s="102"/>
      <c r="S71" s="102"/>
      <c r="T71" s="102"/>
      <c r="U71" s="102"/>
      <c r="V71" s="102"/>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row>
    <row r="72" spans="2:140" s="87" customFormat="1" ht="12" x14ac:dyDescent="0.2">
      <c r="B72" s="125"/>
      <c r="C72" s="126" t="s">
        <v>251</v>
      </c>
      <c r="D72" s="118">
        <f t="shared" ref="D72:J72" si="8">1-D70-D71</f>
        <v>0.11499999999999999</v>
      </c>
      <c r="E72" s="118">
        <f t="shared" si="8"/>
        <v>0.11249999999999993</v>
      </c>
      <c r="F72" s="118">
        <f t="shared" si="8"/>
        <v>0.10999999999999999</v>
      </c>
      <c r="G72" s="118">
        <f t="shared" si="8"/>
        <v>0.10749999999999993</v>
      </c>
      <c r="H72" s="118">
        <f t="shared" si="8"/>
        <v>0.10499999999999987</v>
      </c>
      <c r="I72" s="118">
        <f t="shared" si="8"/>
        <v>0.10250000000000004</v>
      </c>
      <c r="J72" s="118">
        <f t="shared" si="8"/>
        <v>9.9999999999999978E-2</v>
      </c>
      <c r="K72" s="90"/>
      <c r="L72" s="84"/>
      <c r="M72" s="86"/>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row>
    <row r="73" spans="2:140" s="87" customFormat="1" ht="12" x14ac:dyDescent="0.2">
      <c r="B73" s="127"/>
      <c r="C73" s="125"/>
      <c r="D73" s="125"/>
      <c r="E73" s="132" t="s">
        <v>252</v>
      </c>
      <c r="F73" s="132"/>
      <c r="G73" s="132"/>
      <c r="H73" s="128"/>
      <c r="I73" s="128"/>
      <c r="J73" s="128"/>
      <c r="K73" s="90" t="s">
        <v>246</v>
      </c>
      <c r="L73" s="129"/>
      <c r="M73" s="102">
        <f>L71*E71</f>
        <v>9081.9333333333343</v>
      </c>
      <c r="N73" s="102">
        <f>M71*F71</f>
        <v>8719.6748888888887</v>
      </c>
      <c r="O73" s="102">
        <f>N71*G71</f>
        <v>7883.3386966356866</v>
      </c>
      <c r="P73" s="102">
        <f>O71*H71</f>
        <v>7606.0163597502069</v>
      </c>
      <c r="Q73" s="102">
        <f>P71*I71</f>
        <v>7625.3935106996032</v>
      </c>
      <c r="R73" s="102"/>
      <c r="S73" s="102"/>
      <c r="T73" s="102"/>
      <c r="U73" s="102"/>
      <c r="V73" s="102"/>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row>
    <row r="74" spans="2:140" s="87" customFormat="1" ht="12" x14ac:dyDescent="0.2">
      <c r="B74" s="121" t="s">
        <v>254</v>
      </c>
      <c r="C74" s="130" t="s">
        <v>247</v>
      </c>
      <c r="D74" s="118">
        <f>D46</f>
        <v>0.125</v>
      </c>
      <c r="E74" s="100">
        <f>$J74+(($D74-$J74)/6)*5</f>
        <v>0.12083333333333333</v>
      </c>
      <c r="F74" s="100">
        <f>$J74+(($D74-$J74)/6)*4</f>
        <v>0.11666666666666667</v>
      </c>
      <c r="G74" s="100">
        <f>$J74+(($D74-$J74)/6)*3</f>
        <v>0.1125</v>
      </c>
      <c r="H74" s="100">
        <f>$J74+(($D74-$J74)/6)*2</f>
        <v>0.10833333333333334</v>
      </c>
      <c r="I74" s="100">
        <f>$J74+(($D74-$J74)/6)*1</f>
        <v>0.10416666666666667</v>
      </c>
      <c r="J74" s="100">
        <f>J46</f>
        <v>0.1</v>
      </c>
      <c r="K74" s="90" t="s">
        <v>248</v>
      </c>
      <c r="L74" s="123"/>
      <c r="M74" s="102">
        <f>L75*E74</f>
        <v>1357.8041666666668</v>
      </c>
      <c r="N74" s="102">
        <f>M75*F74</f>
        <v>1217.9693750000001</v>
      </c>
      <c r="O74" s="102">
        <f>N75*G74</f>
        <v>1117.9849796875001</v>
      </c>
      <c r="P74" s="102">
        <f>O75*H74</f>
        <v>975.14339826834532</v>
      </c>
      <c r="Q74" s="102">
        <f>P75*I74</f>
        <v>893.8708081269325</v>
      </c>
      <c r="R74" s="102"/>
      <c r="S74" s="102"/>
      <c r="T74" s="102"/>
      <c r="U74" s="102"/>
      <c r="V74" s="102"/>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row>
    <row r="75" spans="2:140" s="87" customFormat="1" ht="12" x14ac:dyDescent="0.2">
      <c r="B75" s="121"/>
      <c r="C75" s="131" t="s">
        <v>249</v>
      </c>
      <c r="D75" s="118">
        <f>D47</f>
        <v>0.76</v>
      </c>
      <c r="E75" s="100">
        <f>$J75+(($D75-$J75)/6)*5</f>
        <v>0.77500000000000002</v>
      </c>
      <c r="F75" s="100">
        <f>$J75+(($D75-$J75)/6)*4</f>
        <v>0.79</v>
      </c>
      <c r="G75" s="100">
        <f>$J75+(($D75-$J75)/6)*3</f>
        <v>0.80499999999999994</v>
      </c>
      <c r="H75" s="100">
        <f>$J75+(($D75-$J75)/6)*2</f>
        <v>0.82</v>
      </c>
      <c r="I75" s="100">
        <f>$J75+(($D75-$J75)/6)*1</f>
        <v>0.83499999999999996</v>
      </c>
      <c r="J75" s="100">
        <f>J47</f>
        <v>0.85</v>
      </c>
      <c r="K75" s="90" t="s">
        <v>250</v>
      </c>
      <c r="L75" s="124">
        <v>11237</v>
      </c>
      <c r="M75" s="102">
        <f>M73+M74</f>
        <v>10439.737500000001</v>
      </c>
      <c r="N75" s="102">
        <f>N73+N74</f>
        <v>9937.6442638888893</v>
      </c>
      <c r="O75" s="102">
        <f>O73+O74</f>
        <v>9001.3236763231871</v>
      </c>
      <c r="P75" s="102">
        <f>P73+P74</f>
        <v>8581.1597580185517</v>
      </c>
      <c r="Q75" s="102">
        <f>Q73+Q74</f>
        <v>8519.2643188265356</v>
      </c>
      <c r="R75" s="102"/>
      <c r="S75" s="102"/>
      <c r="T75" s="102"/>
      <c r="U75" s="102"/>
      <c r="V75" s="102"/>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row>
    <row r="76" spans="2:140" s="87" customFormat="1" ht="12" x14ac:dyDescent="0.2">
      <c r="B76" s="125"/>
      <c r="C76" s="126" t="s">
        <v>251</v>
      </c>
      <c r="D76" s="118">
        <f t="shared" ref="D76:J76" si="9">1-D74-D75</f>
        <v>0.11499999999999999</v>
      </c>
      <c r="E76" s="118">
        <f t="shared" si="9"/>
        <v>0.10416666666666663</v>
      </c>
      <c r="F76" s="118">
        <f t="shared" si="9"/>
        <v>9.3333333333333268E-2</v>
      </c>
      <c r="G76" s="118">
        <f t="shared" si="9"/>
        <v>8.2500000000000018E-2</v>
      </c>
      <c r="H76" s="118">
        <f t="shared" si="9"/>
        <v>7.1666666666666656E-2</v>
      </c>
      <c r="I76" s="118">
        <f t="shared" si="9"/>
        <v>6.0833333333333406E-2</v>
      </c>
      <c r="J76" s="118">
        <f t="shared" si="9"/>
        <v>5.0000000000000044E-2</v>
      </c>
      <c r="K76" s="90"/>
      <c r="L76" s="84"/>
      <c r="M76" s="86"/>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row>
    <row r="77" spans="2:140" s="87" customFormat="1" ht="12" x14ac:dyDescent="0.2">
      <c r="B77" s="127"/>
      <c r="C77" s="125"/>
      <c r="D77" s="125"/>
      <c r="E77" s="132" t="s">
        <v>252</v>
      </c>
      <c r="F77" s="132"/>
      <c r="G77" s="132"/>
      <c r="H77" s="128"/>
      <c r="I77" s="128"/>
      <c r="J77" s="128"/>
      <c r="K77" s="90" t="s">
        <v>246</v>
      </c>
      <c r="L77" s="129"/>
      <c r="M77" s="102">
        <f>L75*E75</f>
        <v>8708.6750000000011</v>
      </c>
      <c r="N77" s="102">
        <f>M75*F75</f>
        <v>8247.3926250000004</v>
      </c>
      <c r="O77" s="102">
        <f>N75*G75</f>
        <v>7999.8036324305549</v>
      </c>
      <c r="P77" s="102">
        <f>O75*H75</f>
        <v>7381.0854145850126</v>
      </c>
      <c r="Q77" s="102">
        <f>P75*I75</f>
        <v>7165.2683979454905</v>
      </c>
      <c r="R77" s="102"/>
      <c r="S77" s="102"/>
      <c r="T77" s="102"/>
      <c r="U77" s="102"/>
      <c r="V77" s="102"/>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row>
    <row r="78" spans="2:140" s="87" customFormat="1" ht="12" x14ac:dyDescent="0.2">
      <c r="B78" s="121" t="s">
        <v>255</v>
      </c>
      <c r="C78" s="130" t="s">
        <v>247</v>
      </c>
      <c r="D78" s="118">
        <f>D50</f>
        <v>0.125</v>
      </c>
      <c r="E78" s="100">
        <f>$J78+(($D78-$J78)/6)*5</f>
        <v>0.12083333333333333</v>
      </c>
      <c r="F78" s="100">
        <f>$J78+(($D78-$J78)/6)*4</f>
        <v>0.11666666666666667</v>
      </c>
      <c r="G78" s="100">
        <f>$J78+(($D78-$J78)/6)*3</f>
        <v>0.1125</v>
      </c>
      <c r="H78" s="100">
        <f>$J78+(($D78-$J78)/6)*2</f>
        <v>0.10833333333333334</v>
      </c>
      <c r="I78" s="100">
        <f>$J78+(($D78-$J78)/6)*1</f>
        <v>0.10416666666666667</v>
      </c>
      <c r="J78" s="100">
        <f>J50</f>
        <v>0.1</v>
      </c>
      <c r="K78" s="90" t="s">
        <v>248</v>
      </c>
      <c r="L78" s="123"/>
      <c r="M78" s="102">
        <f>L79*E78</f>
        <v>1315.875</v>
      </c>
      <c r="N78" s="102">
        <f>M79*F78</f>
        <v>1169.5308333333335</v>
      </c>
      <c r="O78" s="102">
        <f>N79*G78</f>
        <v>1059.4038890625002</v>
      </c>
      <c r="P78" s="102">
        <f>O79*H78</f>
        <v>981.41414816174768</v>
      </c>
      <c r="Q78" s="102">
        <f>P79*I78</f>
        <v>871.09370445278751</v>
      </c>
      <c r="R78" s="102"/>
      <c r="S78" s="102"/>
      <c r="T78" s="102"/>
      <c r="U78" s="102"/>
      <c r="V78" s="102"/>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row>
    <row r="79" spans="2:140" s="87" customFormat="1" ht="12" x14ac:dyDescent="0.2">
      <c r="B79" s="121"/>
      <c r="C79" s="131" t="s">
        <v>249</v>
      </c>
      <c r="D79" s="118">
        <f>D51</f>
        <v>0.76</v>
      </c>
      <c r="E79" s="100">
        <f>$J79+(($D79-$J79)/6)*5</f>
        <v>0.77500000000000002</v>
      </c>
      <c r="F79" s="100">
        <f>$J79+(($D79-$J79)/6)*4</f>
        <v>0.79</v>
      </c>
      <c r="G79" s="100">
        <f>$J79+(($D79-$J79)/6)*3</f>
        <v>0.80499999999999994</v>
      </c>
      <c r="H79" s="100">
        <f>$J79+(($D79-$J79)/6)*2</f>
        <v>0.82</v>
      </c>
      <c r="I79" s="100">
        <f>$J79+(($D79-$J79)/6)*1</f>
        <v>0.83499999999999996</v>
      </c>
      <c r="J79" s="100">
        <f>J51</f>
        <v>0.85</v>
      </c>
      <c r="K79" s="90" t="s">
        <v>250</v>
      </c>
      <c r="L79" s="124">
        <v>10890</v>
      </c>
      <c r="M79" s="102">
        <f>M77+M78</f>
        <v>10024.550000000001</v>
      </c>
      <c r="N79" s="102">
        <f>N77+N78</f>
        <v>9416.9234583333346</v>
      </c>
      <c r="O79" s="102">
        <f>O77+O78</f>
        <v>9059.2075214930555</v>
      </c>
      <c r="P79" s="102">
        <f>P77+P78</f>
        <v>8362.4995627467597</v>
      </c>
      <c r="Q79" s="102">
        <f>Q77+Q78</f>
        <v>8036.3621023982778</v>
      </c>
      <c r="R79" s="102"/>
      <c r="S79" s="102"/>
      <c r="T79" s="102"/>
      <c r="U79" s="102"/>
      <c r="V79" s="102"/>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row>
    <row r="80" spans="2:140" s="87" customFormat="1" ht="12" x14ac:dyDescent="0.2">
      <c r="B80" s="125"/>
      <c r="C80" s="126" t="s">
        <v>251</v>
      </c>
      <c r="D80" s="118">
        <f t="shared" ref="D80:J80" si="10">1-D78-D79</f>
        <v>0.11499999999999999</v>
      </c>
      <c r="E80" s="118">
        <f t="shared" si="10"/>
        <v>0.10416666666666663</v>
      </c>
      <c r="F80" s="118">
        <f t="shared" si="10"/>
        <v>9.3333333333333268E-2</v>
      </c>
      <c r="G80" s="118">
        <f t="shared" si="10"/>
        <v>8.2500000000000018E-2</v>
      </c>
      <c r="H80" s="118">
        <f t="shared" si="10"/>
        <v>7.1666666666666656E-2</v>
      </c>
      <c r="I80" s="118">
        <f t="shared" si="10"/>
        <v>6.0833333333333406E-2</v>
      </c>
      <c r="J80" s="118">
        <f t="shared" si="10"/>
        <v>5.0000000000000044E-2</v>
      </c>
      <c r="K80" s="90"/>
      <c r="L80" s="84"/>
      <c r="M80" s="86"/>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row>
    <row r="81" spans="1:140" s="87" customFormat="1" ht="12" x14ac:dyDescent="0.2">
      <c r="B81" s="127"/>
      <c r="C81" s="125"/>
      <c r="D81" s="125"/>
      <c r="E81" s="132" t="s">
        <v>252</v>
      </c>
      <c r="F81" s="132"/>
      <c r="G81" s="132"/>
      <c r="H81" s="128"/>
      <c r="I81" s="128"/>
      <c r="J81" s="128"/>
      <c r="K81" s="90" t="s">
        <v>246</v>
      </c>
      <c r="L81" s="129"/>
      <c r="M81" s="102">
        <f>L79*E79</f>
        <v>8439.75</v>
      </c>
      <c r="N81" s="102">
        <f>M79*F79</f>
        <v>7919.3945000000012</v>
      </c>
      <c r="O81" s="102">
        <f>N79*G79</f>
        <v>7580.6233839583338</v>
      </c>
      <c r="P81" s="102">
        <f>O79*H79</f>
        <v>7428.5501676243048</v>
      </c>
      <c r="Q81" s="102">
        <f>P79*I79</f>
        <v>6982.6871348935438</v>
      </c>
      <c r="R81" s="102"/>
      <c r="S81" s="102"/>
      <c r="T81" s="102"/>
      <c r="U81" s="102"/>
      <c r="V81" s="102"/>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row>
    <row r="82" spans="1:140" s="87" customFormat="1" ht="12" x14ac:dyDescent="0.2">
      <c r="B82" s="121" t="s">
        <v>256</v>
      </c>
      <c r="C82" s="130" t="s">
        <v>247</v>
      </c>
      <c r="D82" s="118">
        <f>D54</f>
        <v>0.125</v>
      </c>
      <c r="E82" s="100">
        <f>$J82+(($D82-$J82)/6)*5</f>
        <v>0.12083333333333333</v>
      </c>
      <c r="F82" s="100">
        <f>$J82+(($D82-$J82)/6)*4</f>
        <v>0.11666666666666667</v>
      </c>
      <c r="G82" s="100">
        <f>$J82+(($D82-$J82)/6)*3</f>
        <v>0.1125</v>
      </c>
      <c r="H82" s="100">
        <f>$J82+(($D82-$J82)/6)*2</f>
        <v>0.10833333333333334</v>
      </c>
      <c r="I82" s="100">
        <f>$J82+(($D82-$J82)/6)*1</f>
        <v>0.10416666666666667</v>
      </c>
      <c r="J82" s="100">
        <f>J54</f>
        <v>0.1</v>
      </c>
      <c r="K82" s="90" t="s">
        <v>248</v>
      </c>
      <c r="L82" s="123"/>
      <c r="M82" s="102">
        <f>L83*E82</f>
        <v>1220.4166666666667</v>
      </c>
      <c r="N82" s="102">
        <f>M83*F82</f>
        <v>1127.0194444444444</v>
      </c>
      <c r="O82" s="102">
        <f>N83*G82</f>
        <v>1017.7215687500002</v>
      </c>
      <c r="P82" s="102">
        <f>O83*H82</f>
        <v>931.48736987673624</v>
      </c>
      <c r="Q82" s="102">
        <f>P83*I82</f>
        <v>870.83724348969179</v>
      </c>
      <c r="R82" s="102"/>
      <c r="S82" s="102"/>
      <c r="T82" s="102"/>
      <c r="U82" s="102"/>
      <c r="V82" s="102"/>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row>
    <row r="83" spans="1:140" s="87" customFormat="1" ht="12" x14ac:dyDescent="0.2">
      <c r="B83" s="121"/>
      <c r="C83" s="131" t="s">
        <v>249</v>
      </c>
      <c r="D83" s="118">
        <f>D55</f>
        <v>0.76</v>
      </c>
      <c r="E83" s="100">
        <f>$J83+(($D83-$J83)/6)*5</f>
        <v>0.75</v>
      </c>
      <c r="F83" s="100">
        <f>$J83+(($D83-$J83)/6)*4</f>
        <v>0.74</v>
      </c>
      <c r="G83" s="100">
        <f>$J83+(($D83-$J83)/6)*3</f>
        <v>0.73</v>
      </c>
      <c r="H83" s="100">
        <f>$J83+(($D83-$J83)/6)*2</f>
        <v>0.72</v>
      </c>
      <c r="I83" s="100">
        <f>$J83+(($D83-$J83)/6)*1</f>
        <v>0.71</v>
      </c>
      <c r="J83" s="100">
        <f>J55</f>
        <v>0.7</v>
      </c>
      <c r="K83" s="90" t="s">
        <v>250</v>
      </c>
      <c r="L83" s="124">
        <v>10100</v>
      </c>
      <c r="M83" s="102">
        <f>M81+M82</f>
        <v>9660.1666666666661</v>
      </c>
      <c r="N83" s="102">
        <f>N81+N82</f>
        <v>9046.4139444444463</v>
      </c>
      <c r="O83" s="102">
        <f>O81+O82</f>
        <v>8598.3449527083339</v>
      </c>
      <c r="P83" s="102">
        <f>P81+P82</f>
        <v>8360.0375375010408</v>
      </c>
      <c r="Q83" s="102">
        <f>Q81+Q82</f>
        <v>7853.5243783832357</v>
      </c>
      <c r="R83" s="102"/>
      <c r="S83" s="102"/>
      <c r="T83" s="102"/>
      <c r="U83" s="102"/>
      <c r="V83" s="102"/>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row>
    <row r="84" spans="1:140" s="87" customFormat="1" ht="12" x14ac:dyDescent="0.2">
      <c r="B84" s="125"/>
      <c r="C84" s="126" t="s">
        <v>251</v>
      </c>
      <c r="D84" s="118">
        <f t="shared" ref="D84:J84" si="11">1-D82-D83</f>
        <v>0.11499999999999999</v>
      </c>
      <c r="E84" s="118">
        <f t="shared" si="11"/>
        <v>0.12916666666666665</v>
      </c>
      <c r="F84" s="118">
        <f t="shared" si="11"/>
        <v>0.14333333333333331</v>
      </c>
      <c r="G84" s="118">
        <f t="shared" si="11"/>
        <v>0.15749999999999997</v>
      </c>
      <c r="H84" s="118">
        <f t="shared" si="11"/>
        <v>0.17166666666666663</v>
      </c>
      <c r="I84" s="118">
        <f t="shared" si="11"/>
        <v>0.18583333333333341</v>
      </c>
      <c r="J84" s="118">
        <f t="shared" si="11"/>
        <v>0.20000000000000007</v>
      </c>
      <c r="K84" s="90"/>
      <c r="L84" s="84"/>
      <c r="M84" s="86"/>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row>
    <row r="85" spans="1:140" s="87" customFormat="1" ht="12" x14ac:dyDescent="0.2">
      <c r="B85" s="127"/>
      <c r="C85" s="125"/>
      <c r="D85" s="125"/>
      <c r="E85" s="132" t="s">
        <v>252</v>
      </c>
      <c r="F85" s="132"/>
      <c r="G85" s="132"/>
      <c r="H85" s="128"/>
      <c r="I85" s="128"/>
      <c r="J85" s="128"/>
      <c r="K85" s="90" t="s">
        <v>246</v>
      </c>
      <c r="L85" s="129"/>
      <c r="M85" s="102">
        <f>L83*E83</f>
        <v>7575</v>
      </c>
      <c r="N85" s="102">
        <f>M83*F83</f>
        <v>7148.5233333333326</v>
      </c>
      <c r="O85" s="102">
        <f>N83*G83</f>
        <v>6603.8821794444457</v>
      </c>
      <c r="P85" s="102">
        <f>O83*H83</f>
        <v>6190.8083659499998</v>
      </c>
      <c r="Q85" s="102">
        <f>P83*I83</f>
        <v>5935.6266516257383</v>
      </c>
      <c r="R85" s="102"/>
      <c r="S85" s="102"/>
      <c r="T85" s="102"/>
      <c r="U85" s="102"/>
      <c r="V85" s="102"/>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row>
    <row r="86" spans="1:140" s="87" customFormat="1" ht="12" x14ac:dyDescent="0.2">
      <c r="B86" s="127" t="s">
        <v>257</v>
      </c>
      <c r="C86" s="130" t="s">
        <v>247</v>
      </c>
      <c r="D86" s="118">
        <f>D58</f>
        <v>0.125</v>
      </c>
      <c r="E86" s="100">
        <f>$J86+(($D86-$J86)/6)*5</f>
        <v>0.1075</v>
      </c>
      <c r="F86" s="100">
        <f>$J86+(($D86-$J86)/6)*4</f>
        <v>0.09</v>
      </c>
      <c r="G86" s="100">
        <f>$J86+(($D86-$J86)/6)*3</f>
        <v>7.2499999999999995E-2</v>
      </c>
      <c r="H86" s="100">
        <f>$J86+(($D86-$J86)/6)*2</f>
        <v>5.4999999999999993E-2</v>
      </c>
      <c r="I86" s="100">
        <f>$J86+(($D86-$J86)/6)*1</f>
        <v>3.7499999999999999E-2</v>
      </c>
      <c r="J86" s="100">
        <f>J58</f>
        <v>0.02</v>
      </c>
      <c r="K86" s="90" t="s">
        <v>248</v>
      </c>
      <c r="L86" s="123"/>
      <c r="M86" s="102">
        <f>L87*E86</f>
        <v>788.62</v>
      </c>
      <c r="N86" s="102">
        <f>M87*F86</f>
        <v>752.72580000000005</v>
      </c>
      <c r="O86" s="102">
        <f>N87*G86</f>
        <v>572.84056216666659</v>
      </c>
      <c r="P86" s="102">
        <f>O87*H86</f>
        <v>394.71975078861118</v>
      </c>
      <c r="Q86" s="102">
        <f>P87*I86</f>
        <v>246.95730437769791</v>
      </c>
      <c r="R86" s="102"/>
      <c r="S86" s="102"/>
      <c r="T86" s="102"/>
      <c r="U86" s="102"/>
      <c r="V86" s="102"/>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row>
    <row r="87" spans="1:140" s="87" customFormat="1" ht="12" x14ac:dyDescent="0.2">
      <c r="B87" s="133"/>
      <c r="C87" s="131" t="s">
        <v>249</v>
      </c>
      <c r="D87" s="118">
        <f>D59</f>
        <v>0.74399999999999999</v>
      </c>
      <c r="E87" s="100">
        <f>$J87+(($D87-$J87)/6)*5</f>
        <v>0.77833333333333332</v>
      </c>
      <c r="F87" s="100">
        <f>$J87+(($D87-$J87)/6)*4</f>
        <v>0.81266666666666665</v>
      </c>
      <c r="G87" s="100">
        <f>$J87+(($D87-$J87)/6)*3</f>
        <v>0.84699999999999998</v>
      </c>
      <c r="H87" s="100">
        <f>$J87+(($D87-$J87)/6)*2</f>
        <v>0.8813333333333333</v>
      </c>
      <c r="I87" s="100">
        <f>$J87+(($D87-$J87)/6)*1</f>
        <v>0.91566666666666663</v>
      </c>
      <c r="J87" s="100">
        <f>J59</f>
        <v>0.95</v>
      </c>
      <c r="K87" s="90" t="s">
        <v>250</v>
      </c>
      <c r="L87" s="124">
        <v>7336</v>
      </c>
      <c r="M87" s="102">
        <f>M85+M86</f>
        <v>8363.6200000000008</v>
      </c>
      <c r="N87" s="102">
        <f>N85+N86</f>
        <v>7901.2491333333328</v>
      </c>
      <c r="O87" s="102">
        <f>O85+O86</f>
        <v>7176.7227416111127</v>
      </c>
      <c r="P87" s="102">
        <f>P85+P86</f>
        <v>6585.5281167386111</v>
      </c>
      <c r="Q87" s="102">
        <f>Q85+Q86</f>
        <v>6182.5839560034365</v>
      </c>
      <c r="R87" s="102"/>
      <c r="S87" s="102"/>
      <c r="T87" s="102"/>
      <c r="U87" s="102"/>
      <c r="V87" s="102"/>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row>
    <row r="88" spans="1:140" s="87" customFormat="1" ht="12" x14ac:dyDescent="0.2">
      <c r="B88" s="133"/>
      <c r="C88" s="126" t="s">
        <v>258</v>
      </c>
      <c r="D88" s="118">
        <f t="shared" ref="D88:J88" si="12">1-D86-D87</f>
        <v>0.13100000000000001</v>
      </c>
      <c r="E88" s="118">
        <f t="shared" si="12"/>
        <v>0.11416666666666664</v>
      </c>
      <c r="F88" s="118">
        <f t="shared" si="12"/>
        <v>9.7333333333333383E-2</v>
      </c>
      <c r="G88" s="118">
        <f t="shared" si="12"/>
        <v>8.0500000000000016E-2</v>
      </c>
      <c r="H88" s="118">
        <f t="shared" si="12"/>
        <v>6.366666666666676E-2</v>
      </c>
      <c r="I88" s="118">
        <f t="shared" si="12"/>
        <v>4.6833333333333393E-2</v>
      </c>
      <c r="J88" s="118">
        <f t="shared" si="12"/>
        <v>3.0000000000000027E-2</v>
      </c>
      <c r="K88" s="90"/>
      <c r="L88" s="86"/>
      <c r="M88" s="86"/>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row>
    <row r="89" spans="1:140" ht="12.75" x14ac:dyDescent="0.2">
      <c r="B89" s="64"/>
      <c r="C89" s="77" t="s">
        <v>262</v>
      </c>
      <c r="D89" s="55"/>
      <c r="E89" s="55"/>
      <c r="F89" s="55"/>
      <c r="G89" s="55"/>
      <c r="H89" s="55"/>
      <c r="I89" s="55"/>
      <c r="J89" s="55"/>
      <c r="K89" s="134"/>
      <c r="L89" s="137">
        <f t="shared" ref="L89:Q89" si="13">L87+L83+L79+L75+L71+L67</f>
        <v>64111</v>
      </c>
      <c r="M89" s="137">
        <f t="shared" si="13"/>
        <v>60891.840249057161</v>
      </c>
      <c r="N89" s="137">
        <f t="shared" si="13"/>
        <v>57007.391878849856</v>
      </c>
      <c r="O89" s="137">
        <f t="shared" si="13"/>
        <v>53948.656275853857</v>
      </c>
      <c r="P89" s="137">
        <f t="shared" si="13"/>
        <v>51838.398005187184</v>
      </c>
      <c r="Q89" s="137">
        <f t="shared" si="13"/>
        <v>50432.762976808714</v>
      </c>
      <c r="R89" s="55"/>
      <c r="S89" s="55"/>
      <c r="T89" s="55"/>
      <c r="U89" s="136"/>
      <c r="V89" s="55"/>
    </row>
    <row r="90" spans="1:140" s="65" customFormat="1" ht="12" x14ac:dyDescent="0.2">
      <c r="C90" s="138" t="s">
        <v>263</v>
      </c>
      <c r="D90" s="138"/>
      <c r="E90" s="68"/>
      <c r="F90" s="68"/>
      <c r="G90" s="68"/>
      <c r="H90" s="68"/>
      <c r="I90" s="68"/>
      <c r="J90" s="68"/>
      <c r="K90" s="115"/>
      <c r="L90" s="137">
        <f t="shared" ref="L90:Q90" si="14">L89+L61</f>
        <v>2402164</v>
      </c>
      <c r="M90" s="137">
        <f t="shared" si="14"/>
        <v>2559870.2094157236</v>
      </c>
      <c r="N90" s="137">
        <f t="shared" si="14"/>
        <v>2659349.4433160229</v>
      </c>
      <c r="O90" s="137">
        <f t="shared" si="14"/>
        <v>2758553.8376714955</v>
      </c>
      <c r="P90" s="137">
        <f t="shared" si="14"/>
        <v>2851009.4396971534</v>
      </c>
      <c r="Q90" s="137">
        <f t="shared" si="14"/>
        <v>2922483.427949362</v>
      </c>
      <c r="R90" s="137"/>
      <c r="S90" s="137"/>
      <c r="T90" s="137"/>
      <c r="U90" s="137"/>
      <c r="V90" s="137"/>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row>
    <row r="91" spans="1:140" ht="12.75" x14ac:dyDescent="0.2">
      <c r="C91" s="55"/>
      <c r="D91" s="55"/>
      <c r="E91" s="55"/>
      <c r="F91" s="55"/>
      <c r="G91" s="55"/>
      <c r="H91" s="55"/>
      <c r="I91" s="55"/>
      <c r="J91" s="55"/>
      <c r="K91" s="134"/>
      <c r="L91" s="136"/>
      <c r="M91" s="139"/>
      <c r="N91" s="139"/>
      <c r="O91" s="139"/>
      <c r="P91" s="55"/>
      <c r="Q91" s="136"/>
      <c r="R91" s="55"/>
      <c r="S91" s="55"/>
      <c r="T91" s="55"/>
      <c r="U91" s="136"/>
      <c r="V91" s="55"/>
    </row>
    <row r="92" spans="1:140" ht="12.75" x14ac:dyDescent="0.2">
      <c r="B92" s="64" t="s">
        <v>264</v>
      </c>
      <c r="C92" s="55"/>
      <c r="D92" s="55"/>
      <c r="E92" s="55"/>
      <c r="F92" s="55"/>
      <c r="G92" s="55"/>
      <c r="H92" s="55"/>
      <c r="I92" s="55"/>
      <c r="J92" s="55"/>
      <c r="K92" s="134"/>
      <c r="L92" s="136"/>
      <c r="M92" s="136"/>
      <c r="N92" s="55"/>
      <c r="O92" s="55"/>
      <c r="P92" s="55"/>
      <c r="Q92" s="136"/>
      <c r="R92" s="55"/>
      <c r="S92" s="55"/>
      <c r="T92" s="55"/>
      <c r="U92" s="136"/>
      <c r="V92" s="55"/>
    </row>
    <row r="93" spans="1:140" ht="12.75" x14ac:dyDescent="0.2">
      <c r="A93" s="87"/>
      <c r="B93" s="96"/>
    </row>
    <row r="94" spans="1:140" ht="12.75" x14ac:dyDescent="0.2">
      <c r="A94" s="87"/>
      <c r="B94" s="96"/>
      <c r="C94" s="64" t="s">
        <v>265</v>
      </c>
      <c r="D94" s="64"/>
    </row>
    <row r="95" spans="1:140" ht="12.75" x14ac:dyDescent="0.2">
      <c r="A95" s="87"/>
      <c r="B95" s="96"/>
      <c r="C95" s="130" t="s">
        <v>266</v>
      </c>
      <c r="D95" s="130"/>
      <c r="E95" s="118">
        <f>L101/(L101+L115)</f>
        <v>0.93156079079886411</v>
      </c>
      <c r="F95" s="100">
        <f>$J95+((E95-$J95)/5)*4</f>
        <v>0.93156079079886411</v>
      </c>
      <c r="G95" s="100">
        <f>$J95+((E95-$J95)/5)*3</f>
        <v>0.93156079079886411</v>
      </c>
      <c r="H95" s="100">
        <f>$J95+((E95-$J95)/5)*2</f>
        <v>0.93156079079886411</v>
      </c>
      <c r="I95" s="100">
        <f>$J95+((E95-$J95)/5)</f>
        <v>0.93156079079886411</v>
      </c>
      <c r="J95" s="100">
        <f>E95</f>
        <v>0.93156079079886411</v>
      </c>
    </row>
    <row r="96" spans="1:140" ht="12.75" x14ac:dyDescent="0.2">
      <c r="A96" s="87"/>
      <c r="B96" s="96"/>
      <c r="C96" s="140" t="s">
        <v>267</v>
      </c>
      <c r="D96" s="140"/>
      <c r="E96" s="118">
        <f t="shared" ref="E96:J96" si="15">1-E95</f>
        <v>6.8439209201135887E-2</v>
      </c>
      <c r="F96" s="118">
        <f t="shared" si="15"/>
        <v>6.8439209201135887E-2</v>
      </c>
      <c r="G96" s="118">
        <f t="shared" si="15"/>
        <v>6.8439209201135887E-2</v>
      </c>
      <c r="H96" s="118">
        <f t="shared" si="15"/>
        <v>6.8439209201135887E-2</v>
      </c>
      <c r="I96" s="118">
        <f t="shared" si="15"/>
        <v>6.8439209201135887E-2</v>
      </c>
      <c r="J96" s="118">
        <f t="shared" si="15"/>
        <v>6.8439209201135887E-2</v>
      </c>
    </row>
    <row r="97" spans="1:22" ht="12.75" x14ac:dyDescent="0.2">
      <c r="A97" s="87"/>
      <c r="B97" s="96"/>
    </row>
    <row r="98" spans="1:22" ht="12.75" x14ac:dyDescent="0.2">
      <c r="C98" s="96" t="s">
        <v>242</v>
      </c>
      <c r="D98" s="96"/>
      <c r="N98" s="113"/>
      <c r="O98" s="113"/>
      <c r="P98" s="113"/>
      <c r="Q98" s="113"/>
      <c r="R98" s="113"/>
      <c r="S98" s="113"/>
      <c r="T98" s="113"/>
      <c r="U98" s="113"/>
      <c r="V98" s="113"/>
    </row>
    <row r="99" spans="1:22" ht="12.75" x14ac:dyDescent="0.2">
      <c r="A99" s="87"/>
      <c r="C99" s="55"/>
      <c r="D99" s="55"/>
      <c r="E99" s="55"/>
      <c r="F99" s="55"/>
      <c r="G99" s="55"/>
      <c r="H99" s="55"/>
      <c r="I99" s="55"/>
      <c r="J99" s="55"/>
      <c r="K99" s="90" t="s">
        <v>246</v>
      </c>
      <c r="L99" s="141"/>
      <c r="M99" s="91">
        <f>(L59+L87)*F$95*E59</f>
        <v>131246.15744902755</v>
      </c>
      <c r="N99" s="91">
        <f>(M59+M87)*G$95*F59</f>
        <v>186178.37566038989</v>
      </c>
      <c r="O99" s="91">
        <f>(N59+N87)*H$95*G59</f>
        <v>193279.11087596911</v>
      </c>
      <c r="P99" s="91">
        <f>(O59+O87)*I$95*H59</f>
        <v>204329.93527694605</v>
      </c>
      <c r="Q99" s="91">
        <f>(P59+P87)*J$95*I59</f>
        <v>225128.88063203555</v>
      </c>
      <c r="R99" s="102"/>
      <c r="S99" s="102"/>
      <c r="T99" s="102"/>
      <c r="U99" s="102"/>
      <c r="V99" s="102"/>
    </row>
    <row r="100" spans="1:22" ht="12.75" x14ac:dyDescent="0.2">
      <c r="A100" s="87"/>
      <c r="B100" s="90" t="s">
        <v>268</v>
      </c>
      <c r="C100" s="116" t="s">
        <v>247</v>
      </c>
      <c r="D100" s="118">
        <v>6.2E-2</v>
      </c>
      <c r="E100" s="100">
        <f>$J100+(($D100-$J100)/6)*5</f>
        <v>5.8333333333333334E-2</v>
      </c>
      <c r="F100" s="100">
        <f>$J100+(($D100-$J100)/6)*4</f>
        <v>5.4666666666666669E-2</v>
      </c>
      <c r="G100" s="100">
        <f>$J100+(($D100-$J100)/6)*3</f>
        <v>5.1000000000000004E-2</v>
      </c>
      <c r="H100" s="100">
        <f>$J100+(($D100-$J100)/6)*2</f>
        <v>4.7333333333333331E-2</v>
      </c>
      <c r="I100" s="100">
        <f>$J100+(($D100-$J100)/6)*1</f>
        <v>4.3666666666666666E-2</v>
      </c>
      <c r="J100" s="100">
        <v>0.04</v>
      </c>
      <c r="K100" s="90" t="s">
        <v>248</v>
      </c>
      <c r="L100" s="123"/>
      <c r="M100" s="102">
        <f>L101*E100</f>
        <v>8017.8583333333336</v>
      </c>
      <c r="N100" s="102">
        <f>M101*F100</f>
        <v>7613.099529435729</v>
      </c>
      <c r="O100" s="102">
        <f>N101*G100</f>
        <v>9883.3652346811086</v>
      </c>
      <c r="P100" s="102">
        <f>O101*H100</f>
        <v>9616.3572025707763</v>
      </c>
      <c r="Q100" s="102">
        <f>P101*I100</f>
        <v>9342.3214382722344</v>
      </c>
      <c r="R100" s="102"/>
      <c r="S100" s="102"/>
      <c r="T100" s="102"/>
      <c r="U100" s="102"/>
      <c r="V100" s="102"/>
    </row>
    <row r="101" spans="1:22" ht="12.75" x14ac:dyDescent="0.2">
      <c r="A101" s="87"/>
      <c r="B101" s="121"/>
      <c r="C101" s="131" t="s">
        <v>249</v>
      </c>
      <c r="D101" s="118">
        <v>0.76100000000000001</v>
      </c>
      <c r="E101" s="100">
        <f>$J101+(($D101-$J101)/6)*5</f>
        <v>0.78416666666666668</v>
      </c>
      <c r="F101" s="100">
        <f>$J101+(($D101-$J101)/6)*4</f>
        <v>0.80733333333333335</v>
      </c>
      <c r="G101" s="100">
        <f>$J101+(($D101-$J101)/6)*3</f>
        <v>0.83050000000000002</v>
      </c>
      <c r="H101" s="100">
        <f>$J101+(($D101-$J101)/6)*2</f>
        <v>0.85366666666666668</v>
      </c>
      <c r="I101" s="100">
        <f>$J101+(($D101-$J101)/6)*1</f>
        <v>0.87683333333333335</v>
      </c>
      <c r="J101" s="100">
        <v>0.9</v>
      </c>
      <c r="K101" s="90" t="s">
        <v>250</v>
      </c>
      <c r="L101" s="142">
        <v>137449</v>
      </c>
      <c r="M101" s="102">
        <f>M99+M100</f>
        <v>139264.01578236089</v>
      </c>
      <c r="N101" s="102">
        <f>N99+N100</f>
        <v>193791.47518982564</v>
      </c>
      <c r="O101" s="102">
        <f>O99+O100</f>
        <v>203162.47611065023</v>
      </c>
      <c r="P101" s="102">
        <f>P99+P100</f>
        <v>213946.29247951682</v>
      </c>
      <c r="Q101" s="102">
        <f>Q99+Q100</f>
        <v>234471.20207030777</v>
      </c>
      <c r="R101" s="102"/>
      <c r="S101" s="102"/>
      <c r="T101" s="102"/>
      <c r="U101" s="102"/>
      <c r="V101" s="102"/>
    </row>
    <row r="102" spans="1:22" ht="12.75" x14ac:dyDescent="0.2">
      <c r="A102" s="87"/>
      <c r="B102" s="125"/>
      <c r="C102" s="126" t="s">
        <v>251</v>
      </c>
      <c r="D102" s="118">
        <f t="shared" ref="D102:J102" si="16">1-D100-D101</f>
        <v>0.17699999999999994</v>
      </c>
      <c r="E102" s="118">
        <f t="shared" si="16"/>
        <v>0.15749999999999997</v>
      </c>
      <c r="F102" s="118">
        <f t="shared" si="16"/>
        <v>0.13800000000000001</v>
      </c>
      <c r="G102" s="118">
        <f t="shared" si="16"/>
        <v>0.11849999999999994</v>
      </c>
      <c r="H102" s="118">
        <f t="shared" si="16"/>
        <v>9.8999999999999977E-2</v>
      </c>
      <c r="I102" s="118">
        <f t="shared" si="16"/>
        <v>7.9500000000000015E-2</v>
      </c>
      <c r="J102" s="118">
        <f t="shared" si="16"/>
        <v>5.9999999999999942E-2</v>
      </c>
      <c r="K102" s="90"/>
      <c r="L102" s="86"/>
      <c r="M102" s="86"/>
      <c r="N102" s="87"/>
      <c r="O102" s="87"/>
      <c r="P102" s="87"/>
      <c r="Q102" s="87"/>
      <c r="R102" s="87"/>
      <c r="S102" s="87"/>
      <c r="T102" s="87"/>
      <c r="U102" s="87"/>
      <c r="V102" s="87"/>
    </row>
    <row r="103" spans="1:22" ht="12.75" x14ac:dyDescent="0.2">
      <c r="A103" s="87"/>
      <c r="B103" s="127"/>
      <c r="C103" s="125"/>
      <c r="D103" s="125"/>
      <c r="E103" s="132" t="s">
        <v>252</v>
      </c>
      <c r="F103" s="132"/>
      <c r="G103" s="132"/>
      <c r="H103" s="132"/>
      <c r="I103" s="132"/>
      <c r="J103" s="132"/>
      <c r="K103" s="90" t="s">
        <v>246</v>
      </c>
      <c r="L103" s="141"/>
      <c r="M103" s="102">
        <f>L101*E101</f>
        <v>107782.92416666666</v>
      </c>
      <c r="N103" s="102">
        <f>M101*F101</f>
        <v>112432.48207495936</v>
      </c>
      <c r="O103" s="102">
        <f>N101*G101</f>
        <v>160943.82014515018</v>
      </c>
      <c r="P103" s="102">
        <f>O101*H101</f>
        <v>173433.03377312509</v>
      </c>
      <c r="Q103" s="102">
        <f>P101*I101</f>
        <v>187595.240789123</v>
      </c>
      <c r="R103" s="102"/>
      <c r="S103" s="102"/>
      <c r="T103" s="102"/>
      <c r="U103" s="102"/>
      <c r="V103" s="102"/>
    </row>
    <row r="104" spans="1:22" ht="12.75" x14ac:dyDescent="0.2">
      <c r="A104" s="87"/>
      <c r="B104" s="121" t="s">
        <v>269</v>
      </c>
      <c r="C104" s="130" t="s">
        <v>247</v>
      </c>
      <c r="D104" s="118">
        <f>D100</f>
        <v>6.2E-2</v>
      </c>
      <c r="E104" s="100">
        <f>$J104+(($D104-$J104)/6)*5</f>
        <v>0.06</v>
      </c>
      <c r="F104" s="100">
        <f>$J104+(($D104-$J104)/6)*4</f>
        <v>5.8000000000000003E-2</v>
      </c>
      <c r="G104" s="100">
        <f>$J104+(($D104-$J104)/6)*3</f>
        <v>5.6000000000000001E-2</v>
      </c>
      <c r="H104" s="100">
        <f>$J104+(($D104-$J104)/6)*2</f>
        <v>5.3999999999999999E-2</v>
      </c>
      <c r="I104" s="100">
        <f>$J104+(($D104-$J104)/6)*1</f>
        <v>5.2000000000000005E-2</v>
      </c>
      <c r="J104" s="100">
        <v>0.05</v>
      </c>
      <c r="K104" s="90" t="s">
        <v>248</v>
      </c>
      <c r="L104" s="123"/>
      <c r="M104" s="102">
        <f>L105*E104</f>
        <v>6708.12</v>
      </c>
      <c r="N104" s="102">
        <f>M105*F104</f>
        <v>6640.4805616666663</v>
      </c>
      <c r="O104" s="102">
        <f>N105*G104</f>
        <v>6668.0859076510578</v>
      </c>
      <c r="P104" s="102">
        <f>O105*H104</f>
        <v>9051.0429268512671</v>
      </c>
      <c r="Q104" s="102">
        <f>P105*I104</f>
        <v>9489.1719883987698</v>
      </c>
      <c r="R104" s="102"/>
      <c r="S104" s="102"/>
      <c r="T104" s="102"/>
      <c r="U104" s="102"/>
      <c r="V104" s="102"/>
    </row>
    <row r="105" spans="1:22" ht="12.75" x14ac:dyDescent="0.2">
      <c r="A105" s="87"/>
      <c r="B105" s="121"/>
      <c r="C105" s="131" t="s">
        <v>249</v>
      </c>
      <c r="D105" s="118">
        <f>D101</f>
        <v>0.76100000000000001</v>
      </c>
      <c r="E105" s="100">
        <f>$J105+(($D105-$J105)/6)*5</f>
        <v>0.78416666666666668</v>
      </c>
      <c r="F105" s="100">
        <f>$J105+(($D105-$J105)/6)*4</f>
        <v>0.80733333333333335</v>
      </c>
      <c r="G105" s="100">
        <f>$J105+(($D105-$J105)/6)*3</f>
        <v>0.83050000000000002</v>
      </c>
      <c r="H105" s="100">
        <f>$J105+(($D105-$J105)/6)*2</f>
        <v>0.85366666666666668</v>
      </c>
      <c r="I105" s="100">
        <f>$J105+(($D105-$J105)/6)*1</f>
        <v>0.87683333333333335</v>
      </c>
      <c r="J105" s="100">
        <v>0.9</v>
      </c>
      <c r="K105" s="90" t="s">
        <v>250</v>
      </c>
      <c r="L105" s="142">
        <v>111802</v>
      </c>
      <c r="M105" s="102">
        <f>M103+M104</f>
        <v>114491.04416666666</v>
      </c>
      <c r="N105" s="102">
        <f>N103+N104</f>
        <v>119072.96263662603</v>
      </c>
      <c r="O105" s="102">
        <f>O103+O104</f>
        <v>167611.90605280123</v>
      </c>
      <c r="P105" s="102">
        <f>P103+P104</f>
        <v>182484.07669997634</v>
      </c>
      <c r="Q105" s="102">
        <f>Q103+Q104</f>
        <v>197084.41277752176</v>
      </c>
      <c r="R105" s="102"/>
      <c r="S105" s="102"/>
      <c r="T105" s="102"/>
      <c r="U105" s="102"/>
      <c r="V105" s="102"/>
    </row>
    <row r="106" spans="1:22" ht="12.75" x14ac:dyDescent="0.2">
      <c r="A106" s="87"/>
      <c r="B106" s="125"/>
      <c r="C106" s="126" t="s">
        <v>251</v>
      </c>
      <c r="D106" s="118">
        <f t="shared" ref="D106:J106" si="17">1-D104-D105</f>
        <v>0.17699999999999994</v>
      </c>
      <c r="E106" s="118">
        <f t="shared" si="17"/>
        <v>0.15583333333333327</v>
      </c>
      <c r="F106" s="118">
        <f t="shared" si="17"/>
        <v>0.1346666666666666</v>
      </c>
      <c r="G106" s="118">
        <f t="shared" si="17"/>
        <v>0.11349999999999993</v>
      </c>
      <c r="H106" s="118">
        <f t="shared" si="17"/>
        <v>9.2333333333333267E-2</v>
      </c>
      <c r="I106" s="118">
        <f t="shared" si="17"/>
        <v>7.11666666666666E-2</v>
      </c>
      <c r="J106" s="118">
        <f t="shared" si="17"/>
        <v>4.9999999999999933E-2</v>
      </c>
      <c r="K106" s="90"/>
      <c r="L106" s="86"/>
      <c r="M106" s="86"/>
      <c r="N106" s="87"/>
      <c r="O106" s="87"/>
      <c r="P106" s="87"/>
      <c r="Q106" s="87"/>
      <c r="R106" s="87"/>
      <c r="S106" s="87"/>
      <c r="T106" s="87"/>
      <c r="U106" s="87"/>
      <c r="V106" s="87"/>
    </row>
    <row r="107" spans="1:22" ht="12.75" x14ac:dyDescent="0.2">
      <c r="A107" s="87"/>
      <c r="B107" s="127"/>
      <c r="E107" s="143"/>
      <c r="F107" s="143"/>
      <c r="G107" s="143"/>
      <c r="H107" s="143"/>
      <c r="I107" s="143"/>
      <c r="J107" s="143"/>
      <c r="K107" s="90" t="s">
        <v>246</v>
      </c>
      <c r="L107" s="141"/>
      <c r="M107" s="102">
        <f>L105*E105</f>
        <v>87671.401666666672</v>
      </c>
      <c r="N107" s="102">
        <f>M105*F105</f>
        <v>92432.436323888891</v>
      </c>
      <c r="O107" s="102">
        <f>N105*G105</f>
        <v>98890.095469717926</v>
      </c>
      <c r="P107" s="102">
        <f>O105*H105</f>
        <v>143084.69713374131</v>
      </c>
      <c r="Q107" s="102">
        <f>P105*I105</f>
        <v>160008.12125309592</v>
      </c>
      <c r="R107" s="102"/>
      <c r="S107" s="102"/>
      <c r="T107" s="102"/>
      <c r="U107" s="102"/>
      <c r="V107" s="102"/>
    </row>
    <row r="108" spans="1:22" ht="12.75" x14ac:dyDescent="0.2">
      <c r="A108" s="87"/>
      <c r="B108" s="121" t="s">
        <v>270</v>
      </c>
      <c r="C108" s="130" t="s">
        <v>247</v>
      </c>
      <c r="D108" s="118">
        <f>D100</f>
        <v>6.2E-2</v>
      </c>
      <c r="E108" s="100">
        <f>$J108+(($D108-$J108)/6)*5</f>
        <v>5.3333333333333337E-2</v>
      </c>
      <c r="F108" s="100">
        <f>$J108+(($D108-$J108)/6)*4</f>
        <v>4.4666666666666667E-2</v>
      </c>
      <c r="G108" s="100">
        <f>$J108+(($D108-$J108)/6)*3</f>
        <v>3.5999999999999997E-2</v>
      </c>
      <c r="H108" s="100">
        <f>$J108+(($D108-$J108)/6)*2</f>
        <v>2.7333333333333334E-2</v>
      </c>
      <c r="I108" s="100">
        <f>$J108+(($D108-$J108)/6)*1</f>
        <v>1.8666666666666665E-2</v>
      </c>
      <c r="J108" s="100">
        <v>0.01</v>
      </c>
      <c r="K108" s="90" t="s">
        <v>248</v>
      </c>
      <c r="L108" s="123"/>
      <c r="M108" s="102">
        <f>L109*E108</f>
        <v>4639.84</v>
      </c>
      <c r="N108" s="102">
        <f>M109*F108</f>
        <v>4123.2354611111114</v>
      </c>
      <c r="O108" s="102">
        <f>N109*G108</f>
        <v>3476.0041842599999</v>
      </c>
      <c r="P108" s="102">
        <f>O109*H108</f>
        <v>2798.0067238753968</v>
      </c>
      <c r="Q108" s="102">
        <f>P109*I108</f>
        <v>2723.143805342178</v>
      </c>
      <c r="R108" s="102"/>
      <c r="S108" s="102"/>
      <c r="T108" s="102"/>
      <c r="U108" s="102"/>
      <c r="V108" s="102"/>
    </row>
    <row r="109" spans="1:22" ht="12.75" x14ac:dyDescent="0.2">
      <c r="A109" s="87"/>
      <c r="B109" s="121"/>
      <c r="C109" s="131" t="s">
        <v>249</v>
      </c>
      <c r="D109" s="118">
        <v>0.9</v>
      </c>
      <c r="E109" s="100">
        <f>$J109+(($D109-$J109)/6)*5</f>
        <v>0.90833333333333333</v>
      </c>
      <c r="F109" s="100">
        <f>$J109+(($D109-$J109)/6)*4</f>
        <v>0.91666666666666663</v>
      </c>
      <c r="G109" s="100">
        <f>$J109+(($D109-$J109)/6)*3</f>
        <v>0.92500000000000004</v>
      </c>
      <c r="H109" s="100">
        <f>$J109+(($D109-$J109)/6)*2</f>
        <v>0.93333333333333335</v>
      </c>
      <c r="I109" s="100">
        <f>$J109+(($D109-$J109)/6)*1</f>
        <v>0.94166666666666665</v>
      </c>
      <c r="J109" s="100">
        <v>0.95</v>
      </c>
      <c r="K109" s="90" t="s">
        <v>250</v>
      </c>
      <c r="L109" s="142">
        <v>86997</v>
      </c>
      <c r="M109" s="102">
        <f>M107+M108</f>
        <v>92311.241666666669</v>
      </c>
      <c r="N109" s="102">
        <f>N107+N108</f>
        <v>96555.671784999999</v>
      </c>
      <c r="O109" s="102">
        <f>O107+O108</f>
        <v>102366.09965397793</v>
      </c>
      <c r="P109" s="102">
        <f>P107+P108</f>
        <v>145882.7038576167</v>
      </c>
      <c r="Q109" s="102">
        <f>Q107+Q108</f>
        <v>162731.26505843809</v>
      </c>
      <c r="R109" s="102"/>
      <c r="S109" s="102"/>
      <c r="T109" s="102"/>
      <c r="U109" s="102"/>
      <c r="V109" s="102"/>
    </row>
    <row r="110" spans="1:22" ht="12.75" x14ac:dyDescent="0.2">
      <c r="A110" s="87"/>
      <c r="B110" s="125"/>
      <c r="C110" s="126" t="s">
        <v>251</v>
      </c>
      <c r="D110" s="118">
        <f t="shared" ref="D110:J110" si="18">1-D108-D109</f>
        <v>3.7999999999999923E-2</v>
      </c>
      <c r="E110" s="118">
        <f t="shared" si="18"/>
        <v>3.833333333333333E-2</v>
      </c>
      <c r="F110" s="118">
        <f t="shared" si="18"/>
        <v>3.8666666666666738E-2</v>
      </c>
      <c r="G110" s="118">
        <f t="shared" si="18"/>
        <v>3.8999999999999924E-2</v>
      </c>
      <c r="H110" s="118">
        <f t="shared" si="18"/>
        <v>3.9333333333333331E-2</v>
      </c>
      <c r="I110" s="118">
        <f t="shared" si="18"/>
        <v>3.9666666666666739E-2</v>
      </c>
      <c r="J110" s="118">
        <f t="shared" si="18"/>
        <v>4.0000000000000036E-2</v>
      </c>
      <c r="K110" s="90"/>
      <c r="L110" s="86"/>
      <c r="M110" s="86"/>
      <c r="N110" s="87"/>
      <c r="O110" s="87"/>
      <c r="P110" s="87"/>
      <c r="Q110" s="87"/>
      <c r="R110" s="87"/>
      <c r="S110" s="87"/>
      <c r="T110" s="87"/>
      <c r="U110" s="87"/>
      <c r="V110" s="87"/>
    </row>
    <row r="111" spans="1:22" ht="12.75" x14ac:dyDescent="0.2">
      <c r="B111" s="64"/>
      <c r="C111" s="55"/>
      <c r="D111" s="55"/>
      <c r="E111" s="55"/>
      <c r="F111" s="55"/>
      <c r="G111" s="55"/>
      <c r="H111" s="55"/>
      <c r="I111" s="55"/>
      <c r="J111" s="55"/>
      <c r="K111" s="134"/>
      <c r="L111" s="136"/>
      <c r="M111" s="136"/>
      <c r="N111" s="55"/>
      <c r="O111" s="55"/>
      <c r="P111" s="55"/>
      <c r="Q111" s="136"/>
      <c r="R111" s="55"/>
      <c r="S111" s="55"/>
      <c r="T111" s="55"/>
      <c r="U111" s="136"/>
      <c r="V111" s="55"/>
    </row>
    <row r="112" spans="1:22" ht="12.75" x14ac:dyDescent="0.2">
      <c r="C112" s="96" t="s">
        <v>271</v>
      </c>
      <c r="D112" s="96"/>
      <c r="L112" s="144"/>
      <c r="M112" s="144"/>
      <c r="N112" s="144"/>
      <c r="O112" s="144"/>
      <c r="P112" s="144"/>
      <c r="Q112" s="144"/>
      <c r="R112" s="144"/>
      <c r="S112" s="144"/>
      <c r="T112" s="144"/>
      <c r="U112" s="144"/>
      <c r="V112" s="144"/>
    </row>
    <row r="113" spans="1:140" ht="12.75" x14ac:dyDescent="0.2">
      <c r="A113" s="87"/>
      <c r="C113" s="55"/>
      <c r="D113" s="55"/>
      <c r="E113" s="55"/>
      <c r="F113" s="55"/>
      <c r="G113" s="55"/>
      <c r="H113" s="55"/>
      <c r="I113" s="55"/>
      <c r="J113" s="55"/>
      <c r="K113" s="90" t="s">
        <v>246</v>
      </c>
      <c r="L113" s="142"/>
      <c r="M113" s="102">
        <f>(L59+L87)*E59*F$96</f>
        <v>9642.2942176391207</v>
      </c>
      <c r="N113" s="102">
        <f>(M59+M87)*F59*G$96</f>
        <v>13678.01320794343</v>
      </c>
      <c r="O113" s="102">
        <f>(N59+N87)*G59*H$96</f>
        <v>14199.68469487254</v>
      </c>
      <c r="P113" s="102">
        <f>(O59+O87)*H59*I$96</f>
        <v>15011.558370207134</v>
      </c>
      <c r="Q113" s="102">
        <f>(P59+P87)*I59*J$96</f>
        <v>16539.599681498548</v>
      </c>
      <c r="R113" s="102"/>
      <c r="S113" s="102"/>
      <c r="T113" s="102"/>
      <c r="U113" s="102"/>
      <c r="V113" s="102"/>
    </row>
    <row r="114" spans="1:140" ht="12.75" x14ac:dyDescent="0.2">
      <c r="A114" s="87"/>
      <c r="B114" s="90" t="s">
        <v>268</v>
      </c>
      <c r="C114" s="116" t="s">
        <v>247</v>
      </c>
      <c r="D114" s="118">
        <f>D100</f>
        <v>6.2E-2</v>
      </c>
      <c r="E114" s="100">
        <f>$J114+(($D114-$J114)/6)*5</f>
        <v>5.8333333333333334E-2</v>
      </c>
      <c r="F114" s="100">
        <f>$J114+(($D114-$J114)/6)*4</f>
        <v>5.4666666666666669E-2</v>
      </c>
      <c r="G114" s="100">
        <f>$J114+(($D114-$J114)/6)*3</f>
        <v>5.1000000000000004E-2</v>
      </c>
      <c r="H114" s="100">
        <f>$J114+(($D114-$J114)/6)*2</f>
        <v>4.7333333333333331E-2</v>
      </c>
      <c r="I114" s="100">
        <f>$J114+(($D114-$J114)/6)*1</f>
        <v>4.3666666666666666E-2</v>
      </c>
      <c r="J114" s="100">
        <f>J100</f>
        <v>0.04</v>
      </c>
      <c r="K114" s="90" t="s">
        <v>248</v>
      </c>
      <c r="L114" s="123"/>
      <c r="M114" s="102">
        <f>L115*E114</f>
        <v>589.04999999999995</v>
      </c>
      <c r="N114" s="102">
        <f>M115*F114</f>
        <v>559.31348389760524</v>
      </c>
      <c r="O114" s="102">
        <f>N115*G114</f>
        <v>726.10366128389285</v>
      </c>
      <c r="P114" s="102">
        <f>O115*H114</f>
        <v>706.48731552473771</v>
      </c>
      <c r="Q114" s="102">
        <f>P115*I114</f>
        <v>686.35466161029171</v>
      </c>
      <c r="R114" s="102"/>
      <c r="S114" s="102"/>
      <c r="T114" s="102"/>
      <c r="U114" s="102"/>
      <c r="V114" s="102"/>
    </row>
    <row r="115" spans="1:140" ht="12.75" x14ac:dyDescent="0.2">
      <c r="A115" s="87"/>
      <c r="B115" s="121"/>
      <c r="C115" s="131" t="s">
        <v>249</v>
      </c>
      <c r="D115" s="118">
        <f>D101</f>
        <v>0.76100000000000001</v>
      </c>
      <c r="E115" s="100">
        <f>$J115+(($D115-$J115)/6)*5</f>
        <v>0.78416666666666668</v>
      </c>
      <c r="F115" s="100">
        <f>$J115+(($D115-$J115)/6)*4</f>
        <v>0.80733333333333335</v>
      </c>
      <c r="G115" s="100">
        <f>$J115+(($D115-$J115)/6)*3</f>
        <v>0.83050000000000002</v>
      </c>
      <c r="H115" s="100">
        <f>$J115+(($D115-$J115)/6)*2</f>
        <v>0.85366666666666668</v>
      </c>
      <c r="I115" s="100">
        <f>$J115+(($D115-$J115)/6)*1</f>
        <v>0.87683333333333335</v>
      </c>
      <c r="J115" s="100">
        <f>J101</f>
        <v>0.9</v>
      </c>
      <c r="K115" s="90" t="s">
        <v>250</v>
      </c>
      <c r="L115" s="142">
        <v>10098</v>
      </c>
      <c r="M115" s="102">
        <f>M113+M114</f>
        <v>10231.34421763912</v>
      </c>
      <c r="N115" s="102">
        <f>N113+N114</f>
        <v>14237.326691841035</v>
      </c>
      <c r="O115" s="102">
        <f>O113+O114</f>
        <v>14925.788356156432</v>
      </c>
      <c r="P115" s="102">
        <f>P113+P114</f>
        <v>15718.045685731871</v>
      </c>
      <c r="Q115" s="102">
        <f>Q113+Q114</f>
        <v>17225.954343108839</v>
      </c>
      <c r="R115" s="102"/>
      <c r="S115" s="102"/>
      <c r="T115" s="102"/>
      <c r="U115" s="102"/>
      <c r="V115" s="102"/>
    </row>
    <row r="116" spans="1:140" ht="12.75" x14ac:dyDescent="0.2">
      <c r="A116" s="87"/>
      <c r="B116" s="125"/>
      <c r="C116" s="126" t="s">
        <v>251</v>
      </c>
      <c r="D116" s="118">
        <f t="shared" ref="D116:J116" si="19">1-D114-D115</f>
        <v>0.17699999999999994</v>
      </c>
      <c r="E116" s="118">
        <f t="shared" si="19"/>
        <v>0.15749999999999997</v>
      </c>
      <c r="F116" s="118">
        <f t="shared" si="19"/>
        <v>0.13800000000000001</v>
      </c>
      <c r="G116" s="118">
        <f t="shared" si="19"/>
        <v>0.11849999999999994</v>
      </c>
      <c r="H116" s="118">
        <f t="shared" si="19"/>
        <v>9.8999999999999977E-2</v>
      </c>
      <c r="I116" s="118">
        <f t="shared" si="19"/>
        <v>7.9500000000000015E-2</v>
      </c>
      <c r="J116" s="118">
        <f t="shared" si="19"/>
        <v>5.9999999999999942E-2</v>
      </c>
      <c r="K116" s="90"/>
      <c r="L116" s="86"/>
      <c r="M116" s="86"/>
      <c r="N116" s="87"/>
      <c r="O116" s="87"/>
      <c r="P116" s="87"/>
      <c r="Q116" s="87"/>
      <c r="R116" s="87"/>
      <c r="S116" s="87"/>
      <c r="T116" s="87"/>
      <c r="U116" s="87"/>
      <c r="V116" s="87"/>
    </row>
    <row r="117" spans="1:140" ht="12.75" x14ac:dyDescent="0.2">
      <c r="A117" s="87"/>
      <c r="B117" s="127"/>
      <c r="C117" s="125"/>
      <c r="D117" s="125"/>
      <c r="E117" s="132" t="s">
        <v>252</v>
      </c>
      <c r="F117" s="132"/>
      <c r="G117" s="132"/>
      <c r="H117" s="132"/>
      <c r="I117" s="132"/>
      <c r="J117" s="132"/>
      <c r="K117" s="90" t="s">
        <v>246</v>
      </c>
      <c r="L117" s="142"/>
      <c r="M117" s="102">
        <f>L115*E115</f>
        <v>7918.5150000000003</v>
      </c>
      <c r="N117" s="102">
        <f>M115*F115</f>
        <v>8260.1052317073172</v>
      </c>
      <c r="O117" s="102">
        <f>N115*G115</f>
        <v>11824.099817573981</v>
      </c>
      <c r="P117" s="102">
        <f>O115*H115</f>
        <v>12741.647993372208</v>
      </c>
      <c r="Q117" s="102">
        <f>P115*I115</f>
        <v>13782.106392105896</v>
      </c>
      <c r="R117" s="102"/>
      <c r="S117" s="102"/>
      <c r="T117" s="102"/>
      <c r="U117" s="102"/>
      <c r="V117" s="102"/>
    </row>
    <row r="118" spans="1:140" ht="12.75" x14ac:dyDescent="0.2">
      <c r="A118" s="87"/>
      <c r="B118" s="121" t="s">
        <v>269</v>
      </c>
      <c r="C118" s="130" t="s">
        <v>247</v>
      </c>
      <c r="D118" s="118">
        <f>D104</f>
        <v>6.2E-2</v>
      </c>
      <c r="E118" s="100">
        <f>$J118+(($D118-$J118)/6)*5</f>
        <v>0.06</v>
      </c>
      <c r="F118" s="100">
        <f>$J118+(($D118-$J118)/6)*4</f>
        <v>5.8000000000000003E-2</v>
      </c>
      <c r="G118" s="100">
        <f>$J118+(($D118-$J118)/6)*3</f>
        <v>5.6000000000000001E-2</v>
      </c>
      <c r="H118" s="100">
        <f>$J118+(($D118-$J118)/6)*2</f>
        <v>5.3999999999999999E-2</v>
      </c>
      <c r="I118" s="100">
        <f>$J118+(($D118-$J118)/6)*1</f>
        <v>5.2000000000000005E-2</v>
      </c>
      <c r="J118" s="100">
        <f>J104</f>
        <v>0.05</v>
      </c>
      <c r="K118" s="90" t="s">
        <v>248</v>
      </c>
      <c r="L118" s="123"/>
      <c r="M118" s="102">
        <f>L119*E118</f>
        <v>491.94</v>
      </c>
      <c r="N118" s="102">
        <f>M119*F118</f>
        <v>487.80639000000002</v>
      </c>
      <c r="O118" s="102">
        <f>N119*G118</f>
        <v>489.88305081560975</v>
      </c>
      <c r="P118" s="102">
        <f>O119*H118</f>
        <v>664.95507489303782</v>
      </c>
      <c r="Q118" s="102">
        <f>P119*I118</f>
        <v>697.14335954979288</v>
      </c>
      <c r="R118" s="102"/>
      <c r="S118" s="102"/>
      <c r="T118" s="102"/>
      <c r="U118" s="102"/>
      <c r="V118" s="102"/>
    </row>
    <row r="119" spans="1:140" ht="12.75" x14ac:dyDescent="0.2">
      <c r="A119" s="87"/>
      <c r="B119" s="121"/>
      <c r="C119" s="131" t="s">
        <v>249</v>
      </c>
      <c r="D119" s="118">
        <f>D105</f>
        <v>0.76100000000000001</v>
      </c>
      <c r="E119" s="100">
        <f>$J119+(($D119-$J119)/6)*5</f>
        <v>0.78416666666666668</v>
      </c>
      <c r="F119" s="100">
        <f>$J119+(($D119-$J119)/6)*4</f>
        <v>0.80733333333333335</v>
      </c>
      <c r="G119" s="100">
        <f>$J119+(($D119-$J119)/6)*3</f>
        <v>0.83050000000000002</v>
      </c>
      <c r="H119" s="100">
        <f>$J119+(($D119-$J119)/6)*2</f>
        <v>0.85366666666666668</v>
      </c>
      <c r="I119" s="100">
        <f>$J119+(($D119-$J119)/6)*1</f>
        <v>0.87683333333333335</v>
      </c>
      <c r="J119" s="100">
        <f>J105</f>
        <v>0.9</v>
      </c>
      <c r="K119" s="90" t="s">
        <v>250</v>
      </c>
      <c r="L119" s="142">
        <v>8199</v>
      </c>
      <c r="M119" s="102">
        <f>M117+M118</f>
        <v>8410.4549999999999</v>
      </c>
      <c r="N119" s="102">
        <f>N117+N118</f>
        <v>8747.911621707317</v>
      </c>
      <c r="O119" s="102">
        <f>O117+O118</f>
        <v>12313.98286838959</v>
      </c>
      <c r="P119" s="102">
        <f>P117+P118</f>
        <v>13406.603068265245</v>
      </c>
      <c r="Q119" s="102">
        <f>Q117+Q118</f>
        <v>14479.249751655689</v>
      </c>
      <c r="R119" s="102"/>
      <c r="S119" s="102"/>
      <c r="T119" s="102"/>
      <c r="U119" s="102"/>
      <c r="V119" s="102"/>
    </row>
    <row r="120" spans="1:140" ht="12.75" x14ac:dyDescent="0.2">
      <c r="A120" s="87"/>
      <c r="B120" s="125"/>
      <c r="C120" s="126" t="s">
        <v>251</v>
      </c>
      <c r="D120" s="118">
        <f t="shared" ref="D120:J120" si="20">1-D118-D119</f>
        <v>0.17699999999999994</v>
      </c>
      <c r="E120" s="118">
        <f t="shared" si="20"/>
        <v>0.15583333333333327</v>
      </c>
      <c r="F120" s="118">
        <f t="shared" si="20"/>
        <v>0.1346666666666666</v>
      </c>
      <c r="G120" s="118">
        <f t="shared" si="20"/>
        <v>0.11349999999999993</v>
      </c>
      <c r="H120" s="118">
        <f t="shared" si="20"/>
        <v>9.2333333333333267E-2</v>
      </c>
      <c r="I120" s="118">
        <f t="shared" si="20"/>
        <v>7.11666666666666E-2</v>
      </c>
      <c r="J120" s="118">
        <f t="shared" si="20"/>
        <v>4.9999999999999933E-2</v>
      </c>
      <c r="K120" s="90"/>
      <c r="L120" s="86"/>
      <c r="M120" s="86"/>
      <c r="N120" s="87"/>
      <c r="O120" s="87"/>
      <c r="P120" s="87"/>
      <c r="Q120" s="87"/>
      <c r="R120" s="87"/>
      <c r="S120" s="87"/>
      <c r="T120" s="87"/>
      <c r="U120" s="87"/>
      <c r="V120" s="87"/>
    </row>
    <row r="121" spans="1:140" ht="12.75" x14ac:dyDescent="0.2">
      <c r="A121" s="87"/>
      <c r="B121" s="127"/>
      <c r="C121" s="125"/>
      <c r="D121" s="125"/>
      <c r="E121" s="132" t="s">
        <v>252</v>
      </c>
      <c r="F121" s="132"/>
      <c r="G121" s="132"/>
      <c r="H121" s="132"/>
      <c r="I121" s="132"/>
      <c r="J121" s="132"/>
      <c r="K121" s="90" t="s">
        <v>246</v>
      </c>
      <c r="L121" s="142"/>
      <c r="M121" s="102">
        <f>L119*E119</f>
        <v>6429.3824999999997</v>
      </c>
      <c r="N121" s="102">
        <f>M119*F119</f>
        <v>6790.0406700000003</v>
      </c>
      <c r="O121" s="102">
        <f>N119*G119</f>
        <v>7265.1406018279267</v>
      </c>
      <c r="P121" s="102">
        <f>O119*H119</f>
        <v>10512.03670864858</v>
      </c>
      <c r="Q121" s="102">
        <f>P119*I119</f>
        <v>11755.35645702391</v>
      </c>
      <c r="R121" s="102"/>
      <c r="S121" s="102"/>
      <c r="T121" s="102"/>
      <c r="U121" s="102"/>
      <c r="V121" s="102"/>
    </row>
    <row r="122" spans="1:140" ht="12.75" x14ac:dyDescent="0.2">
      <c r="A122" s="87"/>
      <c r="B122" s="121" t="s">
        <v>270</v>
      </c>
      <c r="C122" s="130" t="s">
        <v>247</v>
      </c>
      <c r="D122" s="118">
        <f>D108</f>
        <v>6.2E-2</v>
      </c>
      <c r="E122" s="100">
        <f>$J122+(($D122-$J122)/6)*5</f>
        <v>5.3333333333333337E-2</v>
      </c>
      <c r="F122" s="100">
        <f>$J122+(($D122-$J122)/6)*4</f>
        <v>4.4666666666666667E-2</v>
      </c>
      <c r="G122" s="100">
        <f>$J122+(($D122-$J122)/6)*3</f>
        <v>3.5999999999999997E-2</v>
      </c>
      <c r="H122" s="100">
        <f>$J122+(($D122-$J122)/6)*2</f>
        <v>2.7333333333333334E-2</v>
      </c>
      <c r="I122" s="100">
        <f>$J122+(($D122-$J122)/6)*1</f>
        <v>1.8666666666666665E-2</v>
      </c>
      <c r="J122" s="100">
        <f>J108</f>
        <v>0.01</v>
      </c>
      <c r="K122" s="90" t="s">
        <v>248</v>
      </c>
      <c r="L122" s="123"/>
      <c r="M122" s="102">
        <f>L123*E122</f>
        <v>372.10666666666668</v>
      </c>
      <c r="N122" s="102">
        <f>M123*F122</f>
        <v>303.79984944444442</v>
      </c>
      <c r="O122" s="102">
        <f>N123*G122</f>
        <v>255.3782587</v>
      </c>
      <c r="P122" s="102">
        <f>O123*H122</f>
        <v>205.56084885442999</v>
      </c>
      <c r="Q122" s="102">
        <f>P123*I122</f>
        <v>200.0618210733895</v>
      </c>
      <c r="R122" s="102"/>
      <c r="S122" s="102"/>
      <c r="T122" s="102"/>
      <c r="U122" s="102"/>
      <c r="V122" s="102"/>
    </row>
    <row r="123" spans="1:140" ht="12.75" x14ac:dyDescent="0.2">
      <c r="A123" s="87"/>
      <c r="B123" s="121"/>
      <c r="C123" s="131" t="s">
        <v>249</v>
      </c>
      <c r="D123" s="118">
        <f>D109</f>
        <v>0.9</v>
      </c>
      <c r="E123" s="100">
        <f>$J123+(($D123-$J123)/6)*5</f>
        <v>0.90833333333333333</v>
      </c>
      <c r="F123" s="100">
        <f>$J123+(($D123-$J123)/6)*4</f>
        <v>0.91666666666666663</v>
      </c>
      <c r="G123" s="100">
        <f>$J123+(($D123-$J123)/6)*3</f>
        <v>0.92500000000000004</v>
      </c>
      <c r="H123" s="100">
        <f>$J123+(($D123-$J123)/6)*2</f>
        <v>0.93333333333333335</v>
      </c>
      <c r="I123" s="100">
        <f>$J123+(($D123-$J123)/6)*1</f>
        <v>0.94166666666666665</v>
      </c>
      <c r="J123" s="100">
        <f>J109</f>
        <v>0.95</v>
      </c>
      <c r="K123" s="90" t="s">
        <v>250</v>
      </c>
      <c r="L123" s="142">
        <v>6977</v>
      </c>
      <c r="M123" s="102">
        <f>M121+M122</f>
        <v>6801.4891666666663</v>
      </c>
      <c r="N123" s="102">
        <f>N121+N122</f>
        <v>7093.8405194444449</v>
      </c>
      <c r="O123" s="102">
        <f>O121+O122</f>
        <v>7520.5188605279263</v>
      </c>
      <c r="P123" s="102">
        <f>P121+P122</f>
        <v>10717.59755750301</v>
      </c>
      <c r="Q123" s="102">
        <f>Q121+Q122</f>
        <v>11955.418278097301</v>
      </c>
      <c r="R123" s="102"/>
      <c r="S123" s="102"/>
      <c r="T123" s="102"/>
      <c r="U123" s="102"/>
      <c r="V123" s="102"/>
    </row>
    <row r="124" spans="1:140" ht="12.75" x14ac:dyDescent="0.2">
      <c r="A124" s="87"/>
      <c r="B124" s="125"/>
      <c r="C124" s="126" t="s">
        <v>251</v>
      </c>
      <c r="D124" s="118">
        <f t="shared" ref="D124:J124" si="21">1-D122-D123</f>
        <v>3.7999999999999923E-2</v>
      </c>
      <c r="E124" s="118">
        <f t="shared" si="21"/>
        <v>3.833333333333333E-2</v>
      </c>
      <c r="F124" s="118">
        <f t="shared" si="21"/>
        <v>3.8666666666666738E-2</v>
      </c>
      <c r="G124" s="118">
        <f t="shared" si="21"/>
        <v>3.8999999999999924E-2</v>
      </c>
      <c r="H124" s="118">
        <f t="shared" si="21"/>
        <v>3.9333333333333331E-2</v>
      </c>
      <c r="I124" s="118">
        <f t="shared" si="21"/>
        <v>3.9666666666666739E-2</v>
      </c>
      <c r="J124" s="118">
        <f t="shared" si="21"/>
        <v>4.0000000000000036E-2</v>
      </c>
      <c r="K124" s="90"/>
      <c r="L124" s="86"/>
      <c r="M124" s="86"/>
      <c r="N124" s="87"/>
      <c r="O124" s="87"/>
      <c r="P124" s="87"/>
      <c r="Q124" s="87"/>
      <c r="R124" s="87"/>
      <c r="S124" s="87"/>
      <c r="T124" s="87"/>
      <c r="U124" s="87"/>
      <c r="V124" s="87"/>
    </row>
    <row r="125" spans="1:140" ht="12.75" x14ac:dyDescent="0.2">
      <c r="A125" s="87"/>
      <c r="B125" s="125"/>
      <c r="C125" s="127"/>
      <c r="D125" s="127"/>
      <c r="E125" s="143"/>
      <c r="F125" s="143"/>
      <c r="G125" s="143"/>
      <c r="H125" s="143"/>
      <c r="I125" s="143"/>
      <c r="J125" s="143"/>
      <c r="K125" s="90"/>
      <c r="L125" s="86"/>
      <c r="M125" s="86"/>
      <c r="N125" s="86"/>
      <c r="O125" s="86"/>
      <c r="P125" s="86"/>
      <c r="Q125" s="86"/>
      <c r="R125" s="86"/>
      <c r="S125" s="86"/>
      <c r="T125" s="86"/>
      <c r="U125" s="86"/>
      <c r="V125" s="86"/>
    </row>
    <row r="126" spans="1:140" ht="12.75" x14ac:dyDescent="0.2">
      <c r="B126" s="96" t="s">
        <v>272</v>
      </c>
      <c r="K126" s="90"/>
      <c r="L126" s="145"/>
      <c r="M126" s="145"/>
      <c r="N126" s="145"/>
      <c r="O126" s="145"/>
      <c r="P126" s="145"/>
      <c r="Q126" s="145"/>
      <c r="R126" s="145"/>
      <c r="S126" s="145"/>
      <c r="T126" s="145"/>
      <c r="U126" s="145"/>
      <c r="V126" s="145"/>
    </row>
    <row r="127" spans="1:140" s="64" customFormat="1" ht="12.75" x14ac:dyDescent="0.2">
      <c r="C127" s="77" t="s">
        <v>273</v>
      </c>
      <c r="D127" s="77"/>
      <c r="E127" s="77"/>
      <c r="F127" s="77"/>
      <c r="G127" s="77"/>
      <c r="H127" s="77"/>
      <c r="I127" s="77"/>
      <c r="J127" s="77"/>
      <c r="K127" s="146"/>
      <c r="L127" s="137">
        <f t="shared" ref="L127:Q127" si="22">L128+L129</f>
        <v>361522</v>
      </c>
      <c r="M127" s="137">
        <f t="shared" si="22"/>
        <v>371509.58999999997</v>
      </c>
      <c r="N127" s="137">
        <f t="shared" si="22"/>
        <v>439499.1884444445</v>
      </c>
      <c r="O127" s="137">
        <f t="shared" si="22"/>
        <v>507900.77190250339</v>
      </c>
      <c r="P127" s="137">
        <f t="shared" si="22"/>
        <v>582155.31934860989</v>
      </c>
      <c r="Q127" s="137">
        <f t="shared" si="22"/>
        <v>637947.50227912946</v>
      </c>
      <c r="R127" s="137"/>
      <c r="S127" s="137"/>
      <c r="T127" s="137"/>
      <c r="U127" s="137"/>
      <c r="V127" s="13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row>
    <row r="128" spans="1:140" ht="12.75" x14ac:dyDescent="0.2">
      <c r="C128" s="55" t="s">
        <v>274</v>
      </c>
      <c r="D128" s="55"/>
      <c r="E128" s="55"/>
      <c r="F128" s="55"/>
      <c r="G128" s="55"/>
      <c r="H128" s="55"/>
      <c r="I128" s="55"/>
      <c r="J128" s="55"/>
      <c r="K128" s="134"/>
      <c r="L128" s="86">
        <f t="shared" ref="L128:Q128" si="23">L101+L105+L109</f>
        <v>336248</v>
      </c>
      <c r="M128" s="86">
        <f t="shared" si="23"/>
        <v>346066.30161569419</v>
      </c>
      <c r="N128" s="86">
        <f t="shared" si="23"/>
        <v>409420.10961145168</v>
      </c>
      <c r="O128" s="86">
        <f t="shared" si="23"/>
        <v>473140.48181742942</v>
      </c>
      <c r="P128" s="86">
        <f t="shared" si="23"/>
        <v>542313.0730371098</v>
      </c>
      <c r="Q128" s="86">
        <f t="shared" si="23"/>
        <v>594286.87990626763</v>
      </c>
      <c r="R128" s="86"/>
      <c r="S128" s="86"/>
      <c r="T128" s="86"/>
      <c r="U128" s="86"/>
      <c r="V128" s="86"/>
    </row>
    <row r="129" spans="1:32" ht="12.75" x14ac:dyDescent="0.2">
      <c r="C129" s="55" t="s">
        <v>275</v>
      </c>
      <c r="D129" s="55"/>
      <c r="E129" s="55"/>
      <c r="F129" s="55"/>
      <c r="G129" s="55"/>
      <c r="H129" s="55"/>
      <c r="I129" s="55"/>
      <c r="J129" s="55"/>
      <c r="K129" s="134"/>
      <c r="L129" s="86">
        <f t="shared" ref="L129:Q129" si="24">L115+L119+L123</f>
        <v>25274</v>
      </c>
      <c r="M129" s="86">
        <f t="shared" si="24"/>
        <v>25443.288384305786</v>
      </c>
      <c r="N129" s="86">
        <f t="shared" si="24"/>
        <v>30079.0788329928</v>
      </c>
      <c r="O129" s="86">
        <f t="shared" si="24"/>
        <v>34760.290085073946</v>
      </c>
      <c r="P129" s="86">
        <f t="shared" si="24"/>
        <v>39842.24631150013</v>
      </c>
      <c r="Q129" s="86">
        <f t="shared" si="24"/>
        <v>43660.622372861828</v>
      </c>
      <c r="R129" s="86"/>
      <c r="S129" s="86"/>
      <c r="T129" s="86"/>
      <c r="U129" s="86"/>
      <c r="V129" s="86"/>
    </row>
    <row r="130" spans="1:32" ht="12.75" x14ac:dyDescent="0.2">
      <c r="A130" s="149"/>
      <c r="B130" s="150"/>
      <c r="C130" s="150"/>
      <c r="D130" s="150"/>
      <c r="E130" s="150"/>
      <c r="F130" s="150"/>
      <c r="G130" s="150"/>
      <c r="H130" s="150"/>
      <c r="I130" s="150"/>
      <c r="J130" s="150"/>
      <c r="K130" s="151"/>
      <c r="L130" s="150"/>
      <c r="M130" s="150"/>
      <c r="N130" s="150"/>
      <c r="O130" s="150"/>
      <c r="P130" s="150"/>
      <c r="Q130" s="150"/>
      <c r="R130" s="150"/>
      <c r="S130" s="150"/>
      <c r="T130" s="150"/>
      <c r="U130" s="150"/>
      <c r="V130" s="150"/>
      <c r="AB130" s="68"/>
      <c r="AC130" s="68"/>
      <c r="AD130" s="68"/>
      <c r="AE130" s="68"/>
      <c r="AF130" s="68"/>
    </row>
    <row r="131" spans="1:32" ht="12.75" x14ac:dyDescent="0.2">
      <c r="A131" s="87"/>
      <c r="B131" s="55"/>
      <c r="C131" s="55"/>
      <c r="D131" s="55"/>
      <c r="E131" s="55"/>
      <c r="F131" s="55"/>
      <c r="G131" s="55"/>
      <c r="H131" s="55"/>
      <c r="I131" s="55"/>
      <c r="J131" s="55"/>
      <c r="K131" s="134"/>
      <c r="L131" s="55"/>
      <c r="M131" s="55"/>
      <c r="N131" s="55"/>
      <c r="O131" s="55"/>
      <c r="P131" s="55"/>
      <c r="Q131" s="55"/>
      <c r="R131" s="55"/>
      <c r="S131" s="55"/>
      <c r="T131" s="55"/>
      <c r="U131" s="55"/>
      <c r="V131" s="55"/>
    </row>
    <row r="132" spans="1:32" ht="12.75" x14ac:dyDescent="0.2">
      <c r="A132" s="87"/>
      <c r="B132" s="55"/>
      <c r="C132" s="152" t="s">
        <v>276</v>
      </c>
      <c r="D132" s="153"/>
      <c r="E132" s="118">
        <v>0.95299999999999996</v>
      </c>
      <c r="F132" s="100">
        <v>1</v>
      </c>
      <c r="G132" s="100">
        <v>0.98</v>
      </c>
      <c r="H132" s="100">
        <v>0.98</v>
      </c>
      <c r="I132" s="100">
        <v>0.98</v>
      </c>
      <c r="J132" s="100">
        <v>0.98</v>
      </c>
      <c r="K132" s="134"/>
      <c r="L132" s="55"/>
      <c r="M132" s="55"/>
      <c r="N132" s="55"/>
      <c r="O132" s="55"/>
      <c r="P132" s="55"/>
      <c r="Q132" s="55"/>
      <c r="R132" s="55"/>
      <c r="S132" s="55"/>
      <c r="T132" s="55"/>
      <c r="U132" s="55"/>
      <c r="V132" s="55"/>
    </row>
    <row r="133" spans="1:32" ht="12.75" x14ac:dyDescent="0.2">
      <c r="A133" s="87"/>
      <c r="B133" s="96" t="s">
        <v>277</v>
      </c>
    </row>
    <row r="134" spans="1:32" ht="12.75" x14ac:dyDescent="0.2">
      <c r="A134" s="87"/>
      <c r="B134" s="96"/>
    </row>
    <row r="135" spans="1:32" ht="12.75" x14ac:dyDescent="0.2">
      <c r="A135" s="87"/>
      <c r="B135" s="96"/>
      <c r="C135" s="152" t="s">
        <v>278</v>
      </c>
      <c r="D135" s="153"/>
      <c r="E135" s="118">
        <v>0.92</v>
      </c>
      <c r="F135" s="100">
        <v>0.92</v>
      </c>
      <c r="G135" s="100">
        <f>$J135+((E135-$J135)/5)*3</f>
        <v>0.92</v>
      </c>
      <c r="H135" s="100">
        <f>$J135+((E135-$J135)/5)*2</f>
        <v>0.92</v>
      </c>
      <c r="I135" s="100">
        <f>$J135+((E135-$J135)/5)</f>
        <v>0.92</v>
      </c>
      <c r="J135" s="100">
        <v>0.92</v>
      </c>
    </row>
    <row r="136" spans="1:32" ht="12.75" x14ac:dyDescent="0.2">
      <c r="A136" s="87"/>
      <c r="B136" s="96"/>
      <c r="C136" s="64" t="s">
        <v>279</v>
      </c>
      <c r="D136" s="64"/>
    </row>
    <row r="137" spans="1:32" ht="12.75" x14ac:dyDescent="0.2">
      <c r="A137" s="87"/>
      <c r="B137" s="96"/>
      <c r="C137" s="130" t="s">
        <v>266</v>
      </c>
      <c r="D137" s="130"/>
      <c r="E137" s="118">
        <f>L142/(L142+L158)</f>
        <v>0.73435504469987234</v>
      </c>
      <c r="F137" s="100">
        <f>1-F138</f>
        <v>0.73994782630383538</v>
      </c>
      <c r="G137" s="100">
        <f>1-G138</f>
        <v>0.75441438243250469</v>
      </c>
      <c r="H137" s="100">
        <f>1-H138</f>
        <v>0.76522534546735232</v>
      </c>
      <c r="I137" s="100">
        <f>1-I138</f>
        <v>0.78371374097942215</v>
      </c>
      <c r="J137" s="100">
        <f>1-J138</f>
        <v>0.84487636402521904</v>
      </c>
    </row>
    <row r="138" spans="1:32" ht="12.75" x14ac:dyDescent="0.2">
      <c r="A138" s="87"/>
      <c r="B138" s="96"/>
      <c r="C138" s="140" t="s">
        <v>267</v>
      </c>
      <c r="D138" s="140"/>
      <c r="E138" s="118">
        <f>1-E137</f>
        <v>0.26564495530012766</v>
      </c>
      <c r="F138" s="118">
        <f>M156/(((E109*L109)+(E123*M123))*F135)</f>
        <v>0.26005217369616462</v>
      </c>
      <c r="G138" s="118">
        <f>N156/(((F109*M109)+(F123*N123))*G135)</f>
        <v>0.24558561756749525</v>
      </c>
      <c r="H138" s="118">
        <f>O156/(((G109*N109)+(G123*O123))*H135)</f>
        <v>0.23477465453264762</v>
      </c>
      <c r="I138" s="118">
        <f>P156/(((H109*O109)+(H123*P123))*I135)</f>
        <v>0.2162862590205778</v>
      </c>
      <c r="J138" s="118">
        <f>Q156/(((I109*P109)+(I123*Q123))*J135)</f>
        <v>0.15512363597478093</v>
      </c>
    </row>
    <row r="139" spans="1:32" ht="12.75" x14ac:dyDescent="0.2">
      <c r="A139" s="87"/>
      <c r="C139" s="96" t="s">
        <v>242</v>
      </c>
      <c r="D139" s="96"/>
      <c r="N139" s="113"/>
      <c r="O139" s="113"/>
      <c r="P139" s="113"/>
      <c r="Q139" s="113"/>
      <c r="R139" s="113"/>
      <c r="S139" s="113"/>
      <c r="T139" s="113"/>
      <c r="U139" s="113"/>
      <c r="V139" s="113"/>
    </row>
    <row r="140" spans="1:32" ht="12.75" x14ac:dyDescent="0.2">
      <c r="A140" s="87"/>
      <c r="B140" s="127"/>
      <c r="C140" s="154" t="s">
        <v>280</v>
      </c>
      <c r="D140" s="154"/>
      <c r="E140" s="132"/>
      <c r="F140" s="132"/>
      <c r="G140" s="132"/>
      <c r="H140" s="132"/>
      <c r="I140" s="132"/>
      <c r="J140" s="132"/>
      <c r="K140" s="90" t="s">
        <v>246</v>
      </c>
      <c r="L140" s="155">
        <f>'[1]Data entry'!D90</f>
        <v>0</v>
      </c>
      <c r="M140" s="102">
        <f>((((L$109*E109)+(L$123*E123))*F$135)*F137)</f>
        <v>58108.797857298363</v>
      </c>
      <c r="N140" s="102">
        <f>((((M$109*F109)+(M$123*F123))*G$135)*G137)</f>
        <v>63057.778715251814</v>
      </c>
      <c r="O140" s="102">
        <f>((((N$109*G109)+(N$123*G123))*H$135)*H137)</f>
        <v>67497.264015448105</v>
      </c>
      <c r="P140" s="102">
        <f>((((O$109*H109)+(O$123*H123))*I$135)*I137)</f>
        <v>73948.075272601098</v>
      </c>
      <c r="Q140" s="102">
        <f>((((P$109*I109)+(P$123*I123))*J$135)*J137)</f>
        <v>114622.73819845679</v>
      </c>
      <c r="R140" s="102"/>
      <c r="S140" s="102"/>
      <c r="T140" s="102"/>
      <c r="U140" s="102"/>
      <c r="V140" s="102"/>
    </row>
    <row r="141" spans="1:32" ht="12.75" x14ac:dyDescent="0.2">
      <c r="A141" s="87"/>
      <c r="B141" s="121" t="s">
        <v>281</v>
      </c>
      <c r="C141" s="130" t="s">
        <v>247</v>
      </c>
      <c r="D141" s="118">
        <v>1.7000000000000001E-2</v>
      </c>
      <c r="E141" s="100">
        <f>$J141+(($D141-$J141)/6)*5</f>
        <v>1.6666666666666666E-2</v>
      </c>
      <c r="F141" s="100">
        <f>$J141+(($D141-$J141)/6)*4</f>
        <v>1.6333333333333335E-2</v>
      </c>
      <c r="G141" s="100">
        <f>$J141+(($D141-$J141)/6)*3</f>
        <v>1.6E-2</v>
      </c>
      <c r="H141" s="100">
        <f>$J141+(($D141-$J141)/6)*2</f>
        <v>1.5666666666666666E-2</v>
      </c>
      <c r="I141" s="100">
        <f>$J141+(($D141-$J141)/6)*1</f>
        <v>1.5333333333333332E-2</v>
      </c>
      <c r="J141" s="100">
        <v>1.4999999999999999E-2</v>
      </c>
      <c r="K141" s="90" t="s">
        <v>248</v>
      </c>
      <c r="L141" s="123"/>
      <c r="M141" s="102">
        <f>L142*E141</f>
        <v>958.33333333333337</v>
      </c>
      <c r="N141" s="102">
        <f>M142*F141</f>
        <v>964.76314278031782</v>
      </c>
      <c r="O141" s="102">
        <f>N142*G141</f>
        <v>1024.3606697285143</v>
      </c>
      <c r="P141" s="102">
        <f>O142*H141</f>
        <v>1073.5054534011003</v>
      </c>
      <c r="Q141" s="102">
        <f>P142*I141</f>
        <v>1150.330904465367</v>
      </c>
      <c r="R141" s="102"/>
      <c r="S141" s="102"/>
      <c r="T141" s="102"/>
      <c r="U141" s="102"/>
      <c r="V141" s="102"/>
    </row>
    <row r="142" spans="1:32" ht="12.75" x14ac:dyDescent="0.2">
      <c r="A142" s="87"/>
      <c r="B142" s="121"/>
      <c r="C142" s="131" t="s">
        <v>249</v>
      </c>
      <c r="D142" s="118">
        <v>0.92200000000000004</v>
      </c>
      <c r="E142" s="100">
        <f>$J142+(($D142-$J142)/6)*5</f>
        <v>0.92666666666666675</v>
      </c>
      <c r="F142" s="100">
        <f>$J142+(($D142-$J142)/6)*4</f>
        <v>0.93133333333333335</v>
      </c>
      <c r="G142" s="100">
        <f>$J142+(($D142-$J142)/6)*3</f>
        <v>0.93599999999999994</v>
      </c>
      <c r="H142" s="100">
        <f>$J142+(($D142-$J142)/6)*2</f>
        <v>0.94066666666666665</v>
      </c>
      <c r="I142" s="100">
        <f>$J142+(($D142-$J142)/6)*1</f>
        <v>0.94533333333333336</v>
      </c>
      <c r="J142" s="100">
        <v>0.95</v>
      </c>
      <c r="K142" s="90" t="s">
        <v>250</v>
      </c>
      <c r="L142" s="155">
        <v>57500</v>
      </c>
      <c r="M142" s="102">
        <f>M140+M141</f>
        <v>59067.131190631699</v>
      </c>
      <c r="N142" s="102">
        <f>N140+N141</f>
        <v>64022.541858032135</v>
      </c>
      <c r="O142" s="102">
        <f>O140+O141</f>
        <v>68521.624685176619</v>
      </c>
      <c r="P142" s="102">
        <f>P140+P141</f>
        <v>75021.580726002197</v>
      </c>
      <c r="Q142" s="102">
        <f>Q140+Q141</f>
        <v>115773.06910292216</v>
      </c>
      <c r="R142" s="102"/>
      <c r="S142" s="102"/>
      <c r="T142" s="102"/>
      <c r="U142" s="102"/>
      <c r="V142" s="102"/>
    </row>
    <row r="143" spans="1:32" ht="12.75" x14ac:dyDescent="0.2">
      <c r="A143" s="87"/>
      <c r="B143" s="125"/>
      <c r="C143" s="126" t="s">
        <v>251</v>
      </c>
      <c r="D143" s="118">
        <f t="shared" ref="D143:J143" si="25">1-D141-D142</f>
        <v>6.0999999999999943E-2</v>
      </c>
      <c r="E143" s="118">
        <f t="shared" si="25"/>
        <v>5.6666666666666532E-2</v>
      </c>
      <c r="F143" s="118">
        <f t="shared" si="25"/>
        <v>5.2333333333333343E-2</v>
      </c>
      <c r="G143" s="118">
        <f t="shared" si="25"/>
        <v>4.8000000000000043E-2</v>
      </c>
      <c r="H143" s="118">
        <f t="shared" si="25"/>
        <v>4.3666666666666631E-2</v>
      </c>
      <c r="I143" s="118">
        <f t="shared" si="25"/>
        <v>3.9333333333333331E-2</v>
      </c>
      <c r="J143" s="118">
        <f t="shared" si="25"/>
        <v>3.5000000000000031E-2</v>
      </c>
      <c r="K143" s="90"/>
      <c r="L143" s="86"/>
      <c r="M143" s="87"/>
      <c r="N143" s="87"/>
      <c r="O143" s="87"/>
      <c r="P143" s="87"/>
      <c r="Q143" s="87"/>
      <c r="R143" s="87"/>
      <c r="S143" s="87"/>
      <c r="T143" s="87"/>
      <c r="U143" s="87"/>
      <c r="V143" s="87"/>
    </row>
    <row r="144" spans="1:32" ht="12.75" x14ac:dyDescent="0.2">
      <c r="A144" s="87"/>
      <c r="B144" s="127"/>
      <c r="C144" s="125"/>
      <c r="D144" s="125"/>
      <c r="E144" s="132" t="s">
        <v>252</v>
      </c>
      <c r="F144" s="132"/>
      <c r="G144" s="132"/>
      <c r="H144" s="132"/>
      <c r="I144" s="132"/>
      <c r="J144" s="132"/>
      <c r="K144" s="90" t="s">
        <v>246</v>
      </c>
      <c r="L144" s="155"/>
      <c r="M144" s="102">
        <f>L142*E142</f>
        <v>53283.333333333336</v>
      </c>
      <c r="N144" s="102">
        <f>M142*F142</f>
        <v>55011.188182208323</v>
      </c>
      <c r="O144" s="102">
        <f>N142*G142</f>
        <v>59925.099179118071</v>
      </c>
      <c r="P144" s="102">
        <f>O142*H142</f>
        <v>64456.00828718947</v>
      </c>
      <c r="Q144" s="102">
        <f>P142*I142</f>
        <v>70920.400979647413</v>
      </c>
      <c r="R144" s="102"/>
      <c r="S144" s="102"/>
      <c r="T144" s="102"/>
      <c r="U144" s="102"/>
      <c r="V144" s="102"/>
    </row>
    <row r="145" spans="1:140" ht="12.75" x14ac:dyDescent="0.2">
      <c r="B145" s="121" t="s">
        <v>282</v>
      </c>
      <c r="C145" s="130" t="s">
        <v>247</v>
      </c>
      <c r="D145" s="118">
        <f>D141</f>
        <v>1.7000000000000001E-2</v>
      </c>
      <c r="E145" s="100">
        <f>$J145+(($D145-$J145)/6)*5</f>
        <v>1.7500000000000002E-2</v>
      </c>
      <c r="F145" s="100">
        <f>$J145+(($D145-$J145)/6)*4</f>
        <v>1.8000000000000002E-2</v>
      </c>
      <c r="G145" s="100">
        <f>$J145+(($D145-$J145)/6)*3</f>
        <v>1.8500000000000003E-2</v>
      </c>
      <c r="H145" s="100">
        <f>$J145+(($D145-$J145)/6)*2</f>
        <v>1.9E-2</v>
      </c>
      <c r="I145" s="100">
        <f>$J145+(($D145-$J145)/6)*1</f>
        <v>1.95E-2</v>
      </c>
      <c r="J145" s="100">
        <v>0.02</v>
      </c>
      <c r="K145" s="90" t="s">
        <v>248</v>
      </c>
      <c r="L145" s="123"/>
      <c r="M145" s="102">
        <f>L146*E145</f>
        <v>915.75750000000005</v>
      </c>
      <c r="N145" s="102">
        <f>M146*F145</f>
        <v>975.58363500000019</v>
      </c>
      <c r="O145" s="102">
        <f>N146*G145</f>
        <v>1035.7552786183542</v>
      </c>
      <c r="P145" s="102">
        <f>O146*H145</f>
        <v>1158.2562346969919</v>
      </c>
      <c r="Q145" s="102">
        <f>P146*I145</f>
        <v>1279.4781581767861</v>
      </c>
      <c r="R145" s="102"/>
      <c r="S145" s="102"/>
      <c r="T145" s="102"/>
      <c r="U145" s="102"/>
      <c r="V145" s="102"/>
    </row>
    <row r="146" spans="1:140" s="65" customFormat="1" ht="12.75" x14ac:dyDescent="0.2">
      <c r="B146" s="121"/>
      <c r="C146" s="131" t="s">
        <v>249</v>
      </c>
      <c r="D146" s="118">
        <f>D142</f>
        <v>0.92200000000000004</v>
      </c>
      <c r="E146" s="100">
        <f>$J146+(($D146-$J146)/6)*5</f>
        <v>0.92833333333333334</v>
      </c>
      <c r="F146" s="100">
        <f>$J146+(($D146-$J146)/6)*4</f>
        <v>0.93466666666666665</v>
      </c>
      <c r="G146" s="100">
        <f>$J146+(($D146-$J146)/6)*3</f>
        <v>0.94100000000000006</v>
      </c>
      <c r="H146" s="100">
        <f>$J146+(($D146-$J146)/6)*2</f>
        <v>0.94733333333333336</v>
      </c>
      <c r="I146" s="100">
        <f>$J146+(($D146-$J146)/6)*1</f>
        <v>0.95366666666666666</v>
      </c>
      <c r="J146" s="100">
        <v>0.96</v>
      </c>
      <c r="K146" s="90" t="s">
        <v>250</v>
      </c>
      <c r="L146" s="155">
        <v>52329</v>
      </c>
      <c r="M146" s="102">
        <f>M144+M145</f>
        <v>54199.090833333335</v>
      </c>
      <c r="N146" s="102">
        <f>N144+N145</f>
        <v>55986.771817208326</v>
      </c>
      <c r="O146" s="102">
        <f>O144+O145</f>
        <v>60960.854457736423</v>
      </c>
      <c r="P146" s="102">
        <f>P144+P145</f>
        <v>65614.264521886464</v>
      </c>
      <c r="Q146" s="102">
        <f>Q144+Q145</f>
        <v>72199.879137824202</v>
      </c>
      <c r="R146" s="102"/>
      <c r="S146" s="102"/>
      <c r="T146" s="102"/>
      <c r="U146" s="102"/>
      <c r="V146" s="102"/>
      <c r="W146" s="68"/>
      <c r="X146" s="68"/>
      <c r="Y146" s="68"/>
      <c r="Z146" s="68"/>
      <c r="AA146" s="68"/>
      <c r="AB146" s="55"/>
      <c r="AC146" s="55"/>
      <c r="AD146" s="55"/>
      <c r="AE146" s="55"/>
      <c r="AF146" s="55"/>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row>
    <row r="147" spans="1:140" ht="12.75" x14ac:dyDescent="0.2">
      <c r="B147" s="125"/>
      <c r="C147" s="126" t="s">
        <v>251</v>
      </c>
      <c r="D147" s="118">
        <f t="shared" ref="D147:J147" si="26">1-D145-D146</f>
        <v>6.0999999999999943E-2</v>
      </c>
      <c r="E147" s="118">
        <f t="shared" si="26"/>
        <v>5.4166666666666696E-2</v>
      </c>
      <c r="F147" s="118">
        <f t="shared" si="26"/>
        <v>4.7333333333333338E-2</v>
      </c>
      <c r="G147" s="118">
        <f t="shared" si="26"/>
        <v>4.049999999999998E-2</v>
      </c>
      <c r="H147" s="118">
        <f t="shared" si="26"/>
        <v>3.3666666666666623E-2</v>
      </c>
      <c r="I147" s="118">
        <f t="shared" si="26"/>
        <v>2.6833333333333376E-2</v>
      </c>
      <c r="J147" s="118">
        <f t="shared" si="26"/>
        <v>2.0000000000000018E-2</v>
      </c>
      <c r="K147" s="90"/>
      <c r="L147" s="86"/>
      <c r="M147" s="87"/>
      <c r="N147" s="87"/>
      <c r="O147" s="87"/>
      <c r="P147" s="87"/>
      <c r="Q147" s="87"/>
      <c r="R147" s="87"/>
      <c r="S147" s="87"/>
      <c r="T147" s="87"/>
      <c r="U147" s="87"/>
      <c r="V147" s="87"/>
    </row>
    <row r="148" spans="1:140" ht="12.75" x14ac:dyDescent="0.2">
      <c r="B148" s="127"/>
      <c r="C148" s="125"/>
      <c r="D148" s="125"/>
      <c r="E148" s="132" t="s">
        <v>252</v>
      </c>
      <c r="F148" s="132"/>
      <c r="G148" s="132"/>
      <c r="H148" s="132"/>
      <c r="I148" s="132"/>
      <c r="J148" s="132"/>
      <c r="K148" s="90" t="s">
        <v>246</v>
      </c>
      <c r="L148" s="155"/>
      <c r="M148" s="102">
        <f>L146*E146</f>
        <v>48578.754999999997</v>
      </c>
      <c r="N148" s="102">
        <f>M146*F146</f>
        <v>50658.083565555557</v>
      </c>
      <c r="O148" s="102">
        <f>N146*G146</f>
        <v>52683.55227999304</v>
      </c>
      <c r="P148" s="102">
        <f>O146*H146</f>
        <v>57750.249456295642</v>
      </c>
      <c r="Q148" s="102">
        <f>P146*I146</f>
        <v>62574.136932372392</v>
      </c>
      <c r="R148" s="102"/>
      <c r="S148" s="102"/>
      <c r="T148" s="102"/>
      <c r="U148" s="102"/>
      <c r="V148" s="102"/>
    </row>
    <row r="149" spans="1:140" ht="12.75" x14ac:dyDescent="0.2">
      <c r="A149" s="87"/>
      <c r="B149" s="127" t="s">
        <v>283</v>
      </c>
      <c r="C149" s="130" t="s">
        <v>247</v>
      </c>
      <c r="D149" s="118">
        <f>D141</f>
        <v>1.7000000000000001E-2</v>
      </c>
      <c r="E149" s="100">
        <f>$J149+(($D149-$J149)/6)*5</f>
        <v>1.4999999999999999E-2</v>
      </c>
      <c r="F149" s="100">
        <f>$J149+(($D149-$J149)/6)*4</f>
        <v>1.3000000000000001E-2</v>
      </c>
      <c r="G149" s="100">
        <f>$J149+(($D149-$J149)/6)*3</f>
        <v>1.0999999999999999E-2</v>
      </c>
      <c r="H149" s="100">
        <f>$J149+(($D149-$J149)/6)*2</f>
        <v>9.0000000000000011E-3</v>
      </c>
      <c r="I149" s="100">
        <f>$J149+(($D149-$J149)/6)*1</f>
        <v>7.0000000000000001E-3</v>
      </c>
      <c r="J149" s="100">
        <v>5.0000000000000001E-3</v>
      </c>
      <c r="K149" s="90" t="s">
        <v>248</v>
      </c>
      <c r="L149" s="123"/>
      <c r="M149" s="102">
        <f>L150*E149</f>
        <v>361.89</v>
      </c>
      <c r="N149" s="102">
        <f>M150*F149</f>
        <v>636.228385</v>
      </c>
      <c r="O149" s="102">
        <f>N150*G149</f>
        <v>564.23743145611115</v>
      </c>
      <c r="P149" s="102">
        <f>O150*H149</f>
        <v>479.23010740304238</v>
      </c>
      <c r="Q149" s="102">
        <f>P150*I149</f>
        <v>407.60635694589081</v>
      </c>
      <c r="R149" s="102"/>
      <c r="S149" s="102"/>
      <c r="T149" s="102"/>
      <c r="U149" s="102"/>
      <c r="V149" s="102"/>
    </row>
    <row r="150" spans="1:140" ht="12.75" x14ac:dyDescent="0.2">
      <c r="A150" s="87"/>
      <c r="B150" s="133"/>
      <c r="C150" s="131" t="s">
        <v>249</v>
      </c>
      <c r="D150" s="118">
        <f>D142</f>
        <v>0.92200000000000004</v>
      </c>
      <c r="E150" s="100">
        <f>$J150+(($D150-$J150)/6)*5</f>
        <v>0.91833333333333333</v>
      </c>
      <c r="F150" s="100">
        <f>$J150+(($D150-$J150)/6)*4</f>
        <v>0.91466666666666674</v>
      </c>
      <c r="G150" s="100">
        <f>$J150+(($D150-$J150)/6)*3</f>
        <v>0.91100000000000003</v>
      </c>
      <c r="H150" s="100">
        <f>$J150+(($D150-$J150)/6)*2</f>
        <v>0.90733333333333333</v>
      </c>
      <c r="I150" s="100">
        <f>$J150+(($D150-$J150)/6)*1</f>
        <v>0.90366666666666673</v>
      </c>
      <c r="J150" s="100">
        <v>0.9</v>
      </c>
      <c r="K150" s="90" t="s">
        <v>250</v>
      </c>
      <c r="L150" s="155">
        <v>24126</v>
      </c>
      <c r="M150" s="102">
        <f>M148+M149</f>
        <v>48940.644999999997</v>
      </c>
      <c r="N150" s="102">
        <f>N148+N149</f>
        <v>51294.311950555559</v>
      </c>
      <c r="O150" s="102">
        <f>O148+O149</f>
        <v>53247.78971144915</v>
      </c>
      <c r="P150" s="102">
        <f>P148+P149</f>
        <v>58229.479563698682</v>
      </c>
      <c r="Q150" s="102">
        <f>Q148+Q149</f>
        <v>62981.743289318285</v>
      </c>
      <c r="R150" s="102"/>
      <c r="S150" s="102"/>
      <c r="T150" s="102"/>
      <c r="U150" s="102"/>
      <c r="V150" s="102"/>
      <c r="AB150" s="68"/>
      <c r="AC150" s="68"/>
      <c r="AD150" s="68"/>
      <c r="AE150" s="68"/>
      <c r="AF150" s="68"/>
    </row>
    <row r="151" spans="1:140" ht="12.75" x14ac:dyDescent="0.2">
      <c r="A151" s="87"/>
      <c r="B151" s="133"/>
      <c r="C151" s="126" t="s">
        <v>258</v>
      </c>
      <c r="D151" s="118">
        <f t="shared" ref="D151:J151" si="27">1-D149-D150</f>
        <v>6.0999999999999943E-2</v>
      </c>
      <c r="E151" s="118">
        <f t="shared" si="27"/>
        <v>6.6666666666666652E-2</v>
      </c>
      <c r="F151" s="118">
        <f t="shared" si="27"/>
        <v>7.233333333333325E-2</v>
      </c>
      <c r="G151" s="118">
        <f t="shared" si="27"/>
        <v>7.7999999999999958E-2</v>
      </c>
      <c r="H151" s="118">
        <f t="shared" si="27"/>
        <v>8.3666666666666667E-2</v>
      </c>
      <c r="I151" s="118">
        <f t="shared" si="27"/>
        <v>8.9333333333333265E-2</v>
      </c>
      <c r="J151" s="118">
        <f t="shared" si="27"/>
        <v>9.4999999999999973E-2</v>
      </c>
      <c r="K151" s="90"/>
      <c r="L151" s="86"/>
      <c r="M151" s="87"/>
      <c r="N151" s="87"/>
      <c r="O151" s="87"/>
      <c r="P151" s="87"/>
      <c r="Q151" s="87"/>
      <c r="R151" s="87"/>
      <c r="S151" s="87"/>
      <c r="T151" s="87"/>
      <c r="U151" s="87"/>
      <c r="V151" s="87"/>
    </row>
    <row r="152" spans="1:140" ht="12.75" x14ac:dyDescent="0.2">
      <c r="A152" s="87"/>
      <c r="B152" s="65"/>
      <c r="C152" s="156" t="s">
        <v>284</v>
      </c>
      <c r="D152" s="156"/>
      <c r="E152" s="65"/>
      <c r="F152" s="65"/>
      <c r="G152" s="65"/>
      <c r="H152" s="65"/>
      <c r="I152" s="65"/>
      <c r="J152" s="65"/>
      <c r="K152" s="115"/>
      <c r="L152" s="137">
        <f t="shared" ref="L152:Q152" si="28">L142+L146+L150</f>
        <v>133955</v>
      </c>
      <c r="M152" s="137">
        <f t="shared" si="28"/>
        <v>162206.86702396502</v>
      </c>
      <c r="N152" s="137">
        <f t="shared" si="28"/>
        <v>171303.62562579603</v>
      </c>
      <c r="O152" s="137">
        <f t="shared" si="28"/>
        <v>182730.26885436219</v>
      </c>
      <c r="P152" s="137">
        <f t="shared" si="28"/>
        <v>198865.32481158734</v>
      </c>
      <c r="Q152" s="137">
        <f t="shared" si="28"/>
        <v>250954.69153006465</v>
      </c>
      <c r="R152" s="137"/>
      <c r="S152" s="137"/>
      <c r="T152" s="137"/>
      <c r="U152" s="137"/>
      <c r="V152" s="137"/>
    </row>
    <row r="153" spans="1:140" ht="12.75" x14ac:dyDescent="0.2">
      <c r="A153" s="87"/>
      <c r="L153" s="102"/>
      <c r="M153" s="102"/>
      <c r="N153" s="102"/>
      <c r="O153" s="102"/>
      <c r="P153" s="102"/>
      <c r="Q153" s="102"/>
      <c r="R153" s="102"/>
      <c r="S153" s="102"/>
      <c r="T153" s="102"/>
      <c r="U153" s="102"/>
      <c r="V153" s="102"/>
    </row>
    <row r="154" spans="1:140" ht="12.75" x14ac:dyDescent="0.2">
      <c r="A154" s="87"/>
      <c r="C154" s="96" t="s">
        <v>271</v>
      </c>
      <c r="D154" s="96"/>
      <c r="L154" s="144"/>
      <c r="M154" s="144"/>
      <c r="N154" s="144"/>
      <c r="O154" s="144"/>
      <c r="P154" s="144"/>
      <c r="Q154" s="144"/>
      <c r="R154" s="144"/>
      <c r="S154" s="144"/>
      <c r="T154" s="144"/>
      <c r="U154" s="144"/>
      <c r="V154" s="144"/>
    </row>
    <row r="155" spans="1:140" ht="12.75" x14ac:dyDescent="0.2">
      <c r="A155" s="87"/>
      <c r="C155" s="96" t="s">
        <v>285</v>
      </c>
      <c r="D155" s="96"/>
      <c r="F155" s="100">
        <v>-0.02</v>
      </c>
      <c r="G155" s="100">
        <v>0.01</v>
      </c>
      <c r="H155" s="100">
        <v>0.01</v>
      </c>
      <c r="I155" s="100">
        <v>0.01</v>
      </c>
      <c r="J155" s="100">
        <v>0.01</v>
      </c>
      <c r="L155" s="144"/>
      <c r="M155" s="144"/>
      <c r="N155" s="144"/>
      <c r="O155" s="144"/>
      <c r="P155" s="144"/>
      <c r="Q155" s="144"/>
      <c r="R155" s="144"/>
      <c r="S155" s="144"/>
      <c r="T155" s="144"/>
      <c r="U155" s="144"/>
      <c r="V155" s="144"/>
    </row>
    <row r="156" spans="1:140" ht="12.75" x14ac:dyDescent="0.2">
      <c r="A156" s="87"/>
      <c r="B156" s="127"/>
      <c r="C156" s="125"/>
      <c r="D156" s="125"/>
      <c r="E156" s="132" t="s">
        <v>252</v>
      </c>
      <c r="F156" s="132"/>
      <c r="G156" s="132"/>
      <c r="H156" s="132"/>
      <c r="I156" s="132"/>
      <c r="J156" s="132"/>
      <c r="K156" s="90" t="s">
        <v>246</v>
      </c>
      <c r="L156" s="155"/>
      <c r="M156" s="102">
        <f>L158*(1+F155)</f>
        <v>20384</v>
      </c>
      <c r="N156" s="102">
        <f>M156*(1+G155)</f>
        <v>20587.84</v>
      </c>
      <c r="O156" s="102">
        <f>N156*(1+H155)</f>
        <v>20793.718400000002</v>
      </c>
      <c r="P156" s="102">
        <f>O156*(1+I155)</f>
        <v>21001.655584</v>
      </c>
      <c r="Q156" s="102">
        <f>P156*(1+J155)</f>
        <v>21211.67213984</v>
      </c>
      <c r="R156" s="102"/>
      <c r="S156" s="102"/>
      <c r="T156" s="102"/>
      <c r="U156" s="102"/>
      <c r="V156" s="102"/>
    </row>
    <row r="157" spans="1:140" ht="12.75" x14ac:dyDescent="0.2">
      <c r="A157" s="87"/>
      <c r="B157" s="121" t="s">
        <v>281</v>
      </c>
      <c r="C157" s="130" t="s">
        <v>247</v>
      </c>
      <c r="D157" s="118">
        <f>D141</f>
        <v>1.7000000000000001E-2</v>
      </c>
      <c r="E157" s="100">
        <f>$J157+(($D157-$J157)/6)*5</f>
        <v>1.6666666666666666E-2</v>
      </c>
      <c r="F157" s="100">
        <f>$J157+(($D157-$J157)/6)*4</f>
        <v>1.6333333333333335E-2</v>
      </c>
      <c r="G157" s="100">
        <f>$J157+(($D157-$J157)/6)*3</f>
        <v>1.6E-2</v>
      </c>
      <c r="H157" s="100">
        <f>$J157+(($D157-$J157)/6)*2</f>
        <v>1.5666666666666666E-2</v>
      </c>
      <c r="I157" s="100">
        <f>$J157+(($D157-$J157)/6)*1</f>
        <v>1.5333333333333332E-2</v>
      </c>
      <c r="J157" s="100">
        <f>J141</f>
        <v>1.4999999999999999E-2</v>
      </c>
      <c r="K157" s="90" t="s">
        <v>248</v>
      </c>
      <c r="L157" s="123"/>
      <c r="M157" s="102">
        <f>L158*E157</f>
        <v>346.66666666666669</v>
      </c>
      <c r="N157" s="102">
        <f>M158*F157</f>
        <v>338.60088888888896</v>
      </c>
      <c r="O157" s="102">
        <f>N158*G157</f>
        <v>334.82305422222225</v>
      </c>
      <c r="P157" s="102">
        <f>O158*H157</f>
        <v>331.01381611614818</v>
      </c>
      <c r="Q157" s="102">
        <f>P158*I157</f>
        <v>327.10093080178092</v>
      </c>
      <c r="R157" s="102"/>
      <c r="S157" s="102"/>
      <c r="T157" s="102"/>
      <c r="U157" s="102"/>
      <c r="V157" s="102"/>
    </row>
    <row r="158" spans="1:140" ht="12.75" x14ac:dyDescent="0.2">
      <c r="A158" s="87"/>
      <c r="B158" s="121"/>
      <c r="C158" s="131" t="s">
        <v>249</v>
      </c>
      <c r="D158" s="118">
        <f>D142</f>
        <v>0.92200000000000004</v>
      </c>
      <c r="E158" s="100">
        <f>$J158+(($D158-$J158)/6)*5</f>
        <v>0.92666666666666675</v>
      </c>
      <c r="F158" s="100">
        <f>$J158+(($D158-$J158)/6)*4</f>
        <v>0.93133333333333335</v>
      </c>
      <c r="G158" s="100">
        <f>$J158+(($D158-$J158)/6)*3</f>
        <v>0.93599999999999994</v>
      </c>
      <c r="H158" s="100">
        <f>$J158+(($D158-$J158)/6)*2</f>
        <v>0.94066666666666665</v>
      </c>
      <c r="I158" s="100">
        <f>$J158+(($D158-$J158)/6)*1</f>
        <v>0.94533333333333336</v>
      </c>
      <c r="J158" s="100">
        <f>J142</f>
        <v>0.95</v>
      </c>
      <c r="K158" s="90" t="s">
        <v>250</v>
      </c>
      <c r="L158" s="155">
        <v>20800</v>
      </c>
      <c r="M158" s="102">
        <f>M156+M157</f>
        <v>20730.666666666668</v>
      </c>
      <c r="N158" s="102">
        <f>N156+N157</f>
        <v>20926.44088888889</v>
      </c>
      <c r="O158" s="102">
        <f>O156+O157</f>
        <v>21128.541454222224</v>
      </c>
      <c r="P158" s="102">
        <f>P156+P157</f>
        <v>21332.669400116149</v>
      </c>
      <c r="Q158" s="102">
        <f>Q156+Q157</f>
        <v>21538.773070641782</v>
      </c>
      <c r="R158" s="102"/>
      <c r="S158" s="102"/>
      <c r="T158" s="102"/>
      <c r="U158" s="102"/>
      <c r="V158" s="102"/>
    </row>
    <row r="159" spans="1:140" ht="12.75" x14ac:dyDescent="0.2">
      <c r="A159" s="87"/>
      <c r="B159" s="125"/>
      <c r="C159" s="126" t="s">
        <v>251</v>
      </c>
      <c r="D159" s="118">
        <f t="shared" ref="D159:J159" si="29">1-D157-D158</f>
        <v>6.0999999999999943E-2</v>
      </c>
      <c r="E159" s="118">
        <f t="shared" si="29"/>
        <v>5.6666666666666532E-2</v>
      </c>
      <c r="F159" s="118">
        <f t="shared" si="29"/>
        <v>5.2333333333333343E-2</v>
      </c>
      <c r="G159" s="118">
        <f t="shared" si="29"/>
        <v>4.8000000000000043E-2</v>
      </c>
      <c r="H159" s="118">
        <f t="shared" si="29"/>
        <v>4.3666666666666631E-2</v>
      </c>
      <c r="I159" s="118">
        <f t="shared" si="29"/>
        <v>3.9333333333333331E-2</v>
      </c>
      <c r="J159" s="118">
        <f t="shared" si="29"/>
        <v>3.5000000000000031E-2</v>
      </c>
      <c r="K159" s="90"/>
      <c r="L159" s="86"/>
      <c r="M159" s="87"/>
      <c r="N159" s="87"/>
      <c r="O159" s="87"/>
      <c r="P159" s="87"/>
      <c r="Q159" s="87"/>
      <c r="R159" s="87"/>
      <c r="S159" s="87"/>
      <c r="T159" s="87"/>
      <c r="U159" s="87"/>
      <c r="V159" s="87"/>
    </row>
    <row r="160" spans="1:140" ht="12.75" x14ac:dyDescent="0.2">
      <c r="A160" s="87"/>
      <c r="B160" s="127"/>
      <c r="C160" s="125"/>
      <c r="D160" s="125"/>
      <c r="E160" s="132" t="s">
        <v>252</v>
      </c>
      <c r="F160" s="132"/>
      <c r="G160" s="132"/>
      <c r="H160" s="132"/>
      <c r="I160" s="132"/>
      <c r="J160" s="132"/>
      <c r="K160" s="90" t="s">
        <v>246</v>
      </c>
      <c r="L160" s="155"/>
      <c r="M160" s="102">
        <f>L158*E158</f>
        <v>19274.666666666668</v>
      </c>
      <c r="N160" s="102">
        <f>M158*F158</f>
        <v>19307.160888888891</v>
      </c>
      <c r="O160" s="102">
        <f>N158*G158</f>
        <v>19587.148671999999</v>
      </c>
      <c r="P160" s="102">
        <f>O158*H158</f>
        <v>19874.914661271705</v>
      </c>
      <c r="Q160" s="102">
        <f>P158*I158</f>
        <v>20166.4834729098</v>
      </c>
      <c r="R160" s="102"/>
      <c r="S160" s="102"/>
      <c r="T160" s="102"/>
      <c r="U160" s="102"/>
      <c r="V160" s="102"/>
    </row>
    <row r="161" spans="1:141" ht="12.75" x14ac:dyDescent="0.2">
      <c r="B161" s="121" t="s">
        <v>282</v>
      </c>
      <c r="C161" s="130" t="s">
        <v>247</v>
      </c>
      <c r="D161" s="118">
        <f>D145</f>
        <v>1.7000000000000001E-2</v>
      </c>
      <c r="E161" s="100">
        <f>$J161+(($D161-$J161)/6)*5</f>
        <v>1.7500000000000002E-2</v>
      </c>
      <c r="F161" s="100">
        <f>$J161+(($D161-$J161)/6)*4</f>
        <v>1.8000000000000002E-2</v>
      </c>
      <c r="G161" s="100">
        <f>$J161+(($D161-$J161)/6)*3</f>
        <v>1.8500000000000003E-2</v>
      </c>
      <c r="H161" s="100">
        <f>$J161+(($D161-$J161)/6)*2</f>
        <v>1.9E-2</v>
      </c>
      <c r="I161" s="100">
        <f>$J161+(($D161-$J161)/6)*1</f>
        <v>1.95E-2</v>
      </c>
      <c r="J161" s="100">
        <f>J145</f>
        <v>0.02</v>
      </c>
      <c r="K161" s="90" t="s">
        <v>248</v>
      </c>
      <c r="L161" s="123"/>
      <c r="M161" s="102">
        <f>L162*E161</f>
        <v>362.19750000000005</v>
      </c>
      <c r="N161" s="102">
        <f>M162*F161</f>
        <v>353.46355500000004</v>
      </c>
      <c r="O161" s="102">
        <f>N162*G161</f>
        <v>363.72155221194453</v>
      </c>
      <c r="P161" s="102">
        <f>O162*H161</f>
        <v>379.06653426002691</v>
      </c>
      <c r="Q161" s="102">
        <f>P162*I161</f>
        <v>394.95263331286873</v>
      </c>
      <c r="R161" s="102"/>
      <c r="S161" s="102"/>
      <c r="T161" s="102"/>
      <c r="U161" s="102"/>
      <c r="V161" s="102"/>
    </row>
    <row r="162" spans="1:141" ht="12.75" x14ac:dyDescent="0.2">
      <c r="A162" s="65"/>
      <c r="B162" s="121"/>
      <c r="C162" s="131" t="s">
        <v>249</v>
      </c>
      <c r="D162" s="118">
        <f>D146</f>
        <v>0.92200000000000004</v>
      </c>
      <c r="E162" s="100">
        <f>$J162+(($D162-$J162)/6)*5</f>
        <v>0.92833333333333334</v>
      </c>
      <c r="F162" s="100">
        <f>$J162+(($D162-$J162)/6)*4</f>
        <v>0.93466666666666665</v>
      </c>
      <c r="G162" s="100">
        <f>$J162+(($D162-$J162)/6)*3</f>
        <v>0.94100000000000006</v>
      </c>
      <c r="H162" s="100">
        <f>$J162+(($D162-$J162)/6)*2</f>
        <v>0.94733333333333336</v>
      </c>
      <c r="I162" s="100">
        <f>$J162+(($D162-$J162)/6)*1</f>
        <v>0.95366666666666666</v>
      </c>
      <c r="J162" s="100">
        <f>J146</f>
        <v>0.96</v>
      </c>
      <c r="K162" s="90" t="s">
        <v>250</v>
      </c>
      <c r="L162" s="155">
        <v>20697</v>
      </c>
      <c r="M162" s="102">
        <f>M160+M161</f>
        <v>19636.864166666666</v>
      </c>
      <c r="N162" s="102">
        <f>N160+N161</f>
        <v>19660.62444388889</v>
      </c>
      <c r="O162" s="102">
        <f>O160+O161</f>
        <v>19950.870224211943</v>
      </c>
      <c r="P162" s="102">
        <f>P160+P161</f>
        <v>20253.981195531731</v>
      </c>
      <c r="Q162" s="102">
        <f>Q160+Q161</f>
        <v>20561.436106222667</v>
      </c>
      <c r="R162" s="102"/>
      <c r="S162" s="102"/>
      <c r="T162" s="102"/>
      <c r="U162" s="102"/>
      <c r="V162" s="102"/>
      <c r="W162" s="68"/>
      <c r="X162" s="68"/>
      <c r="Y162" s="68"/>
      <c r="Z162" s="68"/>
      <c r="AA162" s="68"/>
    </row>
    <row r="163" spans="1:141" ht="12.75" x14ac:dyDescent="0.2">
      <c r="B163" s="125"/>
      <c r="C163" s="126" t="s">
        <v>251</v>
      </c>
      <c r="D163" s="118">
        <f t="shared" ref="D163:J163" si="30">1-D161-D162</f>
        <v>6.0999999999999943E-2</v>
      </c>
      <c r="E163" s="118">
        <f t="shared" si="30"/>
        <v>5.4166666666666696E-2</v>
      </c>
      <c r="F163" s="118">
        <f t="shared" si="30"/>
        <v>4.7333333333333338E-2</v>
      </c>
      <c r="G163" s="118">
        <f t="shared" si="30"/>
        <v>4.049999999999998E-2</v>
      </c>
      <c r="H163" s="118">
        <f t="shared" si="30"/>
        <v>3.3666666666666623E-2</v>
      </c>
      <c r="I163" s="118">
        <f t="shared" si="30"/>
        <v>2.6833333333333376E-2</v>
      </c>
      <c r="J163" s="118">
        <f t="shared" si="30"/>
        <v>2.0000000000000018E-2</v>
      </c>
      <c r="K163" s="90"/>
      <c r="L163" s="86"/>
      <c r="M163" s="87"/>
      <c r="N163" s="87"/>
      <c r="O163" s="87"/>
      <c r="P163" s="87"/>
      <c r="Q163" s="87"/>
      <c r="R163" s="87"/>
      <c r="S163" s="87"/>
      <c r="T163" s="87"/>
      <c r="U163" s="87"/>
      <c r="V163" s="87"/>
    </row>
    <row r="164" spans="1:141" ht="12.75" x14ac:dyDescent="0.2">
      <c r="B164" s="127"/>
      <c r="C164" s="125"/>
      <c r="D164" s="125"/>
      <c r="E164" s="132" t="s">
        <v>252</v>
      </c>
      <c r="F164" s="132"/>
      <c r="G164" s="132"/>
      <c r="H164" s="132"/>
      <c r="I164" s="132"/>
      <c r="J164" s="132"/>
      <c r="K164" s="90" t="s">
        <v>246</v>
      </c>
      <c r="L164" s="155"/>
      <c r="M164" s="102">
        <f>L162*E162</f>
        <v>19213.715</v>
      </c>
      <c r="N164" s="102">
        <f>M162*F162</f>
        <v>18353.922374444443</v>
      </c>
      <c r="O164" s="102">
        <f>N162*G162</f>
        <v>18500.647601699446</v>
      </c>
      <c r="P164" s="102">
        <f>O162*H162</f>
        <v>18900.12439240345</v>
      </c>
      <c r="Q164" s="102">
        <f>P162*I162</f>
        <v>19315.546733472092</v>
      </c>
      <c r="R164" s="102"/>
      <c r="S164" s="102"/>
      <c r="T164" s="102"/>
      <c r="U164" s="102"/>
      <c r="V164" s="102"/>
    </row>
    <row r="165" spans="1:141" ht="12.75" x14ac:dyDescent="0.2">
      <c r="A165" s="87"/>
      <c r="B165" s="127" t="s">
        <v>283</v>
      </c>
      <c r="C165" s="130" t="s">
        <v>247</v>
      </c>
      <c r="D165" s="118">
        <f>D149</f>
        <v>1.7000000000000001E-2</v>
      </c>
      <c r="E165" s="100">
        <f>$J165+(($D165-$J165)/6)*5</f>
        <v>1.4999999999999999E-2</v>
      </c>
      <c r="F165" s="100">
        <f>$J165+(($D165-$J165)/6)*4</f>
        <v>1.3000000000000001E-2</v>
      </c>
      <c r="G165" s="100">
        <f>$J165+(($D165-$J165)/6)*3</f>
        <v>1.0999999999999999E-2</v>
      </c>
      <c r="H165" s="100">
        <f>$J165+(($D165-$J165)/6)*2</f>
        <v>9.0000000000000011E-3</v>
      </c>
      <c r="I165" s="100">
        <f>$J165+(($D165-$J165)/6)*1</f>
        <v>7.0000000000000001E-3</v>
      </c>
      <c r="J165" s="100">
        <f>J149</f>
        <v>5.0000000000000001E-3</v>
      </c>
      <c r="K165" s="90" t="s">
        <v>248</v>
      </c>
      <c r="L165" s="123"/>
      <c r="M165" s="102">
        <f>L166*E165</f>
        <v>440.94</v>
      </c>
      <c r="N165" s="102">
        <f>M166*F165</f>
        <v>255.510515</v>
      </c>
      <c r="O165" s="102">
        <f>N166*G165</f>
        <v>204.70376178388887</v>
      </c>
      <c r="P165" s="102">
        <f>O166*H165</f>
        <v>168.34816227135005</v>
      </c>
      <c r="Q165" s="102">
        <f>P166*I165</f>
        <v>133.47930788272362</v>
      </c>
      <c r="R165" s="102"/>
      <c r="S165" s="102"/>
      <c r="T165" s="102"/>
      <c r="U165" s="102"/>
      <c r="V165" s="102"/>
      <c r="W165" s="120"/>
      <c r="X165" s="120"/>
      <c r="Y165" s="120"/>
      <c r="Z165" s="120"/>
      <c r="AA165" s="120"/>
    </row>
    <row r="166" spans="1:141" ht="12.75" x14ac:dyDescent="0.2">
      <c r="A166" s="65"/>
      <c r="B166" s="133"/>
      <c r="C166" s="131" t="s">
        <v>249</v>
      </c>
      <c r="D166" s="118">
        <f>D150</f>
        <v>0.92200000000000004</v>
      </c>
      <c r="E166" s="100">
        <f>$J166+(($D166-$J166)/6)*5</f>
        <v>0.91833333333333333</v>
      </c>
      <c r="F166" s="100">
        <f>$J166+(($D166-$J166)/6)*4</f>
        <v>0.91466666666666674</v>
      </c>
      <c r="G166" s="100">
        <f>$J166+(($D166-$J166)/6)*3</f>
        <v>0.91100000000000003</v>
      </c>
      <c r="H166" s="100">
        <f>$J166+(($D166-$J166)/6)*2</f>
        <v>0.90733333333333333</v>
      </c>
      <c r="I166" s="100">
        <f>$J166+(($D166-$J166)/6)*1</f>
        <v>0.90366666666666673</v>
      </c>
      <c r="J166" s="100">
        <f>J150</f>
        <v>0.9</v>
      </c>
      <c r="K166" s="90" t="s">
        <v>250</v>
      </c>
      <c r="L166" s="155">
        <v>29396</v>
      </c>
      <c r="M166" s="102">
        <f>M164+M165</f>
        <v>19654.654999999999</v>
      </c>
      <c r="N166" s="102">
        <f>N164+N165</f>
        <v>18609.432889444444</v>
      </c>
      <c r="O166" s="102">
        <f>O164+O165</f>
        <v>18705.351363483336</v>
      </c>
      <c r="P166" s="102">
        <f>P164+P165</f>
        <v>19068.472554674801</v>
      </c>
      <c r="Q166" s="102">
        <f>Q164+Q165</f>
        <v>19449.026041354817</v>
      </c>
      <c r="R166" s="102"/>
      <c r="S166" s="102"/>
      <c r="T166" s="102"/>
      <c r="U166" s="102"/>
      <c r="V166" s="102"/>
      <c r="W166" s="68"/>
      <c r="X166" s="68"/>
      <c r="Y166" s="68"/>
      <c r="Z166" s="68"/>
      <c r="AA166" s="68"/>
    </row>
    <row r="167" spans="1:141" ht="12.75" x14ac:dyDescent="0.2">
      <c r="B167" s="133"/>
      <c r="C167" s="126" t="s">
        <v>258</v>
      </c>
      <c r="D167" s="118">
        <f t="shared" ref="D167:J167" si="31">1-D165-D166</f>
        <v>6.0999999999999943E-2</v>
      </c>
      <c r="E167" s="118">
        <f t="shared" si="31"/>
        <v>6.6666666666666652E-2</v>
      </c>
      <c r="F167" s="118">
        <f t="shared" si="31"/>
        <v>7.233333333333325E-2</v>
      </c>
      <c r="G167" s="118">
        <f t="shared" si="31"/>
        <v>7.7999999999999958E-2</v>
      </c>
      <c r="H167" s="118">
        <f t="shared" si="31"/>
        <v>8.3666666666666667E-2</v>
      </c>
      <c r="I167" s="118">
        <f t="shared" si="31"/>
        <v>8.9333333333333265E-2</v>
      </c>
      <c r="J167" s="118">
        <f t="shared" si="31"/>
        <v>9.4999999999999973E-2</v>
      </c>
      <c r="K167" s="90"/>
      <c r="L167" s="86"/>
      <c r="M167" s="87"/>
      <c r="N167" s="87"/>
      <c r="O167" s="87"/>
      <c r="P167" s="87"/>
      <c r="Q167" s="87"/>
      <c r="R167" s="87"/>
      <c r="S167" s="87"/>
      <c r="T167" s="87"/>
      <c r="U167" s="87"/>
      <c r="V167" s="87"/>
    </row>
    <row r="168" spans="1:141" ht="12.75" x14ac:dyDescent="0.2">
      <c r="B168" s="65"/>
      <c r="C168" s="156" t="s">
        <v>286</v>
      </c>
      <c r="D168" s="156"/>
      <c r="E168" s="65"/>
      <c r="F168" s="65"/>
      <c r="G168" s="65"/>
      <c r="H168" s="65"/>
      <c r="I168" s="65"/>
      <c r="J168" s="65"/>
      <c r="K168" s="115"/>
      <c r="L168" s="137">
        <f t="shared" ref="L168:Q168" si="32">L158+L162+L166</f>
        <v>70893</v>
      </c>
      <c r="M168" s="137">
        <f t="shared" si="32"/>
        <v>60022.185833333337</v>
      </c>
      <c r="N168" s="137">
        <f t="shared" si="32"/>
        <v>59196.498222222232</v>
      </c>
      <c r="O168" s="137">
        <f t="shared" si="32"/>
        <v>59784.763041917504</v>
      </c>
      <c r="P168" s="137">
        <f t="shared" si="32"/>
        <v>60655.123150322681</v>
      </c>
      <c r="Q168" s="137">
        <f t="shared" si="32"/>
        <v>61549.235218219263</v>
      </c>
      <c r="R168" s="137"/>
      <c r="S168" s="137"/>
      <c r="T168" s="137"/>
      <c r="U168" s="137"/>
      <c r="V168" s="137"/>
    </row>
    <row r="169" spans="1:141" ht="12.75" x14ac:dyDescent="0.2">
      <c r="K169" s="157"/>
      <c r="L169" s="145"/>
      <c r="M169" s="145"/>
      <c r="N169" s="145"/>
      <c r="O169" s="145"/>
      <c r="P169" s="145"/>
      <c r="Q169" s="145"/>
      <c r="R169" s="145"/>
      <c r="S169" s="145"/>
      <c r="T169" s="145"/>
      <c r="U169" s="145"/>
      <c r="V169" s="145"/>
    </row>
    <row r="170" spans="1:141" ht="12.75" x14ac:dyDescent="0.2">
      <c r="B170" s="96" t="s">
        <v>287</v>
      </c>
      <c r="C170" s="87"/>
      <c r="D170" s="87"/>
      <c r="E170" s="87"/>
      <c r="F170" s="87"/>
      <c r="G170" s="87"/>
      <c r="H170" s="87"/>
      <c r="I170" s="87"/>
      <c r="J170" s="87"/>
      <c r="K170" s="90"/>
      <c r="L170" s="158"/>
      <c r="M170" s="158"/>
      <c r="N170" s="159"/>
      <c r="O170" s="159"/>
      <c r="P170" s="159"/>
      <c r="Q170" s="159"/>
      <c r="R170" s="159"/>
      <c r="S170" s="159"/>
      <c r="T170" s="159"/>
      <c r="U170" s="159"/>
      <c r="V170" s="87"/>
    </row>
    <row r="171" spans="1:141" ht="12.75" x14ac:dyDescent="0.2">
      <c r="B171" s="65"/>
      <c r="C171" s="65" t="s">
        <v>288</v>
      </c>
      <c r="D171" s="65"/>
      <c r="E171" s="65"/>
      <c r="F171" s="65"/>
      <c r="G171" s="65"/>
      <c r="H171" s="65"/>
      <c r="I171" s="65"/>
      <c r="J171" s="65"/>
      <c r="K171" s="115"/>
      <c r="L171" s="94">
        <f t="shared" ref="L171:Q171" si="33">L172+L173</f>
        <v>204848</v>
      </c>
      <c r="M171" s="94">
        <f t="shared" si="33"/>
        <v>222229.05285729835</v>
      </c>
      <c r="N171" s="94">
        <f t="shared" si="33"/>
        <v>230500.12384801827</v>
      </c>
      <c r="O171" s="94">
        <f t="shared" si="33"/>
        <v>242515.03189627969</v>
      </c>
      <c r="P171" s="94">
        <f t="shared" si="33"/>
        <v>259520.44796191002</v>
      </c>
      <c r="Q171" s="94">
        <f t="shared" si="33"/>
        <v>312503.92674828391</v>
      </c>
      <c r="R171" s="94"/>
      <c r="S171" s="94"/>
      <c r="T171" s="94"/>
      <c r="U171" s="94"/>
      <c r="V171" s="94"/>
    </row>
    <row r="172" spans="1:141" ht="12.75" x14ac:dyDescent="0.2">
      <c r="C172" s="55" t="s">
        <v>289</v>
      </c>
      <c r="D172" s="55"/>
      <c r="L172" s="102">
        <f t="shared" ref="L172:Q172" si="34">L152</f>
        <v>133955</v>
      </c>
      <c r="M172" s="102">
        <f t="shared" si="34"/>
        <v>162206.86702396502</v>
      </c>
      <c r="N172" s="102">
        <f t="shared" si="34"/>
        <v>171303.62562579603</v>
      </c>
      <c r="O172" s="102">
        <f t="shared" si="34"/>
        <v>182730.26885436219</v>
      </c>
      <c r="P172" s="102">
        <f t="shared" si="34"/>
        <v>198865.32481158734</v>
      </c>
      <c r="Q172" s="102">
        <f t="shared" si="34"/>
        <v>250954.69153006465</v>
      </c>
      <c r="R172" s="102"/>
      <c r="S172" s="102"/>
      <c r="T172" s="102"/>
      <c r="U172" s="102"/>
      <c r="V172" s="102"/>
    </row>
    <row r="173" spans="1:141" ht="12.75" x14ac:dyDescent="0.2">
      <c r="C173" s="55" t="s">
        <v>290</v>
      </c>
      <c r="D173" s="55"/>
      <c r="L173" s="102">
        <f t="shared" ref="L173:Q173" si="35">L168</f>
        <v>70893</v>
      </c>
      <c r="M173" s="102">
        <f t="shared" si="35"/>
        <v>60022.185833333337</v>
      </c>
      <c r="N173" s="102">
        <f t="shared" si="35"/>
        <v>59196.498222222232</v>
      </c>
      <c r="O173" s="102">
        <f t="shared" si="35"/>
        <v>59784.763041917504</v>
      </c>
      <c r="P173" s="102">
        <f t="shared" si="35"/>
        <v>60655.123150322681</v>
      </c>
      <c r="Q173" s="102">
        <f t="shared" si="35"/>
        <v>61549.235218219263</v>
      </c>
      <c r="R173" s="102"/>
      <c r="S173" s="102"/>
      <c r="T173" s="102"/>
      <c r="U173" s="102"/>
      <c r="V173" s="102"/>
    </row>
    <row r="174" spans="1:141" s="87" customFormat="1" ht="15.95" customHeight="1" thickBot="1" x14ac:dyDescent="0.25">
      <c r="A174" s="64"/>
      <c r="B174" s="164"/>
      <c r="C174" s="164"/>
      <c r="D174" s="164"/>
      <c r="E174" s="164"/>
      <c r="F174" s="164"/>
      <c r="G174" s="164"/>
      <c r="H174" s="164"/>
      <c r="I174" s="164"/>
      <c r="J174" s="164"/>
      <c r="K174" s="165"/>
      <c r="L174" s="166"/>
      <c r="M174" s="166"/>
      <c r="N174" s="166"/>
      <c r="O174" s="166"/>
      <c r="P174" s="166"/>
      <c r="Q174" s="166"/>
      <c r="R174" s="164"/>
      <c r="S174" s="164"/>
      <c r="T174" s="164"/>
      <c r="U174" s="164"/>
      <c r="V174" s="164"/>
      <c r="W174" s="164"/>
      <c r="X174" s="120"/>
      <c r="Y174" s="120"/>
      <c r="Z174" s="120"/>
      <c r="AA174" s="120"/>
      <c r="AB174" s="120"/>
      <c r="AC174" s="55"/>
      <c r="AD174" s="55"/>
      <c r="AE174" s="55"/>
      <c r="AF174" s="55"/>
      <c r="AG174" s="55"/>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c r="EE174" s="120"/>
      <c r="EF174" s="120"/>
      <c r="EG174" s="120"/>
      <c r="EH174" s="120"/>
      <c r="EI174" s="120"/>
      <c r="EJ174" s="120"/>
      <c r="EK174" s="120"/>
    </row>
    <row r="175" spans="1:141" ht="15.95" customHeight="1" thickBot="1" x14ac:dyDescent="0.25">
      <c r="A175" s="120"/>
      <c r="B175" s="171"/>
      <c r="C175" s="164"/>
      <c r="D175" s="164"/>
      <c r="E175" s="164"/>
      <c r="F175" s="164"/>
      <c r="G175" s="164"/>
      <c r="H175" s="164"/>
      <c r="I175" s="164"/>
      <c r="J175" s="164"/>
      <c r="K175" s="165"/>
      <c r="L175" s="164"/>
      <c r="M175" s="164"/>
      <c r="N175" s="164"/>
      <c r="O175" s="164"/>
      <c r="P175" s="164"/>
      <c r="Q175" s="164"/>
      <c r="R175" s="164"/>
      <c r="S175" s="164"/>
      <c r="T175" s="164"/>
      <c r="U175" s="164"/>
      <c r="V175" s="164"/>
      <c r="AB175" s="68"/>
      <c r="AC175" s="68"/>
      <c r="AD175" s="68"/>
      <c r="AE175" s="68"/>
      <c r="AF175" s="68"/>
    </row>
    <row r="176" spans="1:141" ht="15.95" customHeight="1" thickBot="1" x14ac:dyDescent="0.3">
      <c r="A176" s="172" t="s">
        <v>294</v>
      </c>
      <c r="B176" s="164"/>
      <c r="C176" s="164"/>
      <c r="D176" s="164"/>
      <c r="E176" s="164"/>
      <c r="F176" s="164"/>
      <c r="G176" s="164"/>
      <c r="H176" s="164"/>
      <c r="I176" s="164"/>
      <c r="J176" s="164"/>
      <c r="K176" s="165"/>
      <c r="L176" s="164"/>
      <c r="M176" s="164"/>
      <c r="N176" s="164"/>
      <c r="O176" s="164"/>
      <c r="P176" s="164"/>
      <c r="Q176" s="164"/>
      <c r="R176" s="164"/>
      <c r="S176" s="164"/>
      <c r="T176" s="164"/>
      <c r="U176" s="164"/>
      <c r="V176" s="164"/>
      <c r="W176" s="77"/>
      <c r="X176" s="77"/>
      <c r="Y176" s="77"/>
      <c r="Z176" s="77"/>
      <c r="AA176" s="77"/>
    </row>
    <row r="177" spans="1:141" ht="15.95" customHeight="1" x14ac:dyDescent="0.2"/>
    <row r="178" spans="1:141" ht="15.95" customHeight="1" x14ac:dyDescent="0.2">
      <c r="B178" s="64" t="s">
        <v>295</v>
      </c>
      <c r="E178" s="64"/>
      <c r="F178" s="64"/>
      <c r="G178" s="64"/>
      <c r="H178" s="64"/>
      <c r="I178" s="64"/>
      <c r="J178" s="64"/>
    </row>
    <row r="179" spans="1:141" ht="15.95" customHeight="1" x14ac:dyDescent="0.2"/>
    <row r="180" spans="1:141" s="55" customFormat="1" ht="15.95" customHeight="1" x14ac:dyDescent="0.2">
      <c r="B180" s="68" t="s">
        <v>296</v>
      </c>
      <c r="C180" s="87"/>
      <c r="D180" s="87"/>
      <c r="E180" s="87"/>
      <c r="F180" s="87"/>
      <c r="G180" s="87"/>
      <c r="H180" s="87"/>
      <c r="I180" s="87"/>
      <c r="J180" s="87"/>
      <c r="K180" s="83"/>
      <c r="L180" s="102"/>
      <c r="M180" s="102"/>
      <c r="N180" s="102"/>
      <c r="O180" s="102"/>
      <c r="P180" s="102"/>
      <c r="Q180" s="102"/>
      <c r="R180" s="102"/>
      <c r="S180" s="102"/>
      <c r="T180" s="102"/>
      <c r="U180" s="102"/>
      <c r="V180" s="102"/>
      <c r="EK180" s="53"/>
    </row>
    <row r="181" spans="1:141" s="55" customFormat="1" ht="12.75" x14ac:dyDescent="0.2">
      <c r="B181" s="147"/>
      <c r="C181" s="173" t="s">
        <v>297</v>
      </c>
      <c r="D181" s="173"/>
      <c r="E181" s="167">
        <f>'[1]Target entry'!E386</f>
        <v>57.166666666666664</v>
      </c>
      <c r="F181" s="181">
        <f>$J181+((E181-$J181)/5)*4</f>
        <v>57.166666666666664</v>
      </c>
      <c r="G181" s="181">
        <f>$J181+((E181-$J181)/5)*3</f>
        <v>57.166666666666664</v>
      </c>
      <c r="H181" s="181">
        <f>$J181+((E181-$J181)/5)*2</f>
        <v>57.166666666666664</v>
      </c>
      <c r="I181" s="181">
        <f>$J181+((E181-$J181)/5)</f>
        <v>57.166666666666664</v>
      </c>
      <c r="J181" s="170">
        <f>'[1]Target entry'!J386</f>
        <v>57.166666666666664</v>
      </c>
      <c r="K181" s="83" t="s">
        <v>298</v>
      </c>
      <c r="L181" s="160">
        <f>'[1]Data entry'!C293</f>
        <v>0</v>
      </c>
      <c r="M181" s="102">
        <f>M28/F181</f>
        <v>2976.8255510204081</v>
      </c>
      <c r="N181" s="102">
        <f>N28/G181</f>
        <v>3576.5546328791434</v>
      </c>
      <c r="O181" s="102">
        <f>O28/H181</f>
        <v>4203.1498405999873</v>
      </c>
      <c r="P181" s="102">
        <f>P28/I181</f>
        <v>4853.3103897049659</v>
      </c>
      <c r="Q181" s="102">
        <f>Q28/J181</f>
        <v>5523.6757434402334</v>
      </c>
      <c r="R181" s="102"/>
      <c r="S181" s="102"/>
      <c r="T181" s="102"/>
      <c r="U181" s="102"/>
      <c r="V181" s="102"/>
    </row>
    <row r="182" spans="1:141" ht="12.75" x14ac:dyDescent="0.2">
      <c r="B182" s="68"/>
      <c r="C182" s="87"/>
      <c r="D182" s="87"/>
      <c r="E182" s="87"/>
      <c r="F182" s="87"/>
      <c r="G182" s="87"/>
      <c r="H182" s="87"/>
      <c r="I182" s="87"/>
      <c r="J182" s="87"/>
      <c r="K182" s="83" t="s">
        <v>299</v>
      </c>
      <c r="L182" s="102">
        <f>IF(M181-L181&lt;0,0,M181-L181)</f>
        <v>2976.8255510204081</v>
      </c>
      <c r="M182" s="102">
        <f>IF(N181-M181&lt;0,0,N181-M181)</f>
        <v>599.7290818587353</v>
      </c>
      <c r="N182" s="102">
        <f>IF(O181-N181&lt;0,0,O181-N181)</f>
        <v>626.59520772084397</v>
      </c>
      <c r="O182" s="102">
        <f>IF(P181-O181&lt;0,0,P181-O181)</f>
        <v>650.1605491049786</v>
      </c>
      <c r="P182" s="102">
        <f>IF(Q181-P181&lt;0,0,Q181-P181)</f>
        <v>670.36535373526749</v>
      </c>
      <c r="Q182" s="102" t="e">
        <f>IF(#REF!-Q181&lt;0,0,#REF!-Q181)</f>
        <v>#REF!</v>
      </c>
      <c r="R182" s="102"/>
      <c r="S182" s="102"/>
      <c r="T182" s="102"/>
      <c r="U182" s="102"/>
      <c r="V182" s="102"/>
    </row>
    <row r="183" spans="1:141" ht="12.75" x14ac:dyDescent="0.2">
      <c r="B183" s="68"/>
      <c r="C183" s="87"/>
      <c r="D183" s="87" t="s">
        <v>300</v>
      </c>
      <c r="E183" s="87"/>
      <c r="F183" s="87"/>
      <c r="G183" s="87"/>
      <c r="H183" s="87"/>
      <c r="I183" s="87"/>
      <c r="J183" s="87"/>
      <c r="K183" s="83"/>
      <c r="L183" s="102"/>
      <c r="M183" s="102"/>
      <c r="N183" s="102"/>
      <c r="O183" s="102"/>
      <c r="P183" s="102"/>
      <c r="Q183" s="102"/>
      <c r="R183" s="102"/>
      <c r="S183" s="102"/>
      <c r="T183" s="102"/>
      <c r="U183" s="102"/>
      <c r="V183" s="102"/>
    </row>
    <row r="184" spans="1:141" ht="12.75" x14ac:dyDescent="0.2">
      <c r="B184" s="68"/>
      <c r="C184" s="87" t="s">
        <v>301</v>
      </c>
      <c r="D184" s="87"/>
      <c r="E184" s="102">
        <v>76</v>
      </c>
      <c r="F184" s="170">
        <v>100</v>
      </c>
      <c r="G184" s="170">
        <v>100</v>
      </c>
      <c r="H184" s="170">
        <f>G184</f>
        <v>100</v>
      </c>
      <c r="I184" s="170">
        <f>H184</f>
        <v>100</v>
      </c>
      <c r="J184" s="170">
        <f>I184</f>
        <v>100</v>
      </c>
      <c r="K184" s="83" t="s">
        <v>302</v>
      </c>
      <c r="L184" s="102">
        <v>0</v>
      </c>
      <c r="M184" s="102">
        <v>0</v>
      </c>
      <c r="N184" s="102">
        <f>O187/H184</f>
        <v>0</v>
      </c>
      <c r="O184" s="102">
        <f>(P187-O187)/I184</f>
        <v>0</v>
      </c>
      <c r="P184" s="102">
        <f>(Q187-P187)/J184</f>
        <v>0</v>
      </c>
      <c r="Q184" s="102" t="e">
        <f>(#REF!-Q187)/#REF!</f>
        <v>#REF!</v>
      </c>
      <c r="R184" s="102"/>
      <c r="S184" s="102"/>
      <c r="T184" s="102"/>
      <c r="U184" s="102"/>
      <c r="V184" s="102"/>
    </row>
    <row r="185" spans="1:141" ht="12.75" x14ac:dyDescent="0.2">
      <c r="B185" s="68"/>
      <c r="C185" s="87"/>
      <c r="D185" s="87"/>
      <c r="E185" s="87"/>
      <c r="F185" s="87"/>
      <c r="G185" s="87"/>
      <c r="H185" s="87"/>
      <c r="I185" s="87"/>
      <c r="J185" s="87"/>
      <c r="K185" s="83" t="s">
        <v>303</v>
      </c>
      <c r="L185" s="102">
        <v>0</v>
      </c>
      <c r="M185" s="91">
        <f>M28-$L$28</f>
        <v>27704.193999999989</v>
      </c>
      <c r="N185" s="91">
        <f>N28-$L$28</f>
        <v>61988.706512924342</v>
      </c>
      <c r="O185" s="91">
        <f>O28-$L$28</f>
        <v>97809.065887632605</v>
      </c>
      <c r="P185" s="91">
        <f>P28-$L$28</f>
        <v>134976.57727813389</v>
      </c>
      <c r="Q185" s="91">
        <f>Q28-$L$28</f>
        <v>173299.13</v>
      </c>
      <c r="R185" s="102"/>
      <c r="S185" s="102"/>
      <c r="T185" s="102"/>
      <c r="U185" s="102"/>
      <c r="V185" s="102"/>
    </row>
    <row r="186" spans="1:141" ht="12.75" x14ac:dyDescent="0.2">
      <c r="B186" s="68"/>
      <c r="C186" s="87"/>
      <c r="D186" s="87"/>
      <c r="E186" s="87"/>
      <c r="F186" s="87"/>
      <c r="G186" s="87"/>
      <c r="H186" s="87"/>
      <c r="I186" s="87"/>
      <c r="J186" s="87"/>
      <c r="K186" s="83" t="s">
        <v>304</v>
      </c>
      <c r="L186" s="102"/>
      <c r="M186" s="91">
        <f>M31</f>
        <v>0</v>
      </c>
      <c r="N186" s="91">
        <f>SUM(M31:N31)</f>
        <v>0</v>
      </c>
      <c r="O186" s="91">
        <f>SUM(M31:O31)</f>
        <v>0</v>
      </c>
      <c r="P186" s="91">
        <f>SUM(M31:P31)</f>
        <v>0</v>
      </c>
      <c r="Q186" s="91">
        <f>SUM($M$31:Q31)</f>
        <v>0</v>
      </c>
      <c r="R186" s="102"/>
      <c r="S186" s="102"/>
      <c r="T186" s="102"/>
      <c r="U186" s="102"/>
      <c r="V186" s="102"/>
    </row>
    <row r="187" spans="1:141" ht="12.75" x14ac:dyDescent="0.2">
      <c r="K187" s="58" t="s">
        <v>305</v>
      </c>
      <c r="M187" s="161">
        <f>M30</f>
        <v>0</v>
      </c>
      <c r="N187" s="161">
        <f>SUM($M$30:N30)</f>
        <v>0</v>
      </c>
      <c r="O187" s="161">
        <f>SUM($M$30:O30)</f>
        <v>0</v>
      </c>
      <c r="P187" s="161">
        <f>SUM($M$30:P30)</f>
        <v>0</v>
      </c>
      <c r="Q187" s="161">
        <f>SUM($M$30:Q30)</f>
        <v>0</v>
      </c>
    </row>
    <row r="188" spans="1:141" ht="12.75" x14ac:dyDescent="0.2">
      <c r="A188" s="120"/>
      <c r="B188" s="96" t="s">
        <v>292</v>
      </c>
      <c r="E188" s="56"/>
      <c r="F188" s="60"/>
      <c r="G188" s="610"/>
      <c r="H188" s="610"/>
      <c r="I188" s="610"/>
      <c r="J188" s="610"/>
      <c r="K188" s="610"/>
      <c r="L188" s="65"/>
      <c r="M188" s="94"/>
      <c r="N188" s="94"/>
      <c r="O188" s="94"/>
      <c r="P188" s="94"/>
      <c r="Q188" s="94">
        <f>P189+P191</f>
        <v>80.647336857075672</v>
      </c>
      <c r="R188" s="65"/>
      <c r="S188" s="65"/>
      <c r="T188" s="65"/>
      <c r="U188" s="65"/>
      <c r="V188" s="65"/>
      <c r="AB188" s="68"/>
      <c r="AC188" s="68"/>
      <c r="AD188" s="68"/>
      <c r="AE188" s="68"/>
      <c r="AF188" s="68"/>
    </row>
    <row r="189" spans="1:141" s="64" customFormat="1" ht="12.75" x14ac:dyDescent="0.2">
      <c r="A189" s="68"/>
      <c r="B189" s="65" t="s">
        <v>291</v>
      </c>
      <c r="C189" s="55"/>
      <c r="D189" s="55"/>
      <c r="E189" s="66">
        <v>2013</v>
      </c>
      <c r="F189" s="60">
        <v>2014</v>
      </c>
      <c r="G189" s="60">
        <v>2015</v>
      </c>
      <c r="H189" s="60">
        <v>2016</v>
      </c>
      <c r="I189" s="60">
        <v>2017</v>
      </c>
      <c r="J189" s="60"/>
      <c r="K189" s="60">
        <f>J189+1</f>
        <v>1</v>
      </c>
      <c r="L189" s="102"/>
      <c r="M189" s="102"/>
      <c r="N189" s="102"/>
      <c r="O189" s="102"/>
      <c r="P189" s="102"/>
      <c r="Q189" s="102"/>
      <c r="R189" s="53"/>
      <c r="S189" s="53"/>
      <c r="T189" s="53"/>
      <c r="U189" s="53"/>
      <c r="V189" s="53"/>
      <c r="W189" s="77"/>
      <c r="X189" s="77"/>
      <c r="Y189" s="77"/>
      <c r="Z189" s="77"/>
      <c r="AA189" s="77"/>
      <c r="AB189" s="55"/>
      <c r="AC189" s="55"/>
      <c r="AD189" s="55"/>
      <c r="AE189" s="55"/>
      <c r="AF189" s="55"/>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77"/>
      <c r="DR189" s="77"/>
      <c r="DS189" s="77"/>
      <c r="DT189" s="77"/>
      <c r="DU189" s="77"/>
      <c r="DV189" s="77"/>
      <c r="DW189" s="77"/>
      <c r="DX189" s="77"/>
      <c r="DY189" s="77"/>
      <c r="DZ189" s="77"/>
      <c r="EA189" s="77"/>
      <c r="EB189" s="77"/>
      <c r="EC189" s="77"/>
      <c r="ED189" s="77"/>
      <c r="EE189" s="77"/>
      <c r="EF189" s="77"/>
      <c r="EG189" s="77"/>
      <c r="EH189" s="77"/>
      <c r="EI189" s="77"/>
      <c r="EJ189" s="77"/>
    </row>
    <row r="190" spans="1:141" ht="12.75" x14ac:dyDescent="0.2">
      <c r="A190" s="68"/>
      <c r="B190" s="147"/>
      <c r="C190" s="173" t="s">
        <v>297</v>
      </c>
      <c r="D190" s="173"/>
      <c r="E190" s="167">
        <v>82</v>
      </c>
      <c r="F190" s="181">
        <f>$J190+((E190-$J190)/5)*4</f>
        <v>84</v>
      </c>
      <c r="G190" s="181">
        <f>$J190+((E190-$J190)/5)*3</f>
        <v>86</v>
      </c>
      <c r="H190" s="181">
        <v>92</v>
      </c>
      <c r="I190" s="181">
        <v>92</v>
      </c>
      <c r="J190" s="170">
        <v>92</v>
      </c>
      <c r="K190" s="90" t="s">
        <v>298</v>
      </c>
      <c r="L190" s="168">
        <v>29367</v>
      </c>
      <c r="M190" s="505">
        <f>L190+L191</f>
        <v>29367</v>
      </c>
      <c r="N190" s="505">
        <f>M190+M191</f>
        <v>30976</v>
      </c>
      <c r="O190" s="505">
        <f>N190+N191</f>
        <v>31056.647336857077</v>
      </c>
      <c r="P190" s="505">
        <f>O190+O191</f>
        <v>31137.294673714154</v>
      </c>
      <c r="Q190" s="505">
        <f>Q61/J190</f>
        <v>31217.942010571227</v>
      </c>
      <c r="R190" s="102"/>
      <c r="S190" s="102"/>
      <c r="T190" s="102"/>
      <c r="U190" s="102"/>
      <c r="V190" s="102"/>
    </row>
    <row r="191" spans="1:141" ht="12.75" x14ac:dyDescent="0.2">
      <c r="A191" s="120"/>
      <c r="F191" s="181">
        <f>$J191+((E191-$J191)/5)*4</f>
        <v>0</v>
      </c>
      <c r="G191" s="181">
        <f>$J191+((E191-$J191)/5)*3</f>
        <v>0</v>
      </c>
      <c r="H191" s="181">
        <f>$J191+((E191-$J191)/5)*4</f>
        <v>0</v>
      </c>
      <c r="I191" s="181">
        <f>$J191+((E191-$J191)/5)</f>
        <v>0</v>
      </c>
      <c r="K191" s="90" t="s">
        <v>306</v>
      </c>
      <c r="L191" s="91">
        <v>0</v>
      </c>
      <c r="M191" s="148">
        <f>1082+527</f>
        <v>1609</v>
      </c>
      <c r="N191" s="148">
        <f>(Q190-N190)/3</f>
        <v>80.647336857075672</v>
      </c>
      <c r="O191" s="102">
        <f>(Q190-N190)/3</f>
        <v>80.647336857075672</v>
      </c>
      <c r="P191" s="102">
        <f>(Q190-N190)/3</f>
        <v>80.647336857075672</v>
      </c>
      <c r="Q191" s="102"/>
      <c r="R191" s="102"/>
      <c r="S191" s="102"/>
      <c r="T191" s="102"/>
      <c r="U191" s="102"/>
      <c r="V191" s="102"/>
    </row>
    <row r="192" spans="1:141" ht="12.75" x14ac:dyDescent="0.2">
      <c r="A192" s="150"/>
      <c r="B192" s="150"/>
      <c r="C192" s="150"/>
      <c r="D192" s="150"/>
      <c r="E192" s="150"/>
      <c r="F192" s="150"/>
      <c r="G192" s="150"/>
      <c r="H192" s="150"/>
      <c r="I192" s="150"/>
      <c r="J192" s="150"/>
      <c r="K192" s="174"/>
      <c r="L192" s="150"/>
      <c r="M192" s="150"/>
      <c r="N192" s="507"/>
      <c r="O192" s="508"/>
      <c r="P192" s="508"/>
      <c r="Q192" s="150"/>
      <c r="R192" s="150"/>
      <c r="S192" s="150"/>
      <c r="T192" s="150"/>
      <c r="U192" s="150"/>
      <c r="V192" s="150"/>
      <c r="AB192" s="77"/>
      <c r="AC192" s="77"/>
      <c r="AD192" s="77"/>
      <c r="AE192" s="77"/>
      <c r="AF192" s="77"/>
    </row>
    <row r="193" spans="1:140" ht="12.75" x14ac:dyDescent="0.2">
      <c r="K193" s="90"/>
      <c r="AB193" s="77"/>
      <c r="AC193" s="77"/>
      <c r="AD193" s="77"/>
      <c r="AE193" s="77"/>
      <c r="AF193" s="77"/>
    </row>
    <row r="194" spans="1:140" ht="12.75" x14ac:dyDescent="0.2">
      <c r="B194" s="96" t="s">
        <v>685</v>
      </c>
      <c r="H194" s="64">
        <v>2016</v>
      </c>
      <c r="I194" s="64">
        <v>2017</v>
      </c>
      <c r="J194" s="64">
        <v>2018</v>
      </c>
      <c r="K194" s="90"/>
      <c r="L194" s="64">
        <v>2013</v>
      </c>
      <c r="M194" s="64">
        <v>2014</v>
      </c>
      <c r="N194" s="64">
        <v>2015</v>
      </c>
      <c r="O194" s="64">
        <v>2016</v>
      </c>
      <c r="P194" s="64">
        <v>2017</v>
      </c>
      <c r="Q194" s="64">
        <v>2018</v>
      </c>
      <c r="AB194" s="77"/>
      <c r="AC194" s="77"/>
      <c r="AD194" s="77"/>
      <c r="AE194" s="77"/>
      <c r="AF194" s="77"/>
    </row>
    <row r="195" spans="1:140" ht="12.75" x14ac:dyDescent="0.2">
      <c r="B195" s="65" t="s">
        <v>293</v>
      </c>
      <c r="K195" s="90"/>
      <c r="L195" s="102"/>
      <c r="M195" s="102"/>
      <c r="N195" s="102"/>
      <c r="O195" s="102"/>
      <c r="P195" s="102"/>
      <c r="Q195" s="102"/>
      <c r="W195" s="68"/>
      <c r="X195" s="68"/>
      <c r="Y195" s="68"/>
      <c r="Z195" s="68"/>
      <c r="AA195" s="68"/>
    </row>
    <row r="196" spans="1:140" ht="12.75" x14ac:dyDescent="0.2">
      <c r="A196" s="68"/>
      <c r="B196" s="147"/>
      <c r="C196" s="173" t="s">
        <v>297</v>
      </c>
      <c r="D196" s="173"/>
      <c r="E196" s="167">
        <f>'[1]Target entry'!E399</f>
        <v>40.10897252699462</v>
      </c>
      <c r="F196" s="181">
        <f>$J196+((E196-$J196)/5)*4</f>
        <v>41.287178021595693</v>
      </c>
      <c r="G196" s="181">
        <f>$J196+((E196-$J196)/5)*3</f>
        <v>42.465383516196773</v>
      </c>
      <c r="H196" s="181">
        <f>Targets!C17</f>
        <v>46</v>
      </c>
      <c r="I196" s="181">
        <f>Targets!D17</f>
        <v>46</v>
      </c>
      <c r="J196" s="181">
        <f>Targets!E17</f>
        <v>46</v>
      </c>
      <c r="K196" s="90" t="s">
        <v>298</v>
      </c>
      <c r="L196" s="148">
        <v>15087</v>
      </c>
      <c r="M196" s="506">
        <f>L196+M197</f>
        <v>15087</v>
      </c>
      <c r="N196" s="506">
        <f>M196+N197</f>
        <v>15087</v>
      </c>
      <c r="O196" s="506">
        <f>N196+N197</f>
        <v>15087</v>
      </c>
      <c r="P196" s="506">
        <f>(P128+P172)/I196</f>
        <v>16112.573866276025</v>
      </c>
      <c r="Q196" s="506">
        <f>(Q128+Q172)/J196</f>
        <v>18374.81677035505</v>
      </c>
      <c r="R196" s="102"/>
      <c r="S196" s="102"/>
      <c r="T196" s="102"/>
      <c r="U196" s="102"/>
      <c r="V196" s="102"/>
    </row>
    <row r="197" spans="1:140" ht="12.75" x14ac:dyDescent="0.2">
      <c r="A197" s="120"/>
      <c r="K197" s="90" t="s">
        <v>306</v>
      </c>
      <c r="L197" s="102">
        <v>0</v>
      </c>
      <c r="M197" s="148">
        <v>0</v>
      </c>
      <c r="N197" s="148">
        <v>0</v>
      </c>
      <c r="O197" s="91">
        <f>IF(P196-O196&lt;0,0,P196-O196)</f>
        <v>1025.573866276025</v>
      </c>
      <c r="P197" s="91">
        <f>IF(Q196-P196&lt;0,0,Q196-P196)</f>
        <v>2262.2429040790248</v>
      </c>
      <c r="Q197" s="91"/>
      <c r="R197" s="102"/>
      <c r="S197" s="102"/>
      <c r="T197" s="102"/>
      <c r="U197" s="102"/>
      <c r="V197" s="102"/>
    </row>
    <row r="198" spans="1:140" s="120" customFormat="1" ht="12.75" x14ac:dyDescent="0.2">
      <c r="A198" s="169"/>
      <c r="B198" s="64"/>
      <c r="C198" s="64"/>
      <c r="D198" s="64"/>
      <c r="E198" s="64"/>
      <c r="F198" s="64"/>
      <c r="G198" s="64"/>
      <c r="H198" s="64"/>
      <c r="I198" s="64"/>
      <c r="J198" s="64"/>
      <c r="K198" s="115"/>
      <c r="L198" s="94"/>
      <c r="M198" s="94"/>
      <c r="N198" s="94"/>
      <c r="O198" s="94"/>
      <c r="P198" s="94"/>
      <c r="Q198" s="94"/>
      <c r="R198" s="94"/>
      <c r="S198" s="94"/>
      <c r="T198" s="94"/>
      <c r="U198" s="94"/>
      <c r="V198" s="94"/>
      <c r="W198" s="55"/>
      <c r="X198" s="55"/>
      <c r="Y198" s="55"/>
      <c r="Z198" s="55"/>
      <c r="AA198" s="55"/>
      <c r="AB198" s="77"/>
      <c r="AC198" s="77"/>
      <c r="AD198" s="77"/>
      <c r="AE198" s="77"/>
      <c r="AF198" s="77"/>
    </row>
    <row r="199" spans="1:140" s="87" customFormat="1" ht="12.75" x14ac:dyDescent="0.2">
      <c r="A199" s="53"/>
      <c r="B199" s="175"/>
      <c r="C199" s="175"/>
      <c r="D199" s="175"/>
      <c r="E199" s="175"/>
      <c r="F199" s="175"/>
      <c r="G199" s="175"/>
      <c r="H199" s="175"/>
      <c r="I199" s="175"/>
      <c r="J199" s="175"/>
      <c r="K199" s="176"/>
      <c r="L199" s="177"/>
      <c r="M199" s="177"/>
      <c r="N199" s="177"/>
      <c r="O199" s="177"/>
      <c r="P199" s="177"/>
      <c r="Q199" s="177"/>
      <c r="R199" s="177"/>
      <c r="S199" s="177"/>
      <c r="T199" s="177"/>
      <c r="U199" s="177"/>
      <c r="V199" s="177"/>
      <c r="W199" s="77"/>
      <c r="X199" s="77"/>
      <c r="Y199" s="77"/>
      <c r="Z199" s="77"/>
      <c r="AA199" s="77"/>
      <c r="AB199" s="77"/>
      <c r="AC199" s="77"/>
      <c r="AD199" s="77"/>
      <c r="AE199" s="77"/>
      <c r="AF199" s="77"/>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c r="EE199" s="120"/>
      <c r="EF199" s="120"/>
      <c r="EG199" s="120"/>
      <c r="EH199" s="120"/>
      <c r="EI199" s="120"/>
      <c r="EJ199" s="120"/>
    </row>
    <row r="200" spans="1:140" ht="12.75" x14ac:dyDescent="0.2">
      <c r="A200" s="65"/>
      <c r="B200" s="77"/>
      <c r="C200" s="178"/>
      <c r="D200" s="178"/>
      <c r="E200" s="179"/>
      <c r="F200" s="179"/>
      <c r="G200" s="179"/>
      <c r="H200" s="179"/>
      <c r="I200" s="179"/>
      <c r="J200" s="179"/>
      <c r="K200" s="162"/>
      <c r="L200" s="163"/>
      <c r="M200" s="163"/>
      <c r="N200" s="163"/>
      <c r="O200" s="137"/>
      <c r="P200" s="137"/>
      <c r="Q200" s="137"/>
      <c r="R200" s="94"/>
      <c r="S200" s="94"/>
      <c r="T200" s="94"/>
      <c r="U200" s="94"/>
      <c r="V200" s="94"/>
    </row>
    <row r="201" spans="1:140" ht="14.1" customHeight="1" thickBot="1" x14ac:dyDescent="0.25">
      <c r="A201" s="164"/>
      <c r="B201" s="164"/>
      <c r="C201" s="164"/>
      <c r="D201" s="164"/>
      <c r="E201" s="164"/>
      <c r="F201" s="164"/>
      <c r="G201" s="164"/>
      <c r="H201" s="164"/>
      <c r="I201" s="164"/>
      <c r="J201" s="164"/>
      <c r="K201" s="165"/>
      <c r="L201" s="164"/>
      <c r="M201" s="164"/>
      <c r="N201" s="164"/>
      <c r="O201" s="164"/>
      <c r="P201" s="164"/>
      <c r="Q201" s="164"/>
      <c r="R201" s="164"/>
      <c r="S201" s="164"/>
      <c r="T201" s="164"/>
      <c r="U201" s="164"/>
      <c r="V201" s="164"/>
    </row>
  </sheetData>
  <mergeCells count="2">
    <mergeCell ref="F3:J3"/>
    <mergeCell ref="G188:K188"/>
  </mergeCells>
  <pageMargins left="0.7" right="0.7" top="0.75" bottom="0.75" header="0.3" footer="0.3"/>
  <pageSetup scale="1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H10"/>
  <sheetViews>
    <sheetView workbookViewId="0">
      <selection activeCell="K10" sqref="K10"/>
    </sheetView>
  </sheetViews>
  <sheetFormatPr defaultRowHeight="15" x14ac:dyDescent="0.25"/>
  <sheetData>
    <row r="4" spans="2:8" x14ac:dyDescent="0.25">
      <c r="C4" s="250"/>
      <c r="D4" s="296" t="s">
        <v>646</v>
      </c>
      <c r="E4" s="296" t="s">
        <v>647</v>
      </c>
      <c r="F4" s="296" t="s">
        <v>204</v>
      </c>
      <c r="G4" s="296" t="s">
        <v>205</v>
      </c>
      <c r="H4" s="296" t="s">
        <v>206</v>
      </c>
    </row>
    <row r="5" spans="2:8" ht="67.5" customHeight="1" x14ac:dyDescent="0.25">
      <c r="B5" s="212"/>
      <c r="C5" s="294" t="s">
        <v>648</v>
      </c>
      <c r="D5" s="295">
        <v>196897</v>
      </c>
      <c r="E5" s="295">
        <v>206741</v>
      </c>
      <c r="F5" s="295">
        <v>217078</v>
      </c>
      <c r="G5" s="295">
        <v>227932</v>
      </c>
      <c r="H5" s="295">
        <v>239329</v>
      </c>
    </row>
    <row r="6" spans="2:8" ht="45" x14ac:dyDescent="0.25">
      <c r="C6" s="296" t="s">
        <v>649</v>
      </c>
      <c r="D6" s="250"/>
      <c r="E6" s="250">
        <f>E5/D5</f>
        <v>1.0499956830220878</v>
      </c>
      <c r="F6" s="250">
        <f>F5/E5</f>
        <v>1.0499997581515035</v>
      </c>
      <c r="G6" s="250">
        <f>G5/F5</f>
        <v>1.0500004606639088</v>
      </c>
      <c r="H6" s="250">
        <f>H5/G5</f>
        <v>1.050001754909359</v>
      </c>
    </row>
    <row r="7" spans="2:8" x14ac:dyDescent="0.25">
      <c r="C7" s="250"/>
      <c r="D7" s="250"/>
      <c r="E7" s="250"/>
      <c r="F7" s="250"/>
      <c r="G7" s="250"/>
      <c r="H7" s="293"/>
    </row>
    <row r="8" spans="2:8" ht="75" x14ac:dyDescent="0.25">
      <c r="C8" s="296" t="s">
        <v>650</v>
      </c>
      <c r="D8" s="250">
        <v>3168</v>
      </c>
      <c r="E8" s="250">
        <f>D8*E6</f>
        <v>3326.3863238139743</v>
      </c>
      <c r="F8" s="250">
        <f>E8*F6</f>
        <v>3492.7048355231418</v>
      </c>
      <c r="G8" s="250">
        <f>F8*G6</f>
        <v>3667.3416862623608</v>
      </c>
      <c r="H8" s="250">
        <f>G8*H6</f>
        <v>3850.7152064277266</v>
      </c>
    </row>
    <row r="9" spans="2:8" ht="75" x14ac:dyDescent="0.25">
      <c r="C9" s="296" t="s">
        <v>651</v>
      </c>
      <c r="D9" s="250">
        <v>1376</v>
      </c>
      <c r="E9" s="250">
        <f>D9*E6</f>
        <v>1444.7940598383927</v>
      </c>
      <c r="F9" s="250">
        <f>E9*F6</f>
        <v>1517.0334134090413</v>
      </c>
      <c r="G9" s="250">
        <f>F9*G6</f>
        <v>1592.8857829220353</v>
      </c>
      <c r="H9" s="250">
        <f>G9*H6</f>
        <v>1672.5328674383054</v>
      </c>
    </row>
    <row r="10" spans="2:8" ht="90" x14ac:dyDescent="0.25">
      <c r="C10" s="296" t="s">
        <v>652</v>
      </c>
      <c r="D10" s="250">
        <v>162</v>
      </c>
      <c r="E10" s="250">
        <f>D10*E6</f>
        <v>170.09930064957823</v>
      </c>
      <c r="F10" s="250">
        <f>E10*F6</f>
        <v>178.60422454379702</v>
      </c>
      <c r="G10" s="250">
        <f>F10*G6</f>
        <v>187.53451804750708</v>
      </c>
      <c r="H10" s="250">
        <f>G10*H6</f>
        <v>196.91157305596329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Curriculum Impl Plan</vt:lpstr>
      <vt:lpstr>Costs</vt:lpstr>
      <vt:lpstr>Summary</vt:lpstr>
      <vt:lpstr>MTEF comparison</vt:lpstr>
      <vt:lpstr>MTEF comp no Curr</vt:lpstr>
      <vt:lpstr>Targets</vt:lpstr>
      <vt:lpstr>Proj</vt:lpstr>
      <vt:lpstr>Proj Feed</vt:lpstr>
      <vt:lpstr>Proj Adult Lit</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Chester Lehman</dc:creator>
  <cp:lastModifiedBy>USER</cp:lastModifiedBy>
  <cp:lastPrinted>2015-07-30T13:32:12Z</cp:lastPrinted>
  <dcterms:created xsi:type="dcterms:W3CDTF">2014-10-24T08:43:38Z</dcterms:created>
  <dcterms:modified xsi:type="dcterms:W3CDTF">2020-02-10T11:27:36Z</dcterms:modified>
</cp:coreProperties>
</file>